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deliote\Pictures\"/>
    </mc:Choice>
  </mc:AlternateContent>
  <bookViews>
    <workbookView xWindow="0" yWindow="0" windowWidth="12000" windowHeight="4650" firstSheet="3" activeTab="4"/>
  </bookViews>
  <sheets>
    <sheet name="base" sheetId="1" r:id="rId1"/>
    <sheet name="DLUO" sheetId="2" r:id="rId2"/>
    <sheet name="F300" sheetId="3" r:id="rId3"/>
    <sheet name="Ext. Ordo." sheetId="9" r:id="rId4"/>
    <sheet name="Rés MRP" sheetId="14" r:id="rId5"/>
  </sheets>
  <externalReferences>
    <externalReference r:id="rId6"/>
  </externalReferences>
  <definedNames>
    <definedName name="_xlnm._FilterDatabase" localSheetId="0" hidden="1">base!$F$1:$F$98</definedName>
    <definedName name="_xlnm._FilterDatabase" localSheetId="1" hidden="1">DLUO!$A$1:$A$98</definedName>
    <definedName name="_xlnm._FilterDatabase" localSheetId="3" hidden="1">'Ext. Ordo.'!$A$1:$P$198</definedName>
    <definedName name="_xlnm._FilterDatabase" localSheetId="2" hidden="1">'F300'!$A$1:$U$1</definedName>
    <definedName name="_xlnm._FilterDatabase" localSheetId="4" hidden="1">'Rés MRP'!$CC$1:$CC$292</definedName>
    <definedName name="Z_62125DD4_0640_475F_8CE6_36B92C2EEFDA_.wvu.Cols" localSheetId="4" hidden="1">'Rés MRP'!$B:$E,'Rés MRP'!$BG:$BM</definedName>
    <definedName name="Z_62125DD4_0640_475F_8CE6_36B92C2EEFDA_.wvu.FilterData" localSheetId="0" hidden="1">base!$F$1:$F$98</definedName>
    <definedName name="Z_62125DD4_0640_475F_8CE6_36B92C2EEFDA_.wvu.FilterData" localSheetId="1" hidden="1">DLUO!$A$1:$A$98</definedName>
    <definedName name="Z_62125DD4_0640_475F_8CE6_36B92C2EEFDA_.wvu.FilterData" localSheetId="3" hidden="1">'Ext. Ordo.'!$A$1:$P$198</definedName>
    <definedName name="Z_62125DD4_0640_475F_8CE6_36B92C2EEFDA_.wvu.FilterData" localSheetId="2" hidden="1">'F300'!$A$1:$U$1</definedName>
    <definedName name="Z_62125DD4_0640_475F_8CE6_36B92C2EEFDA_.wvu.FilterData" localSheetId="4" hidden="1">'Rés MRP'!$CC$1:$CC$292</definedName>
    <definedName name="Z_62125DD4_0640_475F_8CE6_36B92C2EEFDA_.wvu.PrintArea" localSheetId="3" hidden="1">'Ext. Ordo.'!$A$1:$J$10</definedName>
    <definedName name="Z_62125DD4_0640_475F_8CE6_36B92C2EEFDA_.wvu.PrintArea" localSheetId="4" hidden="1">'Rés MRP'!$A$1:$BS$285</definedName>
    <definedName name="_xlnm.Print_Area" localSheetId="3">'Ext. Ordo.'!$A$1:$J$18</definedName>
    <definedName name="_xlnm.Print_Area" localSheetId="4">'Rés MRP'!$A$1:$BM$171</definedName>
  </definedNames>
  <calcPr calcId="162913"/>
  <customWorkbookViews>
    <customWorkbookView name="DELIOT Eric - Affichage personnalisé" guid="{62125DD4-0640-475F-8CE6-36B92C2EEFDA}" mergeInterval="0" personalView="1" maximized="1" xWindow="-8" yWindow="-8" windowWidth="1936" windowHeight="1056" tabRatio="778" activeSheetId="14"/>
  </customWorkbookViews>
</workbook>
</file>

<file path=xl/calcChain.xml><?xml version="1.0" encoding="utf-8"?>
<calcChain xmlns="http://schemas.openxmlformats.org/spreadsheetml/2006/main">
  <c r="AD293" i="14" l="1"/>
  <c r="AD294" i="14"/>
  <c r="AD295" i="14"/>
  <c r="AD296" i="14"/>
  <c r="AD297" i="14"/>
  <c r="AD298" i="14"/>
  <c r="AD299" i="14"/>
  <c r="AD300" i="14"/>
  <c r="AD302" i="14"/>
  <c r="AD303" i="14"/>
  <c r="AD304" i="14"/>
  <c r="AD305" i="14"/>
  <c r="AD306" i="14"/>
  <c r="AD307" i="14"/>
  <c r="AD308" i="14"/>
  <c r="X294" i="14"/>
  <c r="X295" i="14"/>
  <c r="X298" i="14"/>
  <c r="X301" i="14"/>
  <c r="X302" i="14"/>
  <c r="X303" i="14"/>
  <c r="X304" i="14"/>
  <c r="X308" i="14"/>
  <c r="X293" i="14"/>
  <c r="T294" i="14"/>
  <c r="T295" i="14"/>
  <c r="T298" i="14"/>
  <c r="T301" i="14"/>
  <c r="T302" i="14"/>
  <c r="T303" i="14"/>
  <c r="T304" i="14"/>
  <c r="T308" i="14"/>
  <c r="T293" i="14"/>
  <c r="J293" i="9" l="1"/>
  <c r="S2" i="3" l="1"/>
  <c r="T2" i="3"/>
  <c r="S3" i="3"/>
  <c r="T3" i="3"/>
  <c r="S4" i="3"/>
  <c r="T4" i="3"/>
  <c r="S5" i="3"/>
  <c r="T5" i="3"/>
  <c r="S6" i="3"/>
  <c r="T6" i="3"/>
  <c r="S7" i="3"/>
  <c r="T7" i="3"/>
  <c r="S8" i="3"/>
  <c r="T8" i="3"/>
  <c r="S9" i="3"/>
  <c r="T9" i="3"/>
  <c r="S10" i="3"/>
  <c r="T10" i="3"/>
  <c r="S11" i="3"/>
  <c r="T11" i="3"/>
  <c r="S12" i="3"/>
  <c r="T12" i="3"/>
  <c r="S13" i="3"/>
  <c r="T13" i="3"/>
  <c r="S14" i="3"/>
  <c r="T14" i="3"/>
  <c r="S15" i="3"/>
  <c r="T15" i="3"/>
  <c r="S16" i="3"/>
  <c r="T16" i="3"/>
  <c r="S17" i="3"/>
  <c r="T17" i="3"/>
  <c r="S18" i="3"/>
  <c r="T18" i="3"/>
  <c r="S19" i="3"/>
  <c r="T19" i="3"/>
  <c r="S20" i="3"/>
  <c r="T20" i="3"/>
  <c r="S21" i="3"/>
  <c r="T21" i="3"/>
  <c r="S22" i="3"/>
  <c r="T22" i="3"/>
  <c r="S23" i="3"/>
  <c r="T23" i="3"/>
  <c r="S24" i="3"/>
  <c r="T24" i="3"/>
  <c r="S25" i="3"/>
  <c r="T25" i="3"/>
  <c r="S26" i="3"/>
  <c r="T26" i="3"/>
  <c r="S27" i="3"/>
  <c r="T27" i="3"/>
  <c r="S28" i="3"/>
  <c r="T28" i="3"/>
  <c r="S29" i="3"/>
  <c r="T29" i="3"/>
  <c r="S30" i="3"/>
  <c r="T30" i="3"/>
  <c r="S31" i="3"/>
  <c r="T31" i="3"/>
  <c r="S32" i="3"/>
  <c r="T32" i="3"/>
  <c r="S33" i="3"/>
  <c r="T33" i="3"/>
  <c r="S34" i="3"/>
  <c r="T34" i="3"/>
  <c r="S35" i="3"/>
  <c r="T35" i="3"/>
  <c r="S36" i="3"/>
  <c r="T36" i="3"/>
  <c r="S37" i="3"/>
  <c r="T37" i="3"/>
  <c r="S38" i="3"/>
  <c r="T38" i="3"/>
  <c r="S39" i="3"/>
  <c r="T39" i="3"/>
  <c r="S40" i="3"/>
  <c r="T40" i="3"/>
  <c r="S41" i="3"/>
  <c r="T41" i="3"/>
  <c r="S42" i="3"/>
  <c r="T42" i="3"/>
  <c r="S43" i="3"/>
  <c r="T43" i="3"/>
  <c r="S44" i="3"/>
  <c r="T44" i="3"/>
  <c r="S45" i="3"/>
  <c r="T45" i="3"/>
  <c r="S46" i="3"/>
  <c r="T46" i="3"/>
  <c r="S47" i="3"/>
  <c r="T47" i="3"/>
  <c r="S48" i="3"/>
  <c r="T48" i="3"/>
  <c r="S49" i="3"/>
  <c r="T49" i="3"/>
  <c r="S50" i="3"/>
  <c r="T50" i="3"/>
  <c r="S51" i="3"/>
  <c r="T51" i="3"/>
  <c r="S52" i="3"/>
  <c r="T52" i="3"/>
  <c r="S53" i="3"/>
  <c r="T53" i="3"/>
  <c r="S54" i="3"/>
  <c r="T54" i="3"/>
  <c r="S55" i="3"/>
  <c r="T55" i="3"/>
  <c r="S56" i="3"/>
  <c r="T56" i="3"/>
  <c r="S57" i="3"/>
  <c r="T57" i="3"/>
  <c r="S58" i="3"/>
  <c r="T58" i="3"/>
  <c r="S59" i="3"/>
  <c r="T59" i="3"/>
  <c r="S60" i="3"/>
  <c r="T60" i="3"/>
  <c r="S61" i="3"/>
  <c r="T61" i="3"/>
  <c r="S62" i="3"/>
  <c r="T62" i="3"/>
  <c r="S63" i="3"/>
  <c r="T63" i="3"/>
  <c r="S64" i="3"/>
  <c r="T64" i="3"/>
  <c r="S65" i="3"/>
  <c r="T65" i="3"/>
  <c r="S66" i="3"/>
  <c r="T66" i="3"/>
  <c r="S67" i="3"/>
  <c r="T67" i="3"/>
  <c r="S68" i="3"/>
  <c r="T68" i="3"/>
  <c r="S69" i="3"/>
  <c r="T69" i="3"/>
  <c r="S70" i="3"/>
  <c r="T70" i="3"/>
  <c r="S71" i="3"/>
  <c r="T71" i="3"/>
  <c r="S72" i="3"/>
  <c r="T72" i="3"/>
  <c r="S73" i="3"/>
  <c r="T73" i="3"/>
  <c r="S74" i="3"/>
  <c r="T74" i="3"/>
  <c r="S75" i="3"/>
  <c r="T75" i="3"/>
  <c r="S76" i="3"/>
  <c r="T76" i="3"/>
  <c r="S77" i="3"/>
  <c r="T77" i="3"/>
  <c r="S78" i="3"/>
  <c r="T78" i="3"/>
  <c r="S79" i="3"/>
  <c r="T79" i="3"/>
  <c r="S80" i="3"/>
  <c r="T80" i="3"/>
  <c r="S81" i="3"/>
  <c r="T81" i="3"/>
  <c r="S82" i="3"/>
  <c r="T82" i="3"/>
  <c r="S83" i="3"/>
  <c r="T83" i="3"/>
  <c r="S84" i="3"/>
  <c r="T84" i="3"/>
  <c r="S85" i="3"/>
  <c r="T85" i="3"/>
  <c r="S86" i="3"/>
  <c r="T86" i="3"/>
  <c r="S87" i="3"/>
  <c r="T87" i="3"/>
  <c r="S88" i="3"/>
  <c r="T88" i="3"/>
  <c r="S89" i="3"/>
  <c r="T89" i="3"/>
  <c r="S90" i="3"/>
  <c r="T90" i="3"/>
  <c r="S91" i="3"/>
  <c r="T91" i="3"/>
  <c r="S92" i="3"/>
  <c r="T92" i="3"/>
  <c r="S93" i="3"/>
  <c r="T93" i="3"/>
  <c r="S94" i="3"/>
  <c r="T94" i="3"/>
  <c r="S95" i="3"/>
  <c r="T95" i="3"/>
  <c r="S96" i="3"/>
  <c r="T96" i="3"/>
  <c r="S97" i="3"/>
  <c r="T97" i="3"/>
  <c r="S98" i="3"/>
  <c r="T98" i="3"/>
  <c r="S99" i="3"/>
  <c r="T99" i="3"/>
  <c r="S100" i="3"/>
  <c r="T100" i="3"/>
  <c r="S101" i="3"/>
  <c r="T101" i="3"/>
  <c r="S102" i="3"/>
  <c r="T102" i="3"/>
  <c r="S103" i="3"/>
  <c r="T103" i="3"/>
  <c r="S104" i="3"/>
  <c r="T104" i="3"/>
  <c r="S105" i="3"/>
  <c r="T105" i="3"/>
  <c r="S106" i="3"/>
  <c r="T106" i="3"/>
  <c r="S107" i="3"/>
  <c r="T107" i="3"/>
  <c r="S108" i="3"/>
  <c r="T108" i="3"/>
  <c r="S109" i="3"/>
  <c r="T109" i="3"/>
  <c r="S110" i="3"/>
  <c r="T110" i="3"/>
  <c r="S111" i="3"/>
  <c r="T111" i="3"/>
  <c r="S112" i="3"/>
  <c r="T112" i="3"/>
  <c r="S113" i="3"/>
  <c r="T113" i="3"/>
  <c r="S114" i="3"/>
  <c r="T114" i="3"/>
  <c r="S115" i="3"/>
  <c r="T115" i="3"/>
  <c r="S116" i="3"/>
  <c r="T116" i="3"/>
  <c r="S117" i="3"/>
  <c r="T117" i="3"/>
  <c r="S118" i="3"/>
  <c r="T118" i="3"/>
  <c r="S119" i="3"/>
  <c r="T119" i="3"/>
  <c r="S120" i="3"/>
  <c r="T120" i="3"/>
  <c r="S121" i="3"/>
  <c r="T121" i="3"/>
  <c r="S122" i="3"/>
  <c r="T122" i="3"/>
  <c r="S123" i="3"/>
  <c r="T123" i="3"/>
  <c r="S124" i="3"/>
  <c r="T124" i="3"/>
  <c r="S125" i="3"/>
  <c r="T125" i="3"/>
  <c r="S126" i="3"/>
  <c r="T126" i="3"/>
  <c r="S127" i="3"/>
  <c r="T127" i="3"/>
  <c r="S128" i="3"/>
  <c r="T128" i="3"/>
  <c r="S129" i="3"/>
  <c r="T129" i="3"/>
  <c r="S130" i="3"/>
  <c r="T130" i="3"/>
  <c r="S131" i="3"/>
  <c r="T131" i="3"/>
  <c r="S132" i="3"/>
  <c r="T132" i="3"/>
  <c r="S133" i="3"/>
  <c r="T133" i="3"/>
  <c r="S134" i="3"/>
  <c r="T134" i="3"/>
  <c r="S135" i="3"/>
  <c r="T135" i="3"/>
  <c r="S136" i="3"/>
  <c r="T136" i="3"/>
  <c r="S137" i="3"/>
  <c r="T137" i="3"/>
  <c r="S138" i="3"/>
  <c r="T138" i="3"/>
  <c r="S139" i="3"/>
  <c r="T139" i="3"/>
  <c r="S140" i="3"/>
  <c r="T140" i="3"/>
  <c r="S141" i="3"/>
  <c r="T141" i="3"/>
  <c r="S142" i="3"/>
  <c r="T142" i="3"/>
  <c r="S143" i="3"/>
  <c r="T143" i="3"/>
  <c r="S144" i="3"/>
  <c r="T144" i="3"/>
  <c r="S145" i="3"/>
  <c r="T145" i="3"/>
  <c r="S146" i="3"/>
  <c r="T146" i="3"/>
  <c r="S147" i="3"/>
  <c r="T147" i="3"/>
  <c r="S148" i="3"/>
  <c r="T148" i="3"/>
  <c r="S149" i="3"/>
  <c r="T149" i="3"/>
  <c r="S150" i="3"/>
  <c r="T150" i="3"/>
  <c r="S151" i="3"/>
  <c r="T151" i="3"/>
  <c r="S152" i="3"/>
  <c r="T152" i="3"/>
  <c r="S153" i="3"/>
  <c r="T153" i="3"/>
  <c r="S154" i="3"/>
  <c r="T154" i="3"/>
  <c r="S155" i="3"/>
  <c r="T155" i="3"/>
  <c r="S156" i="3"/>
  <c r="T156" i="3"/>
  <c r="S157" i="3"/>
  <c r="T157" i="3"/>
  <c r="S158" i="3"/>
  <c r="T158" i="3"/>
  <c r="S159" i="3"/>
  <c r="T159" i="3"/>
  <c r="S160" i="3"/>
  <c r="T160" i="3"/>
  <c r="S161" i="3"/>
  <c r="T161" i="3"/>
  <c r="S162" i="3"/>
  <c r="T162" i="3"/>
  <c r="S163" i="3"/>
  <c r="T163" i="3"/>
  <c r="S164" i="3"/>
  <c r="T164" i="3"/>
  <c r="S165" i="3"/>
  <c r="T165" i="3"/>
  <c r="S166" i="3"/>
  <c r="T166" i="3"/>
  <c r="S167" i="3"/>
  <c r="T167" i="3"/>
  <c r="S168" i="3"/>
  <c r="T168" i="3"/>
  <c r="S169" i="3"/>
  <c r="T169" i="3"/>
  <c r="S170" i="3"/>
  <c r="T170" i="3"/>
  <c r="S171" i="3"/>
  <c r="T171" i="3"/>
  <c r="S172" i="3"/>
  <c r="T172" i="3"/>
  <c r="S173" i="3"/>
  <c r="T173" i="3"/>
  <c r="S174" i="3"/>
  <c r="T174" i="3"/>
  <c r="S175" i="3"/>
  <c r="T175" i="3"/>
  <c r="S176" i="3"/>
  <c r="T176" i="3"/>
  <c r="S177" i="3"/>
  <c r="T177" i="3"/>
  <c r="S178" i="3"/>
  <c r="T178" i="3"/>
  <c r="S179" i="3"/>
  <c r="T179" i="3"/>
  <c r="S180" i="3"/>
  <c r="T180" i="3"/>
  <c r="S181" i="3"/>
  <c r="T181" i="3"/>
  <c r="S182" i="3"/>
  <c r="T182" i="3"/>
  <c r="S183" i="3"/>
  <c r="T183" i="3"/>
  <c r="S184" i="3"/>
  <c r="T184" i="3"/>
  <c r="S185" i="3"/>
  <c r="T185" i="3"/>
  <c r="S186" i="3"/>
  <c r="T186" i="3"/>
  <c r="S187" i="3"/>
  <c r="T187" i="3"/>
  <c r="S188" i="3"/>
  <c r="T188" i="3"/>
  <c r="S189" i="3"/>
  <c r="T189" i="3"/>
  <c r="S190" i="3"/>
  <c r="T190" i="3"/>
  <c r="S191" i="3"/>
  <c r="T191" i="3"/>
  <c r="S192" i="3"/>
  <c r="T192" i="3"/>
  <c r="S193" i="3"/>
  <c r="T193" i="3"/>
  <c r="S194" i="3"/>
  <c r="T194" i="3"/>
  <c r="S195" i="3"/>
  <c r="T195" i="3"/>
  <c r="S196" i="3"/>
  <c r="T196" i="3"/>
  <c r="S197" i="3"/>
  <c r="T197" i="3"/>
  <c r="S198" i="3"/>
  <c r="T198" i="3"/>
  <c r="S199" i="3"/>
  <c r="T199" i="3"/>
  <c r="S200" i="3"/>
  <c r="T200" i="3"/>
  <c r="S201" i="3"/>
  <c r="T201" i="3"/>
  <c r="S202" i="3"/>
  <c r="T202" i="3"/>
  <c r="S203" i="3"/>
  <c r="T203" i="3"/>
  <c r="S204" i="3"/>
  <c r="T204" i="3"/>
  <c r="S205" i="3"/>
  <c r="T205" i="3"/>
  <c r="S206" i="3"/>
  <c r="T206" i="3"/>
  <c r="S207" i="3"/>
  <c r="T207" i="3"/>
  <c r="S208" i="3"/>
  <c r="T208" i="3"/>
  <c r="S209" i="3"/>
  <c r="T209" i="3"/>
  <c r="S210" i="3"/>
  <c r="T210" i="3"/>
  <c r="S211" i="3"/>
  <c r="T211" i="3"/>
  <c r="S212" i="3"/>
  <c r="T212" i="3"/>
  <c r="S213" i="3"/>
  <c r="T213" i="3"/>
  <c r="S214" i="3"/>
  <c r="T214" i="3"/>
  <c r="S215" i="3"/>
  <c r="T215" i="3"/>
  <c r="S216" i="3"/>
  <c r="T216" i="3"/>
  <c r="S217" i="3"/>
  <c r="T217" i="3"/>
  <c r="S218" i="3"/>
  <c r="T218" i="3"/>
  <c r="S219" i="3"/>
  <c r="T219" i="3"/>
  <c r="S220" i="3"/>
  <c r="T220" i="3"/>
  <c r="S221" i="3"/>
  <c r="T221" i="3"/>
  <c r="S222" i="3"/>
  <c r="T222" i="3"/>
  <c r="S223" i="3"/>
  <c r="T223" i="3"/>
  <c r="S224" i="3"/>
  <c r="T224" i="3"/>
  <c r="S225" i="3"/>
  <c r="T225" i="3"/>
  <c r="S226" i="3"/>
  <c r="T226" i="3"/>
  <c r="S227" i="3"/>
  <c r="T227" i="3"/>
  <c r="S228" i="3"/>
  <c r="T228" i="3"/>
  <c r="S229" i="3"/>
  <c r="T229" i="3"/>
  <c r="S230" i="3"/>
  <c r="T230" i="3"/>
  <c r="S231" i="3"/>
  <c r="T231" i="3"/>
  <c r="S232" i="3"/>
  <c r="T232" i="3"/>
  <c r="S233" i="3"/>
  <c r="T233" i="3"/>
  <c r="S234" i="3"/>
  <c r="T234" i="3"/>
  <c r="S235" i="3"/>
  <c r="T235" i="3"/>
  <c r="S236" i="3"/>
  <c r="T236" i="3"/>
  <c r="S237" i="3"/>
  <c r="T237" i="3"/>
  <c r="S238" i="3"/>
  <c r="T238" i="3"/>
  <c r="S239" i="3"/>
  <c r="T239" i="3"/>
  <c r="S240" i="3"/>
  <c r="T240" i="3"/>
  <c r="S241" i="3"/>
  <c r="T241" i="3"/>
  <c r="S242" i="3"/>
  <c r="T242" i="3"/>
  <c r="S243" i="3"/>
  <c r="T243" i="3"/>
  <c r="S244" i="3"/>
  <c r="T244" i="3"/>
  <c r="S245" i="3"/>
  <c r="T245" i="3"/>
  <c r="S246" i="3"/>
  <c r="T246" i="3"/>
  <c r="S247" i="3"/>
  <c r="T247" i="3"/>
  <c r="S248" i="3"/>
  <c r="T248" i="3"/>
  <c r="S249" i="3"/>
  <c r="T249" i="3"/>
  <c r="S250" i="3"/>
  <c r="T250" i="3"/>
  <c r="S251" i="3"/>
  <c r="T251" i="3"/>
  <c r="S252" i="3"/>
  <c r="T252" i="3"/>
  <c r="S253" i="3"/>
  <c r="T253" i="3"/>
  <c r="S254" i="3"/>
  <c r="T254" i="3"/>
  <c r="S255" i="3"/>
  <c r="T255" i="3"/>
  <c r="S256" i="3"/>
  <c r="T256" i="3"/>
  <c r="S257" i="3"/>
  <c r="T257" i="3"/>
  <c r="S258" i="3"/>
  <c r="T258" i="3"/>
  <c r="S259" i="3"/>
  <c r="T259" i="3"/>
  <c r="S260" i="3"/>
  <c r="T260" i="3"/>
  <c r="S261" i="3"/>
  <c r="T261" i="3"/>
  <c r="S262" i="3"/>
  <c r="T262" i="3"/>
  <c r="S263" i="3"/>
  <c r="T263" i="3"/>
  <c r="S264" i="3"/>
  <c r="T264" i="3"/>
  <c r="S265" i="3"/>
  <c r="T265" i="3"/>
  <c r="S266" i="3"/>
  <c r="T266" i="3"/>
  <c r="S267" i="3"/>
  <c r="T267" i="3"/>
  <c r="S268" i="3"/>
  <c r="T268" i="3"/>
  <c r="S269" i="3"/>
  <c r="T269" i="3"/>
  <c r="S270" i="3"/>
  <c r="T270" i="3"/>
  <c r="S271" i="3"/>
  <c r="T271" i="3"/>
  <c r="S272" i="3"/>
  <c r="T272" i="3"/>
  <c r="S273" i="3"/>
  <c r="T273" i="3"/>
  <c r="S274" i="3"/>
  <c r="T274" i="3"/>
  <c r="S275" i="3"/>
  <c r="T275" i="3"/>
  <c r="S276" i="3"/>
  <c r="T276" i="3"/>
  <c r="S277" i="3"/>
  <c r="T277" i="3"/>
  <c r="S278" i="3"/>
  <c r="T278" i="3"/>
  <c r="S279" i="3"/>
  <c r="T279" i="3"/>
  <c r="S280" i="3"/>
  <c r="T280" i="3"/>
  <c r="S281" i="3"/>
  <c r="T281" i="3"/>
  <c r="S282" i="3"/>
  <c r="T282" i="3"/>
  <c r="S283" i="3"/>
  <c r="T283" i="3"/>
  <c r="S284" i="3"/>
  <c r="T284" i="3"/>
  <c r="S285" i="3"/>
  <c r="T285" i="3"/>
  <c r="S286" i="3"/>
  <c r="T286" i="3"/>
  <c r="S287" i="3"/>
  <c r="T287" i="3"/>
  <c r="S288" i="3"/>
  <c r="T288" i="3"/>
  <c r="S289" i="3"/>
  <c r="T289" i="3"/>
  <c r="S290" i="3"/>
  <c r="T290" i="3"/>
  <c r="S291" i="3"/>
  <c r="T291" i="3"/>
  <c r="S292" i="3"/>
  <c r="T292" i="3"/>
  <c r="S293" i="3"/>
  <c r="T293" i="3"/>
  <c r="S294" i="3"/>
  <c r="T294" i="3"/>
  <c r="S295" i="3"/>
  <c r="T295" i="3"/>
  <c r="S296" i="3"/>
  <c r="T296" i="3"/>
  <c r="S297" i="3"/>
  <c r="T297" i="3"/>
  <c r="S298" i="3"/>
  <c r="T298" i="3"/>
  <c r="S299" i="3"/>
  <c r="T299" i="3"/>
  <c r="S300" i="3"/>
  <c r="T300" i="3"/>
  <c r="S301" i="3"/>
  <c r="T301" i="3"/>
  <c r="S302" i="3"/>
  <c r="T302" i="3"/>
  <c r="S303" i="3"/>
  <c r="T303" i="3"/>
  <c r="S304" i="3"/>
  <c r="T304" i="3"/>
  <c r="S305" i="3"/>
  <c r="T305" i="3"/>
  <c r="S306" i="3"/>
  <c r="T306" i="3"/>
  <c r="S307" i="3"/>
  <c r="T307" i="3"/>
  <c r="S308" i="3"/>
  <c r="T308" i="3"/>
  <c r="S309" i="3"/>
  <c r="T309" i="3"/>
  <c r="S310" i="3"/>
  <c r="T310" i="3"/>
  <c r="S311" i="3"/>
  <c r="T311" i="3"/>
  <c r="S312" i="3"/>
  <c r="T312" i="3"/>
  <c r="S313" i="3"/>
  <c r="T313" i="3"/>
  <c r="S314" i="3"/>
  <c r="T314" i="3"/>
  <c r="S315" i="3"/>
  <c r="T315" i="3"/>
  <c r="S316" i="3"/>
  <c r="T316" i="3"/>
  <c r="S317" i="3"/>
  <c r="T317" i="3"/>
  <c r="S318" i="3"/>
  <c r="T318" i="3"/>
  <c r="S319" i="3"/>
  <c r="T319" i="3"/>
  <c r="S320" i="3"/>
  <c r="T320" i="3"/>
  <c r="S321" i="3"/>
  <c r="T321" i="3"/>
  <c r="S322" i="3"/>
  <c r="T322" i="3"/>
  <c r="S323" i="3"/>
  <c r="T323" i="3"/>
  <c r="S324" i="3"/>
  <c r="T324" i="3"/>
  <c r="S325" i="3"/>
  <c r="T325" i="3"/>
  <c r="S326" i="3"/>
  <c r="T326" i="3"/>
  <c r="S327" i="3"/>
  <c r="T327" i="3"/>
  <c r="S328" i="3"/>
  <c r="T328" i="3"/>
  <c r="S329" i="3"/>
  <c r="T329" i="3"/>
  <c r="S330" i="3"/>
  <c r="T330" i="3"/>
  <c r="S331" i="3"/>
  <c r="T331" i="3"/>
  <c r="S332" i="3"/>
  <c r="T332" i="3"/>
  <c r="S333" i="3"/>
  <c r="T333" i="3"/>
  <c r="S334" i="3"/>
  <c r="T334" i="3"/>
  <c r="S335" i="3"/>
  <c r="T335" i="3"/>
  <c r="S336" i="3"/>
  <c r="T336" i="3"/>
  <c r="S337" i="3"/>
  <c r="T337" i="3"/>
  <c r="S338" i="3"/>
  <c r="T338" i="3"/>
  <c r="S339" i="3"/>
  <c r="T339" i="3"/>
  <c r="S340" i="3"/>
  <c r="T340" i="3"/>
  <c r="S341" i="3"/>
  <c r="T341" i="3"/>
  <c r="S342" i="3"/>
  <c r="T342" i="3"/>
  <c r="S343" i="3"/>
  <c r="T343" i="3"/>
  <c r="S344" i="3"/>
  <c r="T344" i="3"/>
  <c r="S345" i="3"/>
  <c r="T345" i="3"/>
  <c r="S346" i="3"/>
  <c r="T346" i="3"/>
  <c r="S347" i="3"/>
  <c r="T347" i="3"/>
  <c r="S348" i="3"/>
  <c r="T348" i="3"/>
  <c r="S349" i="3"/>
  <c r="T349" i="3"/>
  <c r="S350" i="3"/>
  <c r="T350" i="3"/>
  <c r="S351" i="3"/>
  <c r="T351" i="3"/>
  <c r="S352" i="3"/>
  <c r="T352" i="3"/>
  <c r="S353" i="3"/>
  <c r="T353" i="3"/>
  <c r="S354" i="3"/>
  <c r="T354" i="3"/>
  <c r="S355" i="3"/>
  <c r="T355" i="3"/>
  <c r="S356" i="3"/>
  <c r="T356" i="3"/>
  <c r="S357" i="3"/>
  <c r="T357" i="3"/>
  <c r="S358" i="3"/>
  <c r="T358" i="3"/>
  <c r="S359" i="3"/>
  <c r="T359" i="3"/>
  <c r="S360" i="3"/>
  <c r="T360" i="3"/>
  <c r="S361" i="3"/>
  <c r="T361" i="3"/>
  <c r="S362" i="3"/>
  <c r="T362" i="3"/>
  <c r="S363" i="3"/>
  <c r="T363" i="3"/>
  <c r="S364" i="3"/>
  <c r="T364" i="3"/>
  <c r="S365" i="3"/>
  <c r="T365" i="3"/>
  <c r="AY114" i="14" l="1"/>
  <c r="AX114" i="14"/>
  <c r="AW114" i="14"/>
  <c r="AV114" i="14"/>
  <c r="AU114" i="14"/>
  <c r="AT114" i="14"/>
  <c r="AS114" i="14"/>
  <c r="AR114" i="14"/>
  <c r="AQ114" i="14"/>
  <c r="AP114" i="14"/>
  <c r="AO114" i="14"/>
  <c r="H16" i="14" l="1"/>
  <c r="I246" i="14" l="1"/>
  <c r="AN190" i="14"/>
  <c r="I190" i="14"/>
  <c r="H190" i="14"/>
  <c r="AN132" i="14"/>
  <c r="I132" i="14"/>
  <c r="H132" i="14"/>
  <c r="AN74" i="14"/>
  <c r="I74" i="14"/>
  <c r="H74" i="14"/>
  <c r="I16" i="14"/>
  <c r="AN16" i="14"/>
  <c r="L33" i="1"/>
  <c r="O33" i="1" s="1"/>
  <c r="F294" i="14" l="1"/>
  <c r="U288" i="3"/>
  <c r="U291" i="3"/>
  <c r="U282" i="3"/>
  <c r="U284" i="3"/>
  <c r="U287" i="3"/>
  <c r="U294" i="3"/>
  <c r="U292" i="3"/>
  <c r="U295" i="3"/>
  <c r="U289" i="3"/>
  <c r="U286" i="3"/>
  <c r="U285" i="3"/>
  <c r="U283" i="3"/>
  <c r="U290" i="3"/>
  <c r="U293" i="3"/>
  <c r="V33" i="1"/>
  <c r="J74" i="14"/>
  <c r="J190" i="14"/>
  <c r="J16" i="14"/>
  <c r="J132" i="14"/>
  <c r="T33" i="1"/>
  <c r="E294" i="14" s="1"/>
  <c r="M33" i="1"/>
  <c r="Q33" i="1"/>
  <c r="B294" i="14" s="1"/>
  <c r="U33" i="1"/>
  <c r="D294" i="14" s="1"/>
  <c r="S33" i="1"/>
  <c r="P33" i="1"/>
  <c r="C294" i="14" s="1"/>
  <c r="N33" i="1"/>
  <c r="R33" i="1"/>
  <c r="C190" i="14" l="1"/>
  <c r="C132" i="14"/>
  <c r="C74" i="14"/>
  <c r="C246" i="14"/>
  <c r="C16" i="14"/>
  <c r="E132" i="14"/>
  <c r="E74" i="14"/>
  <c r="E16" i="14"/>
  <c r="E246" i="14"/>
  <c r="E190" i="14"/>
  <c r="D132" i="14"/>
  <c r="D16" i="14"/>
  <c r="D74" i="14"/>
  <c r="D246" i="14"/>
  <c r="D190" i="14"/>
  <c r="F246" i="14"/>
  <c r="F132" i="14"/>
  <c r="K132" i="14" s="1"/>
  <c r="F190" i="14"/>
  <c r="K190" i="14" s="1"/>
  <c r="L190" i="14" s="1"/>
  <c r="F74" i="14"/>
  <c r="K74" i="14" s="1"/>
  <c r="F16" i="14"/>
  <c r="G246" i="14"/>
  <c r="G190" i="14"/>
  <c r="G132" i="14"/>
  <c r="G16" i="14"/>
  <c r="G74" i="14"/>
  <c r="B16" i="14"/>
  <c r="B246" i="14"/>
  <c r="B190" i="14"/>
  <c r="B74" i="14"/>
  <c r="B132" i="14"/>
  <c r="L294" i="14" l="1"/>
  <c r="O294" i="14" s="1"/>
  <c r="L74" i="14"/>
  <c r="Z74" i="14" s="1"/>
  <c r="M294" i="14"/>
  <c r="P294" i="14" s="1"/>
  <c r="L132" i="14"/>
  <c r="M132" i="14" s="1"/>
  <c r="AA132" i="14" s="1"/>
  <c r="N294" i="14"/>
  <c r="Q294" i="14" s="1"/>
  <c r="K16" i="14"/>
  <c r="L16" i="14" s="1"/>
  <c r="AA16" i="14" s="1"/>
  <c r="Z190" i="14"/>
  <c r="M190" i="14"/>
  <c r="N190" i="14" s="1"/>
  <c r="AB190" i="14" s="1"/>
  <c r="M74" i="14" l="1"/>
  <c r="AA74" i="14" s="1"/>
  <c r="Z132" i="14"/>
  <c r="M16" i="14"/>
  <c r="N16" i="14" s="1"/>
  <c r="AC16" i="14" s="1"/>
  <c r="Z16" i="14"/>
  <c r="N132" i="14"/>
  <c r="AB132" i="14" s="1"/>
  <c r="AA190" i="14"/>
  <c r="O190" i="14"/>
  <c r="N74" i="14" l="1"/>
  <c r="O74" i="14" s="1"/>
  <c r="P74" i="14" s="1"/>
  <c r="AD74" i="14" s="1"/>
  <c r="O16" i="14"/>
  <c r="AD16" i="14" s="1"/>
  <c r="AB16" i="14"/>
  <c r="O132" i="14"/>
  <c r="P132" i="14" s="1"/>
  <c r="AD132" i="14" s="1"/>
  <c r="P190" i="14"/>
  <c r="AD190" i="14" s="1"/>
  <c r="AC190" i="14"/>
  <c r="AC74" i="14" l="1"/>
  <c r="AB74" i="14"/>
  <c r="P16" i="14"/>
  <c r="AE16" i="14" s="1"/>
  <c r="AC132" i="14"/>
  <c r="Q190" i="14"/>
  <c r="Q132" i="14"/>
  <c r="AE132" i="14" s="1"/>
  <c r="Q74" i="14"/>
  <c r="AE74" i="14" s="1"/>
  <c r="Q16" i="14" l="1"/>
  <c r="R16" i="14" s="1"/>
  <c r="R190" i="14"/>
  <c r="AE190" i="14"/>
  <c r="R132" i="14"/>
  <c r="R74" i="14"/>
  <c r="AF16" i="14" l="1"/>
  <c r="S190" i="14"/>
  <c r="AF190" i="14"/>
  <c r="S132" i="14"/>
  <c r="AF132" i="14"/>
  <c r="S74" i="14"/>
  <c r="AF74" i="14"/>
  <c r="S16" i="14"/>
  <c r="AH16" i="14" s="1"/>
  <c r="AG16" i="14"/>
  <c r="T190" i="14" l="1"/>
  <c r="AH190" i="14" s="1"/>
  <c r="AG190" i="14"/>
  <c r="T132" i="14"/>
  <c r="AH132" i="14" s="1"/>
  <c r="AG132" i="14"/>
  <c r="T74" i="14"/>
  <c r="AH74" i="14" s="1"/>
  <c r="AG74" i="14"/>
  <c r="T16" i="14"/>
  <c r="AI16" i="14" s="1"/>
  <c r="U190" i="14" l="1"/>
  <c r="U132" i="14"/>
  <c r="AI132" i="14" s="1"/>
  <c r="U74" i="14"/>
  <c r="U16" i="14"/>
  <c r="AI74" i="14" l="1"/>
  <c r="V16" i="14"/>
  <c r="AK16" i="14" s="1"/>
  <c r="V190" i="14"/>
  <c r="W190" i="14" s="1"/>
  <c r="X190" i="14" s="1"/>
  <c r="CC190" i="14" s="1"/>
  <c r="AI190" i="14"/>
  <c r="V132" i="14"/>
  <c r="V74" i="14"/>
  <c r="AJ16" i="14"/>
  <c r="BD56" i="14"/>
  <c r="BE56" i="14"/>
  <c r="BF56" i="14"/>
  <c r="BG56" i="14"/>
  <c r="BH56" i="14"/>
  <c r="BI56" i="14"/>
  <c r="BJ56" i="14"/>
  <c r="BK56" i="14"/>
  <c r="BL56" i="14"/>
  <c r="BM56" i="14"/>
  <c r="AO56" i="14"/>
  <c r="AP56" i="14"/>
  <c r="AQ56" i="14"/>
  <c r="AR56" i="14"/>
  <c r="AS56" i="14"/>
  <c r="AT56" i="14"/>
  <c r="AU56" i="14"/>
  <c r="AV56" i="14"/>
  <c r="AW56" i="14"/>
  <c r="AX56" i="14"/>
  <c r="AY56" i="14"/>
  <c r="AZ56" i="14"/>
  <c r="BA56" i="14"/>
  <c r="BB56" i="14"/>
  <c r="BC56" i="14"/>
  <c r="W132" i="14" l="1"/>
  <c r="AK132" i="14" s="1"/>
  <c r="W16" i="14"/>
  <c r="X16" i="14" s="1"/>
  <c r="CC16" i="14" s="1"/>
  <c r="W74" i="14"/>
  <c r="AK74" i="14" s="1"/>
  <c r="AJ74" i="14"/>
  <c r="AJ190" i="14"/>
  <c r="AJ132" i="14"/>
  <c r="AO172" i="14"/>
  <c r="AL16" i="14" l="1"/>
  <c r="X74" i="14"/>
  <c r="CC74" i="14" s="1"/>
  <c r="X132" i="14"/>
  <c r="CC132" i="14" s="1"/>
  <c r="AL74" i="14" l="1"/>
  <c r="AL132" i="14"/>
  <c r="G294" i="14" l="1"/>
  <c r="R294" i="14" s="1"/>
  <c r="BA114" i="14" l="1"/>
  <c r="BB114" i="14"/>
  <c r="BC114" i="14"/>
  <c r="BD114" i="14"/>
  <c r="BE114" i="14"/>
  <c r="BF114" i="14"/>
  <c r="AQ172" i="14" l="1"/>
  <c r="P23" i="9" l="1"/>
  <c r="P24" i="9"/>
  <c r="P25" i="9"/>
  <c r="P26" i="9"/>
  <c r="P27" i="9"/>
  <c r="P28" i="9"/>
  <c r="P29" i="9"/>
  <c r="P30" i="9"/>
  <c r="P31" i="9"/>
  <c r="P32" i="9"/>
  <c r="P33" i="9"/>
  <c r="P34" i="9"/>
  <c r="P35" i="9"/>
  <c r="P36" i="9"/>
  <c r="P37" i="9"/>
  <c r="P38" i="9"/>
  <c r="P39" i="9"/>
  <c r="O19" i="9"/>
  <c r="P19" i="9" s="1"/>
  <c r="O23" i="9"/>
  <c r="O24" i="9"/>
  <c r="O25" i="9"/>
  <c r="O26" i="9"/>
  <c r="O27" i="9"/>
  <c r="O28" i="9"/>
  <c r="O29" i="9"/>
  <c r="O30" i="9"/>
  <c r="O31" i="9"/>
  <c r="O32" i="9"/>
  <c r="O33" i="9"/>
  <c r="O34" i="9"/>
  <c r="O35" i="9"/>
  <c r="O36" i="9"/>
  <c r="O37" i="9"/>
  <c r="O38" i="9"/>
  <c r="O39" i="9"/>
  <c r="O40" i="9"/>
  <c r="N7" i="9"/>
  <c r="N8" i="9"/>
  <c r="N9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K23" i="9" s="1"/>
  <c r="N24" i="9"/>
  <c r="K24" i="9" s="1"/>
  <c r="N25" i="9"/>
  <c r="N26" i="9"/>
  <c r="K26" i="9" s="1"/>
  <c r="N27" i="9"/>
  <c r="K27" i="9" s="1"/>
  <c r="N28" i="9"/>
  <c r="K28" i="9" s="1"/>
  <c r="N29" i="9"/>
  <c r="K29" i="9" s="1"/>
  <c r="N30" i="9"/>
  <c r="K30" i="9" s="1"/>
  <c r="N31" i="9"/>
  <c r="K31" i="9" s="1"/>
  <c r="N32" i="9"/>
  <c r="K32" i="9" s="1"/>
  <c r="N33" i="9"/>
  <c r="K33" i="9" s="1"/>
  <c r="N34" i="9"/>
  <c r="K34" i="9" s="1"/>
  <c r="N35" i="9"/>
  <c r="K35" i="9" s="1"/>
  <c r="N36" i="9"/>
  <c r="K36" i="9" s="1"/>
  <c r="N37" i="9"/>
  <c r="K37" i="9" s="1"/>
  <c r="N38" i="9"/>
  <c r="K38" i="9" s="1"/>
  <c r="N39" i="9"/>
  <c r="K39" i="9" s="1"/>
  <c r="M7" i="9"/>
  <c r="O7" i="9" s="1"/>
  <c r="P7" i="9" s="1"/>
  <c r="M8" i="9"/>
  <c r="O8" i="9" s="1"/>
  <c r="P8" i="9" s="1"/>
  <c r="M9" i="9"/>
  <c r="O9" i="9" s="1"/>
  <c r="P9" i="9" s="1"/>
  <c r="M10" i="9"/>
  <c r="O10" i="9" s="1"/>
  <c r="P10" i="9" s="1"/>
  <c r="M11" i="9"/>
  <c r="O11" i="9" s="1"/>
  <c r="P11" i="9" s="1"/>
  <c r="M12" i="9"/>
  <c r="O12" i="9" s="1"/>
  <c r="P12" i="9" s="1"/>
  <c r="M13" i="9"/>
  <c r="O13" i="9" s="1"/>
  <c r="P13" i="9" s="1"/>
  <c r="M14" i="9"/>
  <c r="O14" i="9" s="1"/>
  <c r="P14" i="9" s="1"/>
  <c r="M15" i="9"/>
  <c r="O15" i="9" s="1"/>
  <c r="P15" i="9" s="1"/>
  <c r="M16" i="9"/>
  <c r="O16" i="9" s="1"/>
  <c r="P16" i="9" s="1"/>
  <c r="M17" i="9"/>
  <c r="O17" i="9" s="1"/>
  <c r="P17" i="9" s="1"/>
  <c r="M18" i="9"/>
  <c r="O18" i="9" s="1"/>
  <c r="P18" i="9" s="1"/>
  <c r="M19" i="9"/>
  <c r="M20" i="9"/>
  <c r="O20" i="9" s="1"/>
  <c r="P20" i="9" s="1"/>
  <c r="M21" i="9"/>
  <c r="O21" i="9" s="1"/>
  <c r="P21" i="9" s="1"/>
  <c r="M22" i="9"/>
  <c r="O22" i="9" s="1"/>
  <c r="P22" i="9" s="1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L7" i="9"/>
  <c r="L8" i="9"/>
  <c r="L9" i="9"/>
  <c r="L10" i="9"/>
  <c r="L11" i="9"/>
  <c r="L12" i="9"/>
  <c r="L13" i="9"/>
  <c r="L14" i="9"/>
  <c r="L15" i="9"/>
  <c r="L16" i="9"/>
  <c r="L17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K25" i="9"/>
  <c r="J23" i="9"/>
  <c r="J24" i="9"/>
  <c r="J25" i="9"/>
  <c r="J26" i="9"/>
  <c r="J27" i="9"/>
  <c r="J28" i="9"/>
  <c r="J29" i="9"/>
  <c r="J30" i="9"/>
  <c r="X306" i="14" l="1"/>
  <c r="V293" i="14"/>
  <c r="V297" i="14"/>
  <c r="V301" i="14"/>
  <c r="V305" i="14"/>
  <c r="T306" i="14"/>
  <c r="X299" i="14"/>
  <c r="X307" i="14"/>
  <c r="V294" i="14"/>
  <c r="V298" i="14"/>
  <c r="V302" i="14"/>
  <c r="V306" i="14"/>
  <c r="T299" i="14"/>
  <c r="T307" i="14"/>
  <c r="X296" i="14"/>
  <c r="X300" i="14"/>
  <c r="V295" i="14"/>
  <c r="V299" i="14"/>
  <c r="V303" i="14"/>
  <c r="V307" i="14"/>
  <c r="T296" i="14"/>
  <c r="T300" i="14"/>
  <c r="AD301" i="14"/>
  <c r="X297" i="14"/>
  <c r="X305" i="14"/>
  <c r="V296" i="14"/>
  <c r="V300" i="14"/>
  <c r="V304" i="14"/>
  <c r="V308" i="14"/>
  <c r="T297" i="14"/>
  <c r="T305" i="14"/>
  <c r="AA294" i="14"/>
  <c r="AA298" i="14"/>
  <c r="AA302" i="14"/>
  <c r="AA306" i="14"/>
  <c r="AA295" i="14"/>
  <c r="AA299" i="14"/>
  <c r="AA303" i="14"/>
  <c r="AA307" i="14"/>
  <c r="AA296" i="14"/>
  <c r="AA300" i="14"/>
  <c r="AA304" i="14"/>
  <c r="AA308" i="14"/>
  <c r="AA297" i="14"/>
  <c r="AA301" i="14"/>
  <c r="AA305" i="14"/>
  <c r="AA293" i="14"/>
  <c r="L3" i="9"/>
  <c r="M3" i="9"/>
  <c r="O3" i="9" s="1"/>
  <c r="P3" i="9" s="1"/>
  <c r="N3" i="9"/>
  <c r="L4" i="9"/>
  <c r="M4" i="9"/>
  <c r="O4" i="9" s="1"/>
  <c r="P4" i="9" s="1"/>
  <c r="N4" i="9"/>
  <c r="L5" i="9"/>
  <c r="M5" i="9"/>
  <c r="O5" i="9" s="1"/>
  <c r="P5" i="9" s="1"/>
  <c r="N5" i="9"/>
  <c r="L6" i="9"/>
  <c r="M6" i="9"/>
  <c r="O6" i="9" s="1"/>
  <c r="P6" i="9" s="1"/>
  <c r="N6" i="9"/>
  <c r="AO230" i="14" l="1"/>
  <c r="AP230" i="14"/>
  <c r="AQ230" i="14"/>
  <c r="AP172" i="14"/>
  <c r="BL114" i="14" l="1"/>
  <c r="BM114" i="14"/>
  <c r="BG114" i="14" l="1"/>
  <c r="BH114" i="14"/>
  <c r="BI114" i="14"/>
  <c r="BJ114" i="14"/>
  <c r="BK114" i="14"/>
  <c r="J31" i="9" l="1"/>
  <c r="J32" i="9"/>
  <c r="J33" i="9"/>
  <c r="J34" i="9"/>
  <c r="J35" i="9"/>
  <c r="J36" i="9"/>
  <c r="J37" i="9"/>
  <c r="J38" i="9"/>
  <c r="J39" i="9"/>
  <c r="L39" i="9"/>
  <c r="J40" i="9"/>
  <c r="L40" i="9"/>
  <c r="N40" i="9"/>
  <c r="K40" i="9" s="1"/>
  <c r="P40" i="9"/>
  <c r="J41" i="9"/>
  <c r="L41" i="9"/>
  <c r="M41" i="9"/>
  <c r="N41" i="9"/>
  <c r="K41" i="9" s="1"/>
  <c r="O41" i="9"/>
  <c r="P41" i="9"/>
  <c r="J42" i="9"/>
  <c r="L42" i="9"/>
  <c r="M42" i="9"/>
  <c r="N42" i="9"/>
  <c r="K42" i="9" s="1"/>
  <c r="O42" i="9"/>
  <c r="P42" i="9"/>
  <c r="J43" i="9"/>
  <c r="L43" i="9"/>
  <c r="M43" i="9"/>
  <c r="N43" i="9"/>
  <c r="K43" i="9" s="1"/>
  <c r="O43" i="9"/>
  <c r="P43" i="9"/>
  <c r="J44" i="9"/>
  <c r="L44" i="9"/>
  <c r="M44" i="9"/>
  <c r="N44" i="9"/>
  <c r="K44" i="9" s="1"/>
  <c r="O44" i="9"/>
  <c r="P44" i="9"/>
  <c r="J45" i="9"/>
  <c r="L45" i="9"/>
  <c r="M45" i="9"/>
  <c r="N45" i="9"/>
  <c r="K45" i="9" s="1"/>
  <c r="O45" i="9"/>
  <c r="P45" i="9"/>
  <c r="J46" i="9"/>
  <c r="L46" i="9"/>
  <c r="M46" i="9"/>
  <c r="N46" i="9"/>
  <c r="K46" i="9" s="1"/>
  <c r="O46" i="9"/>
  <c r="P46" i="9"/>
  <c r="J47" i="9"/>
  <c r="L47" i="9"/>
  <c r="M47" i="9"/>
  <c r="N47" i="9"/>
  <c r="K47" i="9" s="1"/>
  <c r="O47" i="9"/>
  <c r="P47" i="9"/>
  <c r="J48" i="9"/>
  <c r="L48" i="9"/>
  <c r="M48" i="9"/>
  <c r="N48" i="9"/>
  <c r="K48" i="9" s="1"/>
  <c r="O48" i="9"/>
  <c r="P48" i="9"/>
  <c r="J49" i="9"/>
  <c r="L49" i="9"/>
  <c r="M49" i="9"/>
  <c r="N49" i="9"/>
  <c r="K49" i="9" s="1"/>
  <c r="O49" i="9"/>
  <c r="P49" i="9"/>
  <c r="J50" i="9"/>
  <c r="L50" i="9"/>
  <c r="M50" i="9"/>
  <c r="N50" i="9"/>
  <c r="K50" i="9" s="1"/>
  <c r="O50" i="9"/>
  <c r="P50" i="9"/>
  <c r="J51" i="9"/>
  <c r="L51" i="9"/>
  <c r="M51" i="9"/>
  <c r="N51" i="9"/>
  <c r="K51" i="9" s="1"/>
  <c r="O51" i="9"/>
  <c r="P51" i="9"/>
  <c r="J52" i="9"/>
  <c r="L52" i="9"/>
  <c r="M52" i="9"/>
  <c r="N52" i="9"/>
  <c r="K52" i="9" s="1"/>
  <c r="O52" i="9"/>
  <c r="P52" i="9"/>
  <c r="J53" i="9"/>
  <c r="L53" i="9"/>
  <c r="M53" i="9"/>
  <c r="N53" i="9"/>
  <c r="K53" i="9" s="1"/>
  <c r="O53" i="9"/>
  <c r="P53" i="9"/>
  <c r="J54" i="9"/>
  <c r="L54" i="9"/>
  <c r="M54" i="9"/>
  <c r="N54" i="9"/>
  <c r="K54" i="9" s="1"/>
  <c r="O54" i="9"/>
  <c r="P54" i="9"/>
  <c r="J55" i="9"/>
  <c r="L55" i="9"/>
  <c r="M55" i="9"/>
  <c r="N55" i="9"/>
  <c r="K55" i="9" s="1"/>
  <c r="O55" i="9"/>
  <c r="P55" i="9"/>
  <c r="J56" i="9"/>
  <c r="L56" i="9"/>
  <c r="M56" i="9"/>
  <c r="N56" i="9"/>
  <c r="K56" i="9" s="1"/>
  <c r="O56" i="9"/>
  <c r="P56" i="9"/>
  <c r="J57" i="9"/>
  <c r="L57" i="9"/>
  <c r="M57" i="9"/>
  <c r="N57" i="9"/>
  <c r="K57" i="9" s="1"/>
  <c r="O57" i="9"/>
  <c r="P57" i="9"/>
  <c r="J58" i="9"/>
  <c r="L58" i="9"/>
  <c r="M58" i="9"/>
  <c r="N58" i="9"/>
  <c r="K58" i="9" s="1"/>
  <c r="O58" i="9"/>
  <c r="P58" i="9"/>
  <c r="J59" i="9"/>
  <c r="L59" i="9"/>
  <c r="M59" i="9"/>
  <c r="N59" i="9"/>
  <c r="K59" i="9" s="1"/>
  <c r="O59" i="9"/>
  <c r="P59" i="9"/>
  <c r="J60" i="9"/>
  <c r="L60" i="9"/>
  <c r="M60" i="9"/>
  <c r="N60" i="9"/>
  <c r="K60" i="9" s="1"/>
  <c r="O60" i="9"/>
  <c r="P60" i="9"/>
  <c r="J61" i="9"/>
  <c r="L61" i="9"/>
  <c r="M61" i="9"/>
  <c r="N61" i="9"/>
  <c r="K61" i="9" s="1"/>
  <c r="O61" i="9"/>
  <c r="P61" i="9"/>
  <c r="J62" i="9"/>
  <c r="L62" i="9"/>
  <c r="M62" i="9"/>
  <c r="N62" i="9"/>
  <c r="K62" i="9" s="1"/>
  <c r="O62" i="9"/>
  <c r="P62" i="9"/>
  <c r="J63" i="9"/>
  <c r="L63" i="9"/>
  <c r="M63" i="9"/>
  <c r="N63" i="9"/>
  <c r="K63" i="9" s="1"/>
  <c r="O63" i="9"/>
  <c r="P63" i="9"/>
  <c r="J64" i="9"/>
  <c r="L64" i="9"/>
  <c r="M64" i="9"/>
  <c r="N64" i="9"/>
  <c r="K64" i="9" s="1"/>
  <c r="O64" i="9"/>
  <c r="P64" i="9"/>
  <c r="J65" i="9"/>
  <c r="L65" i="9"/>
  <c r="M65" i="9"/>
  <c r="N65" i="9"/>
  <c r="K65" i="9" s="1"/>
  <c r="O65" i="9"/>
  <c r="P65" i="9"/>
  <c r="J66" i="9"/>
  <c r="L66" i="9"/>
  <c r="M66" i="9"/>
  <c r="N66" i="9"/>
  <c r="K66" i="9" s="1"/>
  <c r="O66" i="9"/>
  <c r="P66" i="9"/>
  <c r="I268" i="14" l="1"/>
  <c r="H268" i="14"/>
  <c r="AN212" i="14"/>
  <c r="I212" i="14"/>
  <c r="H212" i="14"/>
  <c r="AN154" i="14"/>
  <c r="I154" i="14"/>
  <c r="H154" i="14"/>
  <c r="AN96" i="14"/>
  <c r="I96" i="14"/>
  <c r="H96" i="14"/>
  <c r="AN38" i="14"/>
  <c r="I38" i="14"/>
  <c r="H38" i="14"/>
  <c r="L49" i="1"/>
  <c r="V49" i="1" s="1"/>
  <c r="J212" i="14" l="1"/>
  <c r="J38" i="14"/>
  <c r="J154" i="14"/>
  <c r="J96" i="14"/>
  <c r="P49" i="1"/>
  <c r="T49" i="1"/>
  <c r="M49" i="1"/>
  <c r="Q49" i="1"/>
  <c r="U49" i="1"/>
  <c r="O49" i="1"/>
  <c r="S49" i="1"/>
  <c r="N49" i="1"/>
  <c r="R49" i="1"/>
  <c r="E212" i="14" l="1"/>
  <c r="E154" i="14"/>
  <c r="E96" i="14"/>
  <c r="E268" i="14"/>
  <c r="E38" i="14"/>
  <c r="D268" i="14"/>
  <c r="D38" i="14"/>
  <c r="D212" i="14"/>
  <c r="D96" i="14"/>
  <c r="D154" i="14"/>
  <c r="F154" i="14"/>
  <c r="K154" i="14" s="1"/>
  <c r="F96" i="14"/>
  <c r="K96" i="14" s="1"/>
  <c r="F212" i="14"/>
  <c r="K212" i="14" s="1"/>
  <c r="L212" i="14" s="1"/>
  <c r="M212" i="14" s="1"/>
  <c r="AA212" i="14" s="1"/>
  <c r="F268" i="14"/>
  <c r="F38" i="14"/>
  <c r="C96" i="14"/>
  <c r="C268" i="14"/>
  <c r="C38" i="14"/>
  <c r="C212" i="14"/>
  <c r="C154" i="14"/>
  <c r="G96" i="14"/>
  <c r="G268" i="14"/>
  <c r="G38" i="14"/>
  <c r="G154" i="14"/>
  <c r="G212" i="14"/>
  <c r="B154" i="14"/>
  <c r="B96" i="14"/>
  <c r="B268" i="14"/>
  <c r="B38" i="14"/>
  <c r="B212" i="14"/>
  <c r="L154" i="14" l="1"/>
  <c r="Z154" i="14" s="1"/>
  <c r="L96" i="14"/>
  <c r="M96" i="14" s="1"/>
  <c r="AA96" i="14" s="1"/>
  <c r="K38" i="14"/>
  <c r="Z38" i="14" s="1"/>
  <c r="Z212" i="14"/>
  <c r="N212" i="14"/>
  <c r="M154" i="14" l="1"/>
  <c r="N154" i="14" s="1"/>
  <c r="AB154" i="14" s="1"/>
  <c r="N96" i="14"/>
  <c r="AB96" i="14" s="1"/>
  <c r="Z96" i="14"/>
  <c r="L38" i="14"/>
  <c r="M38" i="14" s="1"/>
  <c r="N38" i="14" s="1"/>
  <c r="AC38" i="14" s="1"/>
  <c r="AA154" i="14"/>
  <c r="O212" i="14"/>
  <c r="AB212" i="14"/>
  <c r="O96" i="14" l="1"/>
  <c r="P96" i="14" s="1"/>
  <c r="AD96" i="14" s="1"/>
  <c r="O154" i="14"/>
  <c r="AC154" i="14" s="1"/>
  <c r="AB38" i="14"/>
  <c r="AA38" i="14"/>
  <c r="O38" i="14"/>
  <c r="P38" i="14" s="1"/>
  <c r="P212" i="14"/>
  <c r="AC212" i="14"/>
  <c r="AC96" i="14" l="1"/>
  <c r="P154" i="14"/>
  <c r="AD154" i="14" s="1"/>
  <c r="AD38" i="14"/>
  <c r="Q212" i="14"/>
  <c r="AE212" i="14" s="1"/>
  <c r="AD212" i="14"/>
  <c r="Q96" i="14"/>
  <c r="AE96" i="14" s="1"/>
  <c r="Q38" i="14"/>
  <c r="AE38" i="14"/>
  <c r="Q154" i="14" l="1"/>
  <c r="AE154" i="14" s="1"/>
  <c r="R212" i="14"/>
  <c r="R96" i="14"/>
  <c r="R38" i="14"/>
  <c r="AF38" i="14"/>
  <c r="R154" i="14" l="1"/>
  <c r="AF154" i="14" s="1"/>
  <c r="S212" i="14"/>
  <c r="AF212" i="14"/>
  <c r="S96" i="14"/>
  <c r="AF96" i="14"/>
  <c r="S38" i="14"/>
  <c r="AG38" i="14"/>
  <c r="S154" i="14" l="1"/>
  <c r="AG154" i="14" s="1"/>
  <c r="T212" i="14"/>
  <c r="AG212" i="14"/>
  <c r="T154" i="14"/>
  <c r="AH154" i="14" s="1"/>
  <c r="T96" i="14"/>
  <c r="AH96" i="14" s="1"/>
  <c r="AG96" i="14"/>
  <c r="T38" i="14"/>
  <c r="AI38" i="14" s="1"/>
  <c r="AH38" i="14"/>
  <c r="U212" i="14" l="1"/>
  <c r="AI212" i="14" s="1"/>
  <c r="AH212" i="14"/>
  <c r="U154" i="14"/>
  <c r="AI154" i="14" s="1"/>
  <c r="U96" i="14"/>
  <c r="U38" i="14"/>
  <c r="AI96" i="14" l="1"/>
  <c r="V38" i="14"/>
  <c r="AK38" i="14" s="1"/>
  <c r="V212" i="14"/>
  <c r="W212" i="14" s="1"/>
  <c r="X212" i="14" s="1"/>
  <c r="CC212" i="14" s="1"/>
  <c r="V154" i="14"/>
  <c r="V96" i="14"/>
  <c r="AJ38" i="14"/>
  <c r="W96" i="14" l="1"/>
  <c r="AK96" i="14" s="1"/>
  <c r="W38" i="14"/>
  <c r="X38" i="14" s="1"/>
  <c r="CC38" i="14" s="1"/>
  <c r="W154" i="14"/>
  <c r="AK154" i="14" s="1"/>
  <c r="AJ96" i="14"/>
  <c r="AJ212" i="14"/>
  <c r="AJ154" i="14"/>
  <c r="AL38" i="14" l="1"/>
  <c r="X154" i="14"/>
  <c r="CC154" i="14" s="1"/>
  <c r="X96" i="14"/>
  <c r="CC96" i="14" s="1"/>
  <c r="AL154" i="14" l="1"/>
  <c r="AL96" i="14"/>
  <c r="AN159" i="14" l="1"/>
  <c r="AN157" i="14"/>
  <c r="K98" i="2" l="1"/>
  <c r="AN143" i="14" l="1"/>
  <c r="AN102" i="14" l="1"/>
  <c r="I102" i="14"/>
  <c r="H102" i="14"/>
  <c r="I274" i="14"/>
  <c r="H274" i="14"/>
  <c r="AN218" i="14"/>
  <c r="I218" i="14"/>
  <c r="H218" i="14"/>
  <c r="AN160" i="14"/>
  <c r="I160" i="14"/>
  <c r="H160" i="14"/>
  <c r="AN44" i="14"/>
  <c r="I44" i="14"/>
  <c r="H44" i="14"/>
  <c r="J102" i="14" l="1"/>
  <c r="J218" i="14"/>
  <c r="J160" i="14"/>
  <c r="J44" i="14"/>
  <c r="L64" i="1"/>
  <c r="V64" i="1" l="1"/>
  <c r="M64" i="1"/>
  <c r="P64" i="1"/>
  <c r="Q64" i="1"/>
  <c r="O64" i="1"/>
  <c r="S64" i="1"/>
  <c r="T64" i="1"/>
  <c r="U64" i="1"/>
  <c r="N64" i="1"/>
  <c r="R64" i="1"/>
  <c r="C102" i="14" l="1"/>
  <c r="C274" i="14"/>
  <c r="C160" i="14"/>
  <c r="C44" i="14"/>
  <c r="C218" i="14"/>
  <c r="D218" i="14"/>
  <c r="D160" i="14"/>
  <c r="D44" i="14"/>
  <c r="D274" i="14"/>
  <c r="D102" i="14"/>
  <c r="B44" i="14"/>
  <c r="B102" i="14"/>
  <c r="B218" i="14"/>
  <c r="B160" i="14"/>
  <c r="B274" i="14"/>
  <c r="E160" i="14"/>
  <c r="E44" i="14"/>
  <c r="E102" i="14"/>
  <c r="E274" i="14"/>
  <c r="E218" i="14"/>
  <c r="G102" i="14"/>
  <c r="G274" i="14"/>
  <c r="G218" i="14"/>
  <c r="G160" i="14"/>
  <c r="G44" i="14"/>
  <c r="F44" i="14"/>
  <c r="F102" i="14"/>
  <c r="K102" i="14" s="1"/>
  <c r="F218" i="14"/>
  <c r="K218" i="14" s="1"/>
  <c r="L218" i="14" s="1"/>
  <c r="F274" i="14"/>
  <c r="F160" i="14"/>
  <c r="K160" i="14" s="1"/>
  <c r="K44" i="14" l="1"/>
  <c r="Z44" i="14" s="1"/>
  <c r="L102" i="14"/>
  <c r="M102" i="14" s="1"/>
  <c r="Z218" i="14"/>
  <c r="M218" i="14"/>
  <c r="L160" i="14"/>
  <c r="M160" i="14" s="1"/>
  <c r="L44" i="14" l="1"/>
  <c r="M44" i="14" s="1"/>
  <c r="N44" i="14" s="1"/>
  <c r="AA218" i="14"/>
  <c r="N218" i="14"/>
  <c r="Z160" i="14"/>
  <c r="Z102" i="14"/>
  <c r="AA160" i="14"/>
  <c r="N160" i="14"/>
  <c r="O160" i="14" s="1"/>
  <c r="P160" i="14" s="1"/>
  <c r="AD160" i="14" s="1"/>
  <c r="AA102" i="14"/>
  <c r="N102" i="14"/>
  <c r="AA44" i="14" l="1"/>
  <c r="AB44" i="14"/>
  <c r="AC160" i="14"/>
  <c r="AB102" i="14"/>
  <c r="O102" i="14"/>
  <c r="AB218" i="14"/>
  <c r="O218" i="14"/>
  <c r="P218" i="14" s="1"/>
  <c r="AD218" i="14" s="1"/>
  <c r="AC44" i="14"/>
  <c r="O44" i="14"/>
  <c r="P44" i="14" s="1"/>
  <c r="Q44" i="14" s="1"/>
  <c r="AF44" i="14" s="1"/>
  <c r="AB160" i="14"/>
  <c r="Q160" i="14"/>
  <c r="AE160" i="14" s="1"/>
  <c r="AE44" i="14" l="1"/>
  <c r="AC218" i="14"/>
  <c r="AD44" i="14"/>
  <c r="AC102" i="14"/>
  <c r="P102" i="14"/>
  <c r="Q218" i="14"/>
  <c r="R218" i="14" s="1"/>
  <c r="R160" i="14"/>
  <c r="AF160" i="14" s="1"/>
  <c r="R44" i="14"/>
  <c r="AG44" i="14" s="1"/>
  <c r="AE218" i="14" l="1"/>
  <c r="AD102" i="14"/>
  <c r="Q102" i="14"/>
  <c r="S218" i="14"/>
  <c r="AF218" i="14"/>
  <c r="S160" i="14"/>
  <c r="S44" i="14"/>
  <c r="AH44" i="14" s="1"/>
  <c r="AE102" i="14" l="1"/>
  <c r="R102" i="14"/>
  <c r="T218" i="14"/>
  <c r="AH218" i="14" s="1"/>
  <c r="AG218" i="14"/>
  <c r="T160" i="14"/>
  <c r="AH160" i="14" s="1"/>
  <c r="AG160" i="14"/>
  <c r="T44" i="14"/>
  <c r="AF102" i="14" l="1"/>
  <c r="S102" i="14"/>
  <c r="U218" i="14"/>
  <c r="U160" i="14"/>
  <c r="AI160" i="14" s="1"/>
  <c r="U44" i="14"/>
  <c r="AI44" i="14"/>
  <c r="V44" i="14" l="1"/>
  <c r="AK44" i="14" s="1"/>
  <c r="AG102" i="14"/>
  <c r="T102" i="14"/>
  <c r="V218" i="14"/>
  <c r="W218" i="14" s="1"/>
  <c r="X218" i="14" s="1"/>
  <c r="CC218" i="14" s="1"/>
  <c r="AI218" i="14"/>
  <c r="V160" i="14"/>
  <c r="AJ44" i="14"/>
  <c r="W160" i="14" l="1"/>
  <c r="AK160" i="14" s="1"/>
  <c r="W44" i="14"/>
  <c r="X44" i="14" s="1"/>
  <c r="CC44" i="14" s="1"/>
  <c r="AH102" i="14"/>
  <c r="U102" i="14"/>
  <c r="AJ160" i="14"/>
  <c r="AJ218" i="14"/>
  <c r="AL44" i="14" l="1"/>
  <c r="V102" i="14"/>
  <c r="AJ102" i="14" s="1"/>
  <c r="X160" i="14"/>
  <c r="CC160" i="14" s="1"/>
  <c r="AI102" i="14"/>
  <c r="AL160" i="14" l="1"/>
  <c r="W102" i="14"/>
  <c r="X102" i="14" l="1"/>
  <c r="CC102" i="14" s="1"/>
  <c r="AK102" i="14"/>
  <c r="AL102" i="14" l="1"/>
  <c r="H183" i="14" l="1"/>
  <c r="I260" i="14"/>
  <c r="H260" i="14"/>
  <c r="AN204" i="14"/>
  <c r="I204" i="14"/>
  <c r="H204" i="14"/>
  <c r="AN146" i="14"/>
  <c r="I146" i="14"/>
  <c r="H146" i="14"/>
  <c r="AN88" i="14"/>
  <c r="I88" i="14"/>
  <c r="H88" i="14"/>
  <c r="AN30" i="14"/>
  <c r="I30" i="14"/>
  <c r="H30" i="14"/>
  <c r="L73" i="1"/>
  <c r="T73" i="1" s="1"/>
  <c r="E146" i="14" s="1"/>
  <c r="L87" i="1"/>
  <c r="U87" i="1" s="1"/>
  <c r="M73" i="1" l="1"/>
  <c r="S73" i="1"/>
  <c r="R73" i="1"/>
  <c r="N73" i="1"/>
  <c r="G260" i="14" s="1"/>
  <c r="U73" i="1"/>
  <c r="D146" i="14" s="1"/>
  <c r="O73" i="1"/>
  <c r="E30" i="14"/>
  <c r="E260" i="14"/>
  <c r="E88" i="14"/>
  <c r="J146" i="14"/>
  <c r="J30" i="14"/>
  <c r="J88" i="14"/>
  <c r="Q73" i="1"/>
  <c r="V73" i="1"/>
  <c r="P73" i="1"/>
  <c r="P87" i="1"/>
  <c r="T87" i="1"/>
  <c r="N87" i="1"/>
  <c r="R87" i="1"/>
  <c r="V87" i="1"/>
  <c r="O87" i="1"/>
  <c r="S87" i="1"/>
  <c r="M87" i="1"/>
  <c r="Q87" i="1"/>
  <c r="F260" i="14" l="1"/>
  <c r="F30" i="14"/>
  <c r="F146" i="14"/>
  <c r="K146" i="14" s="1"/>
  <c r="D30" i="14"/>
  <c r="D88" i="14"/>
  <c r="D260" i="14"/>
  <c r="F88" i="14"/>
  <c r="K88" i="14" s="1"/>
  <c r="G30" i="14"/>
  <c r="G146" i="14"/>
  <c r="G88" i="14"/>
  <c r="B88" i="14"/>
  <c r="B260" i="14"/>
  <c r="B30" i="14"/>
  <c r="B146" i="14"/>
  <c r="C260" i="14"/>
  <c r="C30" i="14"/>
  <c r="C146" i="14"/>
  <c r="C88" i="14"/>
  <c r="L88" i="14" l="1"/>
  <c r="Z88" i="14" s="1"/>
  <c r="L146" i="14"/>
  <c r="Z146" i="14" s="1"/>
  <c r="K30" i="14"/>
  <c r="L30" i="14" s="1"/>
  <c r="AA30" i="14" s="1"/>
  <c r="M88" i="14" l="1"/>
  <c r="AA88" i="14" s="1"/>
  <c r="M146" i="14"/>
  <c r="N146" i="14" s="1"/>
  <c r="O146" i="14" s="1"/>
  <c r="M30" i="14"/>
  <c r="AB30" i="14" s="1"/>
  <c r="Z30" i="14"/>
  <c r="N88" i="14" l="1"/>
  <c r="AB88" i="14" s="1"/>
  <c r="AA146" i="14"/>
  <c r="AB146" i="14"/>
  <c r="N30" i="14"/>
  <c r="O30" i="14" s="1"/>
  <c r="AD30" i="14" s="1"/>
  <c r="P146" i="14"/>
  <c r="AD146" i="14" s="1"/>
  <c r="AC146" i="14"/>
  <c r="O88" i="14" l="1"/>
  <c r="P88" i="14" s="1"/>
  <c r="AD88" i="14" s="1"/>
  <c r="P30" i="14"/>
  <c r="AE30" i="14" s="1"/>
  <c r="AC30" i="14"/>
  <c r="Q146" i="14"/>
  <c r="AC88" i="14" l="1"/>
  <c r="Q88" i="14"/>
  <c r="R88" i="14" s="1"/>
  <c r="Q30" i="14"/>
  <c r="R30" i="14" s="1"/>
  <c r="AG30" i="14" s="1"/>
  <c r="R146" i="14"/>
  <c r="AE146" i="14"/>
  <c r="AE88" i="14" l="1"/>
  <c r="AF30" i="14"/>
  <c r="S146" i="14"/>
  <c r="AF146" i="14"/>
  <c r="S88" i="14"/>
  <c r="AF88" i="14"/>
  <c r="S30" i="14"/>
  <c r="T146" i="14" l="1"/>
  <c r="AH146" i="14" s="1"/>
  <c r="AG146" i="14"/>
  <c r="T88" i="14"/>
  <c r="AH88" i="14" s="1"/>
  <c r="AG88" i="14"/>
  <c r="T30" i="14"/>
  <c r="AH30" i="14"/>
  <c r="U146" i="14" l="1"/>
  <c r="U88" i="14"/>
  <c r="U30" i="14"/>
  <c r="AI30" i="14"/>
  <c r="V30" i="14" l="1"/>
  <c r="AK30" i="14" s="1"/>
  <c r="V146" i="14"/>
  <c r="AI146" i="14"/>
  <c r="V88" i="14"/>
  <c r="AI88" i="14"/>
  <c r="AJ30" i="14"/>
  <c r="W146" i="14" l="1"/>
  <c r="AK146" i="14" s="1"/>
  <c r="W30" i="14"/>
  <c r="X30" i="14" s="1"/>
  <c r="CC30" i="14" s="1"/>
  <c r="W88" i="14"/>
  <c r="AK88" i="14" s="1"/>
  <c r="AJ88" i="14"/>
  <c r="AJ146" i="14"/>
  <c r="AL30" i="14" l="1"/>
  <c r="X88" i="14"/>
  <c r="CC88" i="14" s="1"/>
  <c r="X146" i="14"/>
  <c r="CC146" i="14" s="1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81" i="2"/>
  <c r="I271" i="14"/>
  <c r="H271" i="14"/>
  <c r="AN215" i="14"/>
  <c r="I215" i="14"/>
  <c r="H215" i="14"/>
  <c r="I157" i="14"/>
  <c r="H157" i="14"/>
  <c r="AN99" i="14"/>
  <c r="I99" i="14"/>
  <c r="H99" i="14"/>
  <c r="AN41" i="14"/>
  <c r="I41" i="14"/>
  <c r="H41" i="14"/>
  <c r="L65" i="1"/>
  <c r="U65" i="1" s="1"/>
  <c r="D215" i="14" s="1"/>
  <c r="I239" i="14"/>
  <c r="H239" i="14"/>
  <c r="AN183" i="14"/>
  <c r="I183" i="14"/>
  <c r="AN125" i="14"/>
  <c r="I125" i="14"/>
  <c r="H125" i="14"/>
  <c r="AN67" i="14"/>
  <c r="I67" i="14"/>
  <c r="H67" i="14"/>
  <c r="AN9" i="14"/>
  <c r="I9" i="14"/>
  <c r="H9" i="14"/>
  <c r="L32" i="1"/>
  <c r="AL88" i="14" l="1"/>
  <c r="AL146" i="14"/>
  <c r="N65" i="1"/>
  <c r="G215" i="14" s="1"/>
  <c r="D41" i="14"/>
  <c r="D157" i="14"/>
  <c r="D271" i="14"/>
  <c r="D99" i="14"/>
  <c r="J215" i="14"/>
  <c r="J157" i="14"/>
  <c r="J67" i="14"/>
  <c r="J99" i="14"/>
  <c r="J41" i="14"/>
  <c r="J125" i="14"/>
  <c r="R65" i="1"/>
  <c r="V65" i="1"/>
  <c r="O65" i="1"/>
  <c r="S65" i="1"/>
  <c r="P65" i="1"/>
  <c r="T65" i="1"/>
  <c r="M65" i="1"/>
  <c r="Q65" i="1"/>
  <c r="J183" i="14"/>
  <c r="J9" i="14"/>
  <c r="G157" i="14" l="1"/>
  <c r="G271" i="14"/>
  <c r="G99" i="14"/>
  <c r="G41" i="14"/>
  <c r="C271" i="14"/>
  <c r="C41" i="14"/>
  <c r="C215" i="14"/>
  <c r="C99" i="14"/>
  <c r="C157" i="14"/>
  <c r="F271" i="14"/>
  <c r="F157" i="14"/>
  <c r="K157" i="14" s="1"/>
  <c r="F41" i="14"/>
  <c r="F215" i="14"/>
  <c r="K215" i="14" s="1"/>
  <c r="L215" i="14" s="1"/>
  <c r="M215" i="14" s="1"/>
  <c r="F99" i="14"/>
  <c r="K99" i="14" s="1"/>
  <c r="B271" i="14"/>
  <c r="B157" i="14"/>
  <c r="B41" i="14"/>
  <c r="B215" i="14"/>
  <c r="B99" i="14"/>
  <c r="E271" i="14"/>
  <c r="E157" i="14"/>
  <c r="E41" i="14"/>
  <c r="E215" i="14"/>
  <c r="E99" i="14"/>
  <c r="L99" i="14" l="1"/>
  <c r="Z99" i="14" s="1"/>
  <c r="L157" i="14"/>
  <c r="M157" i="14" s="1"/>
  <c r="N157" i="14" s="1"/>
  <c r="K41" i="14"/>
  <c r="L41" i="14" s="1"/>
  <c r="M41" i="14" s="1"/>
  <c r="N41" i="14" s="1"/>
  <c r="Z215" i="14"/>
  <c r="N215" i="14"/>
  <c r="AB215" i="14" s="1"/>
  <c r="AA215" i="14"/>
  <c r="AA157" i="14" l="1"/>
  <c r="Z41" i="14"/>
  <c r="M99" i="14"/>
  <c r="AA99" i="14" s="1"/>
  <c r="Z157" i="14"/>
  <c r="AA41" i="14"/>
  <c r="AB41" i="14"/>
  <c r="O215" i="14"/>
  <c r="O157" i="14"/>
  <c r="AC157" i="14" s="1"/>
  <c r="AB157" i="14"/>
  <c r="O41" i="14"/>
  <c r="AD41" i="14" s="1"/>
  <c r="AC41" i="14"/>
  <c r="N99" i="14" l="1"/>
  <c r="O99" i="14" s="1"/>
  <c r="AC99" i="14" s="1"/>
  <c r="P215" i="14"/>
  <c r="AC215" i="14"/>
  <c r="P157" i="14"/>
  <c r="P41" i="14"/>
  <c r="AE41" i="14" s="1"/>
  <c r="P99" i="14" l="1"/>
  <c r="AD99" i="14" s="1"/>
  <c r="AB99" i="14"/>
  <c r="Q215" i="14"/>
  <c r="AD215" i="14"/>
  <c r="Q157" i="14"/>
  <c r="AD157" i="14"/>
  <c r="Q41" i="14"/>
  <c r="Q99" i="14" l="1"/>
  <c r="AE99" i="14" s="1"/>
  <c r="R215" i="14"/>
  <c r="AF215" i="14" s="1"/>
  <c r="AE215" i="14"/>
  <c r="R157" i="14"/>
  <c r="AE157" i="14"/>
  <c r="R41" i="14"/>
  <c r="AF41" i="14"/>
  <c r="R99" i="14" l="1"/>
  <c r="AF99" i="14" s="1"/>
  <c r="S215" i="14"/>
  <c r="S157" i="14"/>
  <c r="AG157" i="14" s="1"/>
  <c r="AF157" i="14"/>
  <c r="S99" i="14"/>
  <c r="S41" i="14"/>
  <c r="AH41" i="14" s="1"/>
  <c r="AG41" i="14"/>
  <c r="T215" i="14" l="1"/>
  <c r="AG215" i="14"/>
  <c r="T157" i="14"/>
  <c r="T99" i="14"/>
  <c r="AH99" i="14" s="1"/>
  <c r="AG99" i="14"/>
  <c r="T41" i="14"/>
  <c r="AI41" i="14" s="1"/>
  <c r="U215" i="14" l="1"/>
  <c r="AH215" i="14"/>
  <c r="U157" i="14"/>
  <c r="AH157" i="14"/>
  <c r="U99" i="14"/>
  <c r="U41" i="14"/>
  <c r="AI99" i="14" l="1"/>
  <c r="V41" i="14"/>
  <c r="AK41" i="14" s="1"/>
  <c r="V215" i="14"/>
  <c r="W215" i="14" s="1"/>
  <c r="X215" i="14" s="1"/>
  <c r="CC215" i="14" s="1"/>
  <c r="AI215" i="14"/>
  <c r="V157" i="14"/>
  <c r="AI157" i="14"/>
  <c r="V99" i="14"/>
  <c r="AJ41" i="14"/>
  <c r="W99" i="14" l="1"/>
  <c r="AK99" i="14" s="1"/>
  <c r="W41" i="14"/>
  <c r="X41" i="14" s="1"/>
  <c r="CC41" i="14" s="1"/>
  <c r="W157" i="14"/>
  <c r="AJ99" i="14"/>
  <c r="AJ215" i="14"/>
  <c r="AJ157" i="14"/>
  <c r="X157" i="14" l="1"/>
  <c r="CC157" i="14" s="1"/>
  <c r="AL41" i="14"/>
  <c r="AK157" i="14"/>
  <c r="X99" i="14"/>
  <c r="CC99" i="14" s="1"/>
  <c r="V32" i="1"/>
  <c r="M32" i="1"/>
  <c r="N32" i="1"/>
  <c r="O32" i="1"/>
  <c r="P32" i="1"/>
  <c r="Q32" i="1"/>
  <c r="R32" i="1"/>
  <c r="T32" i="1"/>
  <c r="U32" i="1"/>
  <c r="S32" i="1"/>
  <c r="AL99" i="14" l="1"/>
  <c r="AL157" i="14"/>
  <c r="E183" i="14"/>
  <c r="E67" i="14"/>
  <c r="E125" i="14"/>
  <c r="E9" i="14"/>
  <c r="F125" i="14"/>
  <c r="K125" i="14" s="1"/>
  <c r="F9" i="14"/>
  <c r="F183" i="14"/>
  <c r="K183" i="14" s="1"/>
  <c r="F67" i="14"/>
  <c r="K67" i="14" s="1"/>
  <c r="G125" i="14"/>
  <c r="G9" i="14"/>
  <c r="G183" i="14"/>
  <c r="G67" i="14"/>
  <c r="B67" i="14"/>
  <c r="B125" i="14"/>
  <c r="B9" i="14"/>
  <c r="B183" i="14"/>
  <c r="D125" i="14"/>
  <c r="D183" i="14"/>
  <c r="D67" i="14"/>
  <c r="D9" i="14"/>
  <c r="C125" i="14"/>
  <c r="C9" i="14"/>
  <c r="C183" i="14"/>
  <c r="C67" i="14"/>
  <c r="L125" i="14" l="1"/>
  <c r="Z125" i="14" s="1"/>
  <c r="K9" i="14"/>
  <c r="L9" i="14" s="1"/>
  <c r="L67" i="14"/>
  <c r="Z67" i="14" s="1"/>
  <c r="L183" i="14"/>
  <c r="M183" i="14" s="1"/>
  <c r="M125" i="14" l="1"/>
  <c r="N125" i="14" s="1"/>
  <c r="O125" i="14" s="1"/>
  <c r="P125" i="14" s="1"/>
  <c r="Z9" i="14"/>
  <c r="Z183" i="14"/>
  <c r="AA125" i="14"/>
  <c r="M9" i="14"/>
  <c r="AB9" i="14" s="1"/>
  <c r="AA183" i="14"/>
  <c r="N183" i="14"/>
  <c r="AB183" i="14" s="1"/>
  <c r="AA9" i="14"/>
  <c r="M67" i="14"/>
  <c r="AA67" i="14" s="1"/>
  <c r="AB125" i="14" l="1"/>
  <c r="O183" i="14"/>
  <c r="AC183" i="14" s="1"/>
  <c r="AC125" i="14"/>
  <c r="N67" i="14"/>
  <c r="O67" i="14" s="1"/>
  <c r="AD125" i="14"/>
  <c r="Q125" i="14"/>
  <c r="R125" i="14" s="1"/>
  <c r="N9" i="14"/>
  <c r="O9" i="14" s="1"/>
  <c r="AE125" i="14" l="1"/>
  <c r="AC9" i="14"/>
  <c r="AC67" i="14"/>
  <c r="P67" i="14"/>
  <c r="Q67" i="14" s="1"/>
  <c r="AF125" i="14"/>
  <c r="S125" i="14"/>
  <c r="T125" i="14" s="1"/>
  <c r="AD9" i="14"/>
  <c r="P9" i="14"/>
  <c r="AB67" i="14"/>
  <c r="P183" i="14"/>
  <c r="Q183" i="14" s="1"/>
  <c r="AD183" i="14" l="1"/>
  <c r="AE67" i="14"/>
  <c r="R67" i="14"/>
  <c r="AE9" i="14"/>
  <c r="Q9" i="14"/>
  <c r="AE183" i="14"/>
  <c r="R183" i="14"/>
  <c r="AF183" i="14" s="1"/>
  <c r="AG125" i="14"/>
  <c r="AD67" i="14"/>
  <c r="AH125" i="14"/>
  <c r="U125" i="14"/>
  <c r="S183" i="14" l="1"/>
  <c r="AG183" i="14" s="1"/>
  <c r="V125" i="14"/>
  <c r="AF67" i="14"/>
  <c r="S67" i="14"/>
  <c r="T67" i="14" s="1"/>
  <c r="R9" i="14"/>
  <c r="S9" i="14" s="1"/>
  <c r="AI125" i="14"/>
  <c r="AF9" i="14"/>
  <c r="W125" i="14" l="1"/>
  <c r="AK125" i="14" s="1"/>
  <c r="AJ125" i="14"/>
  <c r="AG67" i="14"/>
  <c r="AH9" i="14"/>
  <c r="T9" i="14"/>
  <c r="AH67" i="14"/>
  <c r="U67" i="14"/>
  <c r="AG9" i="14"/>
  <c r="T183" i="14"/>
  <c r="U183" i="14" s="1"/>
  <c r="X125" i="14" l="1"/>
  <c r="CC125" i="14" s="1"/>
  <c r="AH183" i="14"/>
  <c r="AI183" i="14"/>
  <c r="V183" i="14"/>
  <c r="W183" i="14" s="1"/>
  <c r="X183" i="14" s="1"/>
  <c r="CC183" i="14" s="1"/>
  <c r="AI9" i="14"/>
  <c r="U9" i="14"/>
  <c r="AI67" i="14"/>
  <c r="V67" i="14"/>
  <c r="W67" i="14" s="1"/>
  <c r="X67" i="14" s="1"/>
  <c r="CC67" i="14" s="1"/>
  <c r="V9" i="14" l="1"/>
  <c r="AK9" i="14" s="1"/>
  <c r="AL125" i="14"/>
  <c r="AJ9" i="14"/>
  <c r="AJ67" i="14"/>
  <c r="AJ183" i="14"/>
  <c r="W9" i="14" l="1"/>
  <c r="X9" i="14" s="1"/>
  <c r="CC9" i="14" s="1"/>
  <c r="I259" i="14"/>
  <c r="H259" i="14"/>
  <c r="AN203" i="14"/>
  <c r="I203" i="14"/>
  <c r="H203" i="14"/>
  <c r="AN145" i="14"/>
  <c r="I145" i="14"/>
  <c r="H145" i="14"/>
  <c r="H144" i="14"/>
  <c r="I144" i="14"/>
  <c r="AN144" i="14"/>
  <c r="AN87" i="14"/>
  <c r="I87" i="14"/>
  <c r="H87" i="14"/>
  <c r="AN29" i="14"/>
  <c r="I29" i="14"/>
  <c r="H29" i="14"/>
  <c r="I257" i="14"/>
  <c r="H257" i="14"/>
  <c r="AN201" i="14"/>
  <c r="I201" i="14"/>
  <c r="H201" i="14"/>
  <c r="I143" i="14"/>
  <c r="H143" i="14"/>
  <c r="AN85" i="14"/>
  <c r="I85" i="14"/>
  <c r="H85" i="14"/>
  <c r="H86" i="14"/>
  <c r="I86" i="14"/>
  <c r="AN86" i="14"/>
  <c r="AN27" i="14"/>
  <c r="I27" i="14"/>
  <c r="H27" i="14"/>
  <c r="AL9" i="14" l="1"/>
  <c r="J203" i="14"/>
  <c r="J145" i="14"/>
  <c r="J87" i="14"/>
  <c r="J85" i="14"/>
  <c r="J29" i="14"/>
  <c r="J201" i="14"/>
  <c r="J143" i="14"/>
  <c r="J27" i="14"/>
  <c r="I251" i="14"/>
  <c r="H251" i="14"/>
  <c r="AN195" i="14"/>
  <c r="I195" i="14"/>
  <c r="H195" i="14"/>
  <c r="AN137" i="14"/>
  <c r="I137" i="14"/>
  <c r="H137" i="14"/>
  <c r="AN79" i="14"/>
  <c r="I79" i="14"/>
  <c r="H79" i="14"/>
  <c r="AN21" i="14"/>
  <c r="I21" i="14"/>
  <c r="H21" i="14"/>
  <c r="J21" i="14" l="1"/>
  <c r="J195" i="14"/>
  <c r="J79" i="14"/>
  <c r="J137" i="14"/>
  <c r="I252" i="14" l="1"/>
  <c r="H252" i="14"/>
  <c r="AN196" i="14"/>
  <c r="I196" i="14"/>
  <c r="H196" i="14"/>
  <c r="AN138" i="14"/>
  <c r="I138" i="14"/>
  <c r="H138" i="14"/>
  <c r="AN80" i="14"/>
  <c r="I80" i="14"/>
  <c r="H80" i="14"/>
  <c r="AN22" i="14"/>
  <c r="I22" i="14"/>
  <c r="H22" i="14"/>
  <c r="I275" i="14"/>
  <c r="H275" i="14"/>
  <c r="AN219" i="14"/>
  <c r="I219" i="14"/>
  <c r="H219" i="14"/>
  <c r="AN161" i="14"/>
  <c r="I161" i="14"/>
  <c r="H161" i="14"/>
  <c r="AN103" i="14"/>
  <c r="I103" i="14"/>
  <c r="H103" i="14"/>
  <c r="AN45" i="14"/>
  <c r="I45" i="14"/>
  <c r="H45" i="14"/>
  <c r="J80" i="14" l="1"/>
  <c r="J196" i="14"/>
  <c r="J219" i="14"/>
  <c r="J138" i="14"/>
  <c r="J22" i="14"/>
  <c r="J161" i="14"/>
  <c r="J103" i="14"/>
  <c r="J45" i="14"/>
  <c r="I273" i="14" l="1"/>
  <c r="H273" i="14"/>
  <c r="AN217" i="14"/>
  <c r="I217" i="14"/>
  <c r="H217" i="14"/>
  <c r="I159" i="14"/>
  <c r="H159" i="14"/>
  <c r="AN101" i="14"/>
  <c r="I101" i="14"/>
  <c r="H101" i="14"/>
  <c r="AN43" i="14"/>
  <c r="I43" i="14"/>
  <c r="H43" i="14"/>
  <c r="I241" i="14"/>
  <c r="H241" i="14"/>
  <c r="AN185" i="14"/>
  <c r="I185" i="14"/>
  <c r="H185" i="14"/>
  <c r="AN127" i="14"/>
  <c r="I127" i="14"/>
  <c r="H127" i="14"/>
  <c r="AN69" i="14"/>
  <c r="I69" i="14"/>
  <c r="H69" i="14"/>
  <c r="AN11" i="14"/>
  <c r="I11" i="14"/>
  <c r="H11" i="14"/>
  <c r="I238" i="14"/>
  <c r="H238" i="14"/>
  <c r="AN182" i="14"/>
  <c r="I182" i="14"/>
  <c r="H182" i="14"/>
  <c r="AN124" i="14"/>
  <c r="I124" i="14"/>
  <c r="H124" i="14"/>
  <c r="AN66" i="14"/>
  <c r="I66" i="14"/>
  <c r="H66" i="14"/>
  <c r="AN8" i="14"/>
  <c r="I8" i="14"/>
  <c r="H8" i="14"/>
  <c r="J8" i="14" l="1"/>
  <c r="J127" i="14"/>
  <c r="J217" i="14"/>
  <c r="J101" i="14"/>
  <c r="J159" i="14"/>
  <c r="J69" i="14"/>
  <c r="J43" i="14"/>
  <c r="J11" i="14"/>
  <c r="J185" i="14"/>
  <c r="J182" i="14"/>
  <c r="J124" i="14"/>
  <c r="J66" i="14"/>
  <c r="I245" i="14" l="1"/>
  <c r="H245" i="14"/>
  <c r="AN189" i="14"/>
  <c r="I189" i="14"/>
  <c r="H189" i="14"/>
  <c r="AN131" i="14"/>
  <c r="I131" i="14"/>
  <c r="H131" i="14"/>
  <c r="AN73" i="14"/>
  <c r="I73" i="14"/>
  <c r="H73" i="14"/>
  <c r="AN15" i="14"/>
  <c r="I15" i="14"/>
  <c r="H15" i="14"/>
  <c r="L85" i="1"/>
  <c r="V85" i="1" s="1"/>
  <c r="L82" i="1"/>
  <c r="V82" i="1" s="1"/>
  <c r="L71" i="1"/>
  <c r="V71" i="1" s="1"/>
  <c r="L68" i="1"/>
  <c r="V68" i="1" s="1"/>
  <c r="L66" i="1"/>
  <c r="U66" i="1" s="1"/>
  <c r="D302" i="14" s="1"/>
  <c r="L63" i="1"/>
  <c r="T63" i="1" s="1"/>
  <c r="E301" i="14" s="1"/>
  <c r="L17" i="1"/>
  <c r="V17" i="1" s="1"/>
  <c r="L16" i="1"/>
  <c r="U16" i="1" s="1"/>
  <c r="L34" i="1"/>
  <c r="V34" i="1" s="1"/>
  <c r="L31" i="1"/>
  <c r="U31" i="1" s="1"/>
  <c r="D293" i="14" s="1"/>
  <c r="L30" i="1"/>
  <c r="V30" i="1" s="1"/>
  <c r="R16" i="1" l="1"/>
  <c r="N16" i="1"/>
  <c r="Q63" i="1"/>
  <c r="V16" i="1"/>
  <c r="O16" i="1"/>
  <c r="S68" i="1"/>
  <c r="D161" i="14"/>
  <c r="D275" i="14"/>
  <c r="D45" i="14"/>
  <c r="D219" i="14"/>
  <c r="D103" i="14"/>
  <c r="E217" i="14"/>
  <c r="E101" i="14"/>
  <c r="E273" i="14"/>
  <c r="E159" i="14"/>
  <c r="E43" i="14"/>
  <c r="J73" i="14"/>
  <c r="J131" i="14"/>
  <c r="J189" i="14"/>
  <c r="O85" i="1"/>
  <c r="S85" i="1"/>
  <c r="P85" i="1"/>
  <c r="T85" i="1"/>
  <c r="M85" i="1"/>
  <c r="Q85" i="1"/>
  <c r="U85" i="1"/>
  <c r="N85" i="1"/>
  <c r="R85" i="1"/>
  <c r="O82" i="1"/>
  <c r="S82" i="1"/>
  <c r="P82" i="1"/>
  <c r="T82" i="1"/>
  <c r="M82" i="1"/>
  <c r="Q82" i="1"/>
  <c r="U82" i="1"/>
  <c r="N82" i="1"/>
  <c r="R82" i="1"/>
  <c r="O71" i="1"/>
  <c r="F296" i="14" s="1"/>
  <c r="S71" i="1"/>
  <c r="P71" i="1"/>
  <c r="C296" i="14" s="1"/>
  <c r="T71" i="1"/>
  <c r="E296" i="14" s="1"/>
  <c r="M71" i="1"/>
  <c r="Q71" i="1"/>
  <c r="B296" i="14" s="1"/>
  <c r="U71" i="1"/>
  <c r="D296" i="14" s="1"/>
  <c r="N71" i="1"/>
  <c r="R71" i="1"/>
  <c r="O68" i="1"/>
  <c r="F295" i="14" s="1"/>
  <c r="P68" i="1"/>
  <c r="C295" i="14" s="1"/>
  <c r="T68" i="1"/>
  <c r="E295" i="14" s="1"/>
  <c r="M68" i="1"/>
  <c r="Q68" i="1"/>
  <c r="B295" i="14" s="1"/>
  <c r="U68" i="1"/>
  <c r="D295" i="14" s="1"/>
  <c r="N68" i="1"/>
  <c r="R68" i="1"/>
  <c r="S63" i="1"/>
  <c r="M63" i="1"/>
  <c r="U63" i="1"/>
  <c r="D301" i="14" s="1"/>
  <c r="O63" i="1"/>
  <c r="F301" i="14" s="1"/>
  <c r="N66" i="1"/>
  <c r="R66" i="1"/>
  <c r="V66" i="1"/>
  <c r="N63" i="1"/>
  <c r="R63" i="1"/>
  <c r="V63" i="1"/>
  <c r="O66" i="1"/>
  <c r="F302" i="14" s="1"/>
  <c r="S66" i="1"/>
  <c r="P66" i="1"/>
  <c r="C302" i="14" s="1"/>
  <c r="T66" i="1"/>
  <c r="E302" i="14" s="1"/>
  <c r="P63" i="1"/>
  <c r="C301" i="14" s="1"/>
  <c r="M66" i="1"/>
  <c r="Q66" i="1"/>
  <c r="B302" i="14" s="1"/>
  <c r="O17" i="1"/>
  <c r="S17" i="1"/>
  <c r="S16" i="1"/>
  <c r="P17" i="1"/>
  <c r="T17" i="1"/>
  <c r="P16" i="1"/>
  <c r="T16" i="1"/>
  <c r="M17" i="1"/>
  <c r="Q17" i="1"/>
  <c r="U17" i="1"/>
  <c r="M16" i="1"/>
  <c r="Q16" i="1"/>
  <c r="N17" i="1"/>
  <c r="R17" i="1"/>
  <c r="O34" i="1"/>
  <c r="S34" i="1"/>
  <c r="N31" i="1"/>
  <c r="V31" i="1"/>
  <c r="O31" i="1"/>
  <c r="F293" i="14" s="1"/>
  <c r="R31" i="1"/>
  <c r="S31" i="1"/>
  <c r="P31" i="1"/>
  <c r="C293" i="14" s="1"/>
  <c r="T31" i="1"/>
  <c r="E293" i="14" s="1"/>
  <c r="M34" i="1"/>
  <c r="Q34" i="1"/>
  <c r="B239" i="14" s="1"/>
  <c r="U34" i="1"/>
  <c r="D239" i="14" s="1"/>
  <c r="P34" i="1"/>
  <c r="C239" i="14" s="1"/>
  <c r="T34" i="1"/>
  <c r="E239" i="14" s="1"/>
  <c r="M31" i="1"/>
  <c r="Q31" i="1"/>
  <c r="N34" i="1"/>
  <c r="G239" i="14" s="1"/>
  <c r="R34" i="1"/>
  <c r="O30" i="1"/>
  <c r="S30" i="1"/>
  <c r="P30" i="1"/>
  <c r="T30" i="1"/>
  <c r="M30" i="1"/>
  <c r="Q30" i="1"/>
  <c r="U30" i="1"/>
  <c r="N30" i="1"/>
  <c r="R30" i="1"/>
  <c r="B293" i="14" l="1"/>
  <c r="B301" i="14"/>
  <c r="U185" i="3"/>
  <c r="U189" i="3"/>
  <c r="U193" i="3"/>
  <c r="U197" i="3"/>
  <c r="U184" i="3"/>
  <c r="U188" i="3"/>
  <c r="U192" i="3"/>
  <c r="U196" i="3"/>
  <c r="U187" i="3"/>
  <c r="U191" i="3"/>
  <c r="U195" i="3"/>
  <c r="U186" i="3"/>
  <c r="U190" i="3"/>
  <c r="U194" i="3"/>
  <c r="U269" i="3"/>
  <c r="U273" i="3"/>
  <c r="U277" i="3"/>
  <c r="U281" i="3"/>
  <c r="U268" i="3"/>
  <c r="U272" i="3"/>
  <c r="U276" i="3"/>
  <c r="U280" i="3"/>
  <c r="U271" i="3"/>
  <c r="U275" i="3"/>
  <c r="U279" i="3"/>
  <c r="U278" i="3"/>
  <c r="U270" i="3"/>
  <c r="U274" i="3"/>
  <c r="U213" i="3"/>
  <c r="U217" i="3"/>
  <c r="U221" i="3"/>
  <c r="U225" i="3"/>
  <c r="U212" i="3"/>
  <c r="U216" i="3"/>
  <c r="U220" i="3"/>
  <c r="U224" i="3"/>
  <c r="U215" i="3"/>
  <c r="U219" i="3"/>
  <c r="U223" i="3"/>
  <c r="U214" i="3"/>
  <c r="U218" i="3"/>
  <c r="U222" i="3"/>
  <c r="U229" i="3"/>
  <c r="U233" i="3"/>
  <c r="U237" i="3"/>
  <c r="U228" i="3"/>
  <c r="U232" i="3"/>
  <c r="U236" i="3"/>
  <c r="U227" i="3"/>
  <c r="U231" i="3"/>
  <c r="U235" i="3"/>
  <c r="U239" i="3"/>
  <c r="U230" i="3"/>
  <c r="U234" i="3"/>
  <c r="U226" i="3"/>
  <c r="U238" i="3"/>
  <c r="U173" i="3"/>
  <c r="U177" i="3"/>
  <c r="U181" i="3"/>
  <c r="U172" i="3"/>
  <c r="U176" i="3"/>
  <c r="U180" i="3"/>
  <c r="U171" i="3"/>
  <c r="U175" i="3"/>
  <c r="U179" i="3"/>
  <c r="U183" i="3"/>
  <c r="U182" i="3"/>
  <c r="U170" i="3"/>
  <c r="U178" i="3"/>
  <c r="U174" i="3"/>
  <c r="U201" i="3"/>
  <c r="U205" i="3"/>
  <c r="U209" i="3"/>
  <c r="U200" i="3"/>
  <c r="U204" i="3"/>
  <c r="U208" i="3"/>
  <c r="U199" i="3"/>
  <c r="U203" i="3"/>
  <c r="U207" i="3"/>
  <c r="U211" i="3"/>
  <c r="U198" i="3"/>
  <c r="U210" i="3"/>
  <c r="U202" i="3"/>
  <c r="U206" i="3"/>
  <c r="U157" i="3"/>
  <c r="U161" i="3"/>
  <c r="U165" i="3"/>
  <c r="U169" i="3"/>
  <c r="U156" i="3"/>
  <c r="U160" i="3"/>
  <c r="U164" i="3"/>
  <c r="U168" i="3"/>
  <c r="U159" i="3"/>
  <c r="U163" i="3"/>
  <c r="U167" i="3"/>
  <c r="U166" i="3"/>
  <c r="U162" i="3"/>
  <c r="U158" i="3"/>
  <c r="U241" i="3"/>
  <c r="U245" i="3"/>
  <c r="U249" i="3"/>
  <c r="U253" i="3"/>
  <c r="U240" i="3"/>
  <c r="U244" i="3"/>
  <c r="U248" i="3"/>
  <c r="U252" i="3"/>
  <c r="U243" i="3"/>
  <c r="U247" i="3"/>
  <c r="U251" i="3"/>
  <c r="U246" i="3"/>
  <c r="U242" i="3"/>
  <c r="U250" i="3"/>
  <c r="U257" i="3"/>
  <c r="U261" i="3"/>
  <c r="U265" i="3"/>
  <c r="U256" i="3"/>
  <c r="U260" i="3"/>
  <c r="U264" i="3"/>
  <c r="U255" i="3"/>
  <c r="U259" i="3"/>
  <c r="U263" i="3"/>
  <c r="U267" i="3"/>
  <c r="U262" i="3"/>
  <c r="U266" i="3"/>
  <c r="U254" i="3"/>
  <c r="U258" i="3"/>
  <c r="K21" i="9"/>
  <c r="K20" i="9"/>
  <c r="K22" i="9"/>
  <c r="K19" i="9"/>
  <c r="B273" i="14"/>
  <c r="B217" i="14"/>
  <c r="B101" i="14"/>
  <c r="B159" i="14"/>
  <c r="B43" i="14"/>
  <c r="F239" i="14"/>
  <c r="G203" i="14"/>
  <c r="G29" i="14"/>
  <c r="G259" i="14"/>
  <c r="G145" i="14"/>
  <c r="G87" i="14"/>
  <c r="D259" i="14"/>
  <c r="D145" i="14"/>
  <c r="D87" i="14"/>
  <c r="D203" i="14"/>
  <c r="D29" i="14"/>
  <c r="C137" i="14"/>
  <c r="C251" i="14"/>
  <c r="C79" i="14"/>
  <c r="C21" i="14"/>
  <c r="C195" i="14"/>
  <c r="B85" i="14"/>
  <c r="B201" i="14"/>
  <c r="B143" i="14"/>
  <c r="B257" i="14"/>
  <c r="B27" i="14"/>
  <c r="F85" i="14"/>
  <c r="K85" i="14" s="1"/>
  <c r="F27" i="14"/>
  <c r="F257" i="14"/>
  <c r="F201" i="14"/>
  <c r="K201" i="14" s="1"/>
  <c r="F143" i="14"/>
  <c r="K143" i="14" s="1"/>
  <c r="B203" i="14"/>
  <c r="B29" i="14"/>
  <c r="B87" i="14"/>
  <c r="B259" i="14"/>
  <c r="B145" i="14"/>
  <c r="D79" i="14"/>
  <c r="D21" i="14"/>
  <c r="D251" i="14"/>
  <c r="D195" i="14"/>
  <c r="D137" i="14"/>
  <c r="G257" i="14"/>
  <c r="G201" i="14"/>
  <c r="G27" i="14"/>
  <c r="G143" i="14"/>
  <c r="G85" i="14"/>
  <c r="E143" i="14"/>
  <c r="E201" i="14"/>
  <c r="E85" i="14"/>
  <c r="E257" i="14"/>
  <c r="E27" i="14"/>
  <c r="E87" i="14"/>
  <c r="E203" i="14"/>
  <c r="E29" i="14"/>
  <c r="E259" i="14"/>
  <c r="E145" i="14"/>
  <c r="G137" i="14"/>
  <c r="G21" i="14"/>
  <c r="G195" i="14"/>
  <c r="G79" i="14"/>
  <c r="G251" i="14"/>
  <c r="B195" i="14"/>
  <c r="B137" i="14"/>
  <c r="B21" i="14"/>
  <c r="B79" i="14"/>
  <c r="B251" i="14"/>
  <c r="E251" i="14"/>
  <c r="E21" i="14"/>
  <c r="E195" i="14"/>
  <c r="E137" i="14"/>
  <c r="E79" i="14"/>
  <c r="F195" i="14"/>
  <c r="K195" i="14" s="1"/>
  <c r="F137" i="14"/>
  <c r="K137" i="14" s="1"/>
  <c r="F79" i="14"/>
  <c r="K79" i="14" s="1"/>
  <c r="F251" i="14"/>
  <c r="F21" i="14"/>
  <c r="D201" i="14"/>
  <c r="D27" i="14"/>
  <c r="D85" i="14"/>
  <c r="D143" i="14"/>
  <c r="D257" i="14"/>
  <c r="C257" i="14"/>
  <c r="C201" i="14"/>
  <c r="C27" i="14"/>
  <c r="C143" i="14"/>
  <c r="C85" i="14"/>
  <c r="C259" i="14"/>
  <c r="C145" i="14"/>
  <c r="C87" i="14"/>
  <c r="C203" i="14"/>
  <c r="C29" i="14"/>
  <c r="F203" i="14"/>
  <c r="K203" i="14" s="1"/>
  <c r="F29" i="14"/>
  <c r="F145" i="14"/>
  <c r="K145" i="14" s="1"/>
  <c r="F259" i="14"/>
  <c r="F87" i="14"/>
  <c r="K87" i="14" s="1"/>
  <c r="E103" i="14"/>
  <c r="E219" i="14"/>
  <c r="E161" i="14"/>
  <c r="E275" i="14"/>
  <c r="E45" i="14"/>
  <c r="B275" i="14"/>
  <c r="B45" i="14"/>
  <c r="B161" i="14"/>
  <c r="B219" i="14"/>
  <c r="B103" i="14"/>
  <c r="C219" i="14"/>
  <c r="C161" i="14"/>
  <c r="C103" i="14"/>
  <c r="C275" i="14"/>
  <c r="C45" i="14"/>
  <c r="G219" i="14"/>
  <c r="G103" i="14"/>
  <c r="G275" i="14"/>
  <c r="G45" i="14"/>
  <c r="G161" i="14"/>
  <c r="F275" i="14"/>
  <c r="F45" i="14"/>
  <c r="F103" i="14"/>
  <c r="K103" i="14" s="1"/>
  <c r="M302" i="14" s="1"/>
  <c r="P302" i="14" s="1"/>
  <c r="F219" i="14"/>
  <c r="K219" i="14" s="1"/>
  <c r="F161" i="14"/>
  <c r="K161" i="14" s="1"/>
  <c r="G185" i="14"/>
  <c r="G127" i="14"/>
  <c r="G69" i="14"/>
  <c r="G241" i="14"/>
  <c r="G11" i="14"/>
  <c r="C185" i="14"/>
  <c r="C127" i="14"/>
  <c r="C69" i="14"/>
  <c r="C241" i="14"/>
  <c r="C11" i="14"/>
  <c r="D127" i="14"/>
  <c r="D69" i="14"/>
  <c r="D241" i="14"/>
  <c r="D11" i="14"/>
  <c r="D185" i="14"/>
  <c r="C273" i="14"/>
  <c r="C159" i="14"/>
  <c r="C43" i="14"/>
  <c r="C217" i="14"/>
  <c r="C101" i="14"/>
  <c r="D217" i="14"/>
  <c r="D101" i="14"/>
  <c r="D273" i="14"/>
  <c r="D159" i="14"/>
  <c r="D43" i="14"/>
  <c r="E69" i="14"/>
  <c r="E241" i="14"/>
  <c r="E11" i="14"/>
  <c r="E185" i="14"/>
  <c r="E127" i="14"/>
  <c r="B241" i="14"/>
  <c r="B11" i="14"/>
  <c r="B185" i="14"/>
  <c r="B127" i="14"/>
  <c r="B69" i="14"/>
  <c r="F241" i="14"/>
  <c r="F11" i="14"/>
  <c r="F185" i="14"/>
  <c r="K185" i="14" s="1"/>
  <c r="L185" i="14" s="1"/>
  <c r="F127" i="14"/>
  <c r="K127" i="14" s="1"/>
  <c r="F69" i="14"/>
  <c r="K69" i="14" s="1"/>
  <c r="G273" i="14"/>
  <c r="G159" i="14"/>
  <c r="G43" i="14"/>
  <c r="G217" i="14"/>
  <c r="G101" i="14"/>
  <c r="F273" i="14"/>
  <c r="F159" i="14"/>
  <c r="K159" i="14" s="1"/>
  <c r="N301" i="14" s="1"/>
  <c r="Q301" i="14" s="1"/>
  <c r="F43" i="14"/>
  <c r="F217" i="14"/>
  <c r="K217" i="14" s="1"/>
  <c r="L217" i="14" s="1"/>
  <c r="F101" i="14"/>
  <c r="K101" i="14" s="1"/>
  <c r="D73" i="14"/>
  <c r="D189" i="14"/>
  <c r="D131" i="14"/>
  <c r="C131" i="14"/>
  <c r="C73" i="14"/>
  <c r="C189" i="14"/>
  <c r="F189" i="14"/>
  <c r="K189" i="14" s="1"/>
  <c r="L189" i="14" s="1"/>
  <c r="Z189" i="14" s="1"/>
  <c r="F131" i="14"/>
  <c r="K131" i="14" s="1"/>
  <c r="F73" i="14"/>
  <c r="K73" i="14" s="1"/>
  <c r="B189" i="14"/>
  <c r="B131" i="14"/>
  <c r="B73" i="14"/>
  <c r="G131" i="14"/>
  <c r="G73" i="14"/>
  <c r="G189" i="14"/>
  <c r="E189" i="14"/>
  <c r="E131" i="14"/>
  <c r="E73" i="14"/>
  <c r="L301" i="14" l="1"/>
  <c r="O301" i="14" s="1"/>
  <c r="L296" i="14"/>
  <c r="O296" i="14" s="1"/>
  <c r="L295" i="14"/>
  <c r="O295" i="14" s="1"/>
  <c r="L302" i="14"/>
  <c r="O302" i="14" s="1"/>
  <c r="L145" i="14"/>
  <c r="N296" i="14"/>
  <c r="Q296" i="14" s="1"/>
  <c r="L69" i="14"/>
  <c r="M69" i="14" s="1"/>
  <c r="N69" i="14" s="1"/>
  <c r="L161" i="14"/>
  <c r="Z161" i="14" s="1"/>
  <c r="N302" i="14"/>
  <c r="Q302" i="14" s="1"/>
  <c r="L73" i="14"/>
  <c r="Z73" i="14" s="1"/>
  <c r="L127" i="14"/>
  <c r="Z127" i="14" s="1"/>
  <c r="L87" i="14"/>
  <c r="M87" i="14" s="1"/>
  <c r="AA87" i="14" s="1"/>
  <c r="M296" i="14"/>
  <c r="P296" i="14" s="1"/>
  <c r="L131" i="14"/>
  <c r="Z131" i="14" s="1"/>
  <c r="L101" i="14"/>
  <c r="Z101" i="14" s="1"/>
  <c r="M301" i="14"/>
  <c r="P301" i="14" s="1"/>
  <c r="L143" i="14"/>
  <c r="N295" i="14"/>
  <c r="Q295" i="14" s="1"/>
  <c r="L85" i="14"/>
  <c r="M85" i="14" s="1"/>
  <c r="N85" i="14" s="1"/>
  <c r="M295" i="14"/>
  <c r="P295" i="14" s="1"/>
  <c r="K11" i="14"/>
  <c r="J19" i="9"/>
  <c r="K21" i="14"/>
  <c r="L21" i="14" s="1"/>
  <c r="J22" i="9"/>
  <c r="J20" i="9"/>
  <c r="J21" i="9"/>
  <c r="K43" i="14"/>
  <c r="Z43" i="14" s="1"/>
  <c r="K27" i="14"/>
  <c r="Z27" i="14" s="1"/>
  <c r="K45" i="14"/>
  <c r="L45" i="14" s="1"/>
  <c r="Z145" i="14"/>
  <c r="M145" i="14"/>
  <c r="N145" i="14" s="1"/>
  <c r="L79" i="14"/>
  <c r="K29" i="14"/>
  <c r="L137" i="14"/>
  <c r="L201" i="14"/>
  <c r="Z201" i="14" s="1"/>
  <c r="L203" i="14"/>
  <c r="Z203" i="14" s="1"/>
  <c r="L195" i="14"/>
  <c r="Z195" i="14" s="1"/>
  <c r="Z143" i="14"/>
  <c r="M143" i="14"/>
  <c r="AA143" i="14" s="1"/>
  <c r="L219" i="14"/>
  <c r="Z219" i="14" s="1"/>
  <c r="L103" i="14"/>
  <c r="Z103" i="14" s="1"/>
  <c r="Z185" i="14"/>
  <c r="M185" i="14"/>
  <c r="L159" i="14"/>
  <c r="Z159" i="14" s="1"/>
  <c r="Z217" i="14"/>
  <c r="M217" i="14"/>
  <c r="N217" i="14" s="1"/>
  <c r="L11" i="14"/>
  <c r="M11" i="14" s="1"/>
  <c r="Z11" i="14"/>
  <c r="M189" i="14"/>
  <c r="N189" i="14" s="1"/>
  <c r="M131" i="14"/>
  <c r="AA131" i="14" s="1"/>
  <c r="Z69" i="14" l="1"/>
  <c r="M127" i="14"/>
  <c r="AA127" i="14" s="1"/>
  <c r="M101" i="14"/>
  <c r="AA101" i="14" s="1"/>
  <c r="M73" i="14"/>
  <c r="N73" i="14" s="1"/>
  <c r="O73" i="14" s="1"/>
  <c r="M161" i="14"/>
  <c r="AA161" i="14" s="1"/>
  <c r="Z85" i="14"/>
  <c r="Z87" i="14"/>
  <c r="Z21" i="14"/>
  <c r="L43" i="14"/>
  <c r="AA43" i="14" s="1"/>
  <c r="L27" i="14"/>
  <c r="AA27" i="14" s="1"/>
  <c r="Z45" i="14"/>
  <c r="M137" i="14"/>
  <c r="N137" i="14" s="1"/>
  <c r="M195" i="14"/>
  <c r="AA195" i="14" s="1"/>
  <c r="M203" i="14"/>
  <c r="AA203" i="14" s="1"/>
  <c r="L29" i="14"/>
  <c r="Z29" i="14"/>
  <c r="AA145" i="14"/>
  <c r="AB85" i="14"/>
  <c r="O85" i="14"/>
  <c r="M201" i="14"/>
  <c r="N201" i="14" s="1"/>
  <c r="AB145" i="14"/>
  <c r="O145" i="14"/>
  <c r="AC145" i="14" s="1"/>
  <c r="M79" i="14"/>
  <c r="N79" i="14" s="1"/>
  <c r="AA85" i="14"/>
  <c r="N143" i="14"/>
  <c r="AA21" i="14"/>
  <c r="M21" i="14"/>
  <c r="N87" i="14"/>
  <c r="AB87" i="14" s="1"/>
  <c r="Z137" i="14"/>
  <c r="Z79" i="14"/>
  <c r="M103" i="14"/>
  <c r="AA45" i="14"/>
  <c r="M45" i="14"/>
  <c r="M219" i="14"/>
  <c r="AA11" i="14"/>
  <c r="N185" i="14"/>
  <c r="AB185" i="14" s="1"/>
  <c r="AB11" i="14"/>
  <c r="N11" i="14"/>
  <c r="M159" i="14"/>
  <c r="AA159" i="14" s="1"/>
  <c r="AA69" i="14"/>
  <c r="AB217" i="14"/>
  <c r="O217" i="14"/>
  <c r="AA217" i="14"/>
  <c r="N127" i="14"/>
  <c r="AB127" i="14" s="1"/>
  <c r="AA185" i="14"/>
  <c r="AB69" i="14"/>
  <c r="O69" i="14"/>
  <c r="P69" i="14" s="1"/>
  <c r="N101" i="14"/>
  <c r="AB101" i="14" s="1"/>
  <c r="N131" i="14"/>
  <c r="AB131" i="14" s="1"/>
  <c r="AA189" i="14"/>
  <c r="O189" i="14"/>
  <c r="AB189" i="14"/>
  <c r="AA73" i="14" l="1"/>
  <c r="AB73" i="14"/>
  <c r="N161" i="14"/>
  <c r="AB161" i="14" s="1"/>
  <c r="M43" i="14"/>
  <c r="AB43" i="14" s="1"/>
  <c r="M27" i="14"/>
  <c r="AB27" i="14" s="1"/>
  <c r="O143" i="14"/>
  <c r="P143" i="14" s="1"/>
  <c r="P145" i="14"/>
  <c r="AD145" i="14" s="1"/>
  <c r="AC85" i="14"/>
  <c r="P85" i="14"/>
  <c r="AA29" i="14"/>
  <c r="M29" i="14"/>
  <c r="N195" i="14"/>
  <c r="AB195" i="14" s="1"/>
  <c r="O87" i="14"/>
  <c r="P87" i="14" s="1"/>
  <c r="AA79" i="14"/>
  <c r="AA137" i="14"/>
  <c r="AB201" i="14"/>
  <c r="O201" i="14"/>
  <c r="AB21" i="14"/>
  <c r="N21" i="14"/>
  <c r="AC21" i="14" s="1"/>
  <c r="AB143" i="14"/>
  <c r="AB79" i="14"/>
  <c r="O79" i="14"/>
  <c r="AC79" i="14" s="1"/>
  <c r="AA201" i="14"/>
  <c r="N203" i="14"/>
  <c r="AB137" i="14"/>
  <c r="O137" i="14"/>
  <c r="N103" i="14"/>
  <c r="AB103" i="14" s="1"/>
  <c r="AB45" i="14"/>
  <c r="N45" i="14"/>
  <c r="O45" i="14" s="1"/>
  <c r="O161" i="14"/>
  <c r="P161" i="14" s="1"/>
  <c r="N219" i="14"/>
  <c r="AA219" i="14"/>
  <c r="AA103" i="14"/>
  <c r="AC69" i="14"/>
  <c r="P217" i="14"/>
  <c r="AD217" i="14" s="1"/>
  <c r="O11" i="14"/>
  <c r="P11" i="14" s="1"/>
  <c r="O101" i="14"/>
  <c r="P101" i="14" s="1"/>
  <c r="AC217" i="14"/>
  <c r="N159" i="14"/>
  <c r="AB159" i="14" s="1"/>
  <c r="AD69" i="14"/>
  <c r="Q69" i="14"/>
  <c r="O127" i="14"/>
  <c r="AC127" i="14" s="1"/>
  <c r="AC11" i="14"/>
  <c r="O185" i="14"/>
  <c r="P185" i="14" s="1"/>
  <c r="O131" i="14"/>
  <c r="AC131" i="14" s="1"/>
  <c r="P189" i="14"/>
  <c r="AC189" i="14"/>
  <c r="P73" i="14"/>
  <c r="AD73" i="14" s="1"/>
  <c r="AC73" i="14"/>
  <c r="N43" i="14" l="1"/>
  <c r="O43" i="14" s="1"/>
  <c r="P43" i="14" s="1"/>
  <c r="N27" i="14"/>
  <c r="O27" i="14" s="1"/>
  <c r="P27" i="14" s="1"/>
  <c r="AC143" i="14"/>
  <c r="N29" i="14"/>
  <c r="O29" i="14" s="1"/>
  <c r="AC137" i="14"/>
  <c r="P137" i="14"/>
  <c r="AC201" i="14"/>
  <c r="P201" i="14"/>
  <c r="AD201" i="14" s="1"/>
  <c r="Q145" i="14"/>
  <c r="R145" i="14" s="1"/>
  <c r="O203" i="14"/>
  <c r="P203" i="14" s="1"/>
  <c r="O195" i="14"/>
  <c r="P195" i="14" s="1"/>
  <c r="AD85" i="14"/>
  <c r="Q85" i="14"/>
  <c r="R85" i="14" s="1"/>
  <c r="AD87" i="14"/>
  <c r="Q87" i="14"/>
  <c r="R87" i="14" s="1"/>
  <c r="AB203" i="14"/>
  <c r="P79" i="14"/>
  <c r="O21" i="14"/>
  <c r="P21" i="14" s="1"/>
  <c r="AC87" i="14"/>
  <c r="AB29" i="14"/>
  <c r="AD143" i="14"/>
  <c r="Q143" i="14"/>
  <c r="AE143" i="14" s="1"/>
  <c r="AC161" i="14"/>
  <c r="AD45" i="14"/>
  <c r="P45" i="14"/>
  <c r="AD161" i="14"/>
  <c r="Q161" i="14"/>
  <c r="O219" i="14"/>
  <c r="P219" i="14" s="1"/>
  <c r="AB219" i="14"/>
  <c r="AC45" i="14"/>
  <c r="O103" i="14"/>
  <c r="P103" i="14" s="1"/>
  <c r="AC101" i="14"/>
  <c r="AC185" i="14"/>
  <c r="P127" i="14"/>
  <c r="AD127" i="14" s="1"/>
  <c r="AD101" i="14"/>
  <c r="Q101" i="14"/>
  <c r="AE101" i="14" s="1"/>
  <c r="AD11" i="14"/>
  <c r="R69" i="14"/>
  <c r="S69" i="14" s="1"/>
  <c r="AD185" i="14"/>
  <c r="Q185" i="14"/>
  <c r="AE185" i="14" s="1"/>
  <c r="AE69" i="14"/>
  <c r="O159" i="14"/>
  <c r="P159" i="14" s="1"/>
  <c r="AE11" i="14"/>
  <c r="Q11" i="14"/>
  <c r="AF11" i="14" s="1"/>
  <c r="Q217" i="14"/>
  <c r="R217" i="14" s="1"/>
  <c r="P131" i="14"/>
  <c r="AD131" i="14" s="1"/>
  <c r="Q189" i="14"/>
  <c r="AE189" i="14" s="1"/>
  <c r="AD189" i="14"/>
  <c r="Q73" i="14"/>
  <c r="AC43" i="14" l="1"/>
  <c r="AD43" i="14"/>
  <c r="AC27" i="14"/>
  <c r="AD27" i="14"/>
  <c r="AE85" i="14"/>
  <c r="AC195" i="14"/>
  <c r="AC203" i="14"/>
  <c r="AE87" i="14"/>
  <c r="AE145" i="14"/>
  <c r="Q79" i="14"/>
  <c r="R79" i="14" s="1"/>
  <c r="R143" i="14"/>
  <c r="S143" i="14" s="1"/>
  <c r="AD21" i="14"/>
  <c r="AD195" i="14"/>
  <c r="Q195" i="14"/>
  <c r="AE195" i="14" s="1"/>
  <c r="AD203" i="14"/>
  <c r="Q203" i="14"/>
  <c r="AE203" i="14" s="1"/>
  <c r="AE21" i="14"/>
  <c r="Q21" i="14"/>
  <c r="AF85" i="14"/>
  <c r="S85" i="14"/>
  <c r="T85" i="14" s="1"/>
  <c r="AE27" i="14"/>
  <c r="Q27" i="14"/>
  <c r="AF27" i="14" s="1"/>
  <c r="Q201" i="14"/>
  <c r="R201" i="14" s="1"/>
  <c r="AC29" i="14"/>
  <c r="AD137" i="14"/>
  <c r="Q137" i="14"/>
  <c r="AD79" i="14"/>
  <c r="AF87" i="14"/>
  <c r="S87" i="14"/>
  <c r="T87" i="14" s="1"/>
  <c r="AF145" i="14"/>
  <c r="S145" i="14"/>
  <c r="AD29" i="14"/>
  <c r="P29" i="14"/>
  <c r="AC219" i="14"/>
  <c r="AC103" i="14"/>
  <c r="R161" i="14"/>
  <c r="AF161" i="14" s="1"/>
  <c r="AD103" i="14"/>
  <c r="Q103" i="14"/>
  <c r="AD219" i="14"/>
  <c r="Q219" i="14"/>
  <c r="R219" i="14" s="1"/>
  <c r="AE45" i="14"/>
  <c r="Q45" i="14"/>
  <c r="AF45" i="14" s="1"/>
  <c r="AE161" i="14"/>
  <c r="AE217" i="14"/>
  <c r="AF69" i="14"/>
  <c r="AE43" i="14"/>
  <c r="Q43" i="14"/>
  <c r="AG69" i="14"/>
  <c r="T69" i="14"/>
  <c r="AD159" i="14"/>
  <c r="Q159" i="14"/>
  <c r="AE159" i="14" s="1"/>
  <c r="AC159" i="14"/>
  <c r="R185" i="14"/>
  <c r="AF185" i="14" s="1"/>
  <c r="Q127" i="14"/>
  <c r="AF217" i="14"/>
  <c r="S217" i="14"/>
  <c r="AG217" i="14" s="1"/>
  <c r="R11" i="14"/>
  <c r="AG11" i="14" s="1"/>
  <c r="R101" i="14"/>
  <c r="AF101" i="14" s="1"/>
  <c r="Q131" i="14"/>
  <c r="R131" i="14" s="1"/>
  <c r="AF131" i="14" s="1"/>
  <c r="R189" i="14"/>
  <c r="AF189" i="14" s="1"/>
  <c r="R73" i="14"/>
  <c r="AE73" i="14"/>
  <c r="AG85" i="14" l="1"/>
  <c r="AF143" i="14"/>
  <c r="R137" i="14"/>
  <c r="AF137" i="14" s="1"/>
  <c r="AG145" i="14"/>
  <c r="T145" i="14"/>
  <c r="AH85" i="14"/>
  <c r="U85" i="14"/>
  <c r="R195" i="14"/>
  <c r="AF195" i="14" s="1"/>
  <c r="AG143" i="14"/>
  <c r="T143" i="14"/>
  <c r="AF201" i="14"/>
  <c r="S201" i="14"/>
  <c r="T201" i="14" s="1"/>
  <c r="R27" i="14"/>
  <c r="S27" i="14" s="1"/>
  <c r="R203" i="14"/>
  <c r="AE79" i="14"/>
  <c r="AH87" i="14"/>
  <c r="U87" i="14"/>
  <c r="AE29" i="14"/>
  <c r="Q29" i="14"/>
  <c r="R29" i="14" s="1"/>
  <c r="AG87" i="14"/>
  <c r="AE137" i="14"/>
  <c r="AE201" i="14"/>
  <c r="AF21" i="14"/>
  <c r="R21" i="14"/>
  <c r="AG21" i="14" s="1"/>
  <c r="AF79" i="14"/>
  <c r="S79" i="14"/>
  <c r="AE219" i="14"/>
  <c r="AF219" i="14"/>
  <c r="S219" i="14"/>
  <c r="T219" i="14" s="1"/>
  <c r="R103" i="14"/>
  <c r="R45" i="14"/>
  <c r="S45" i="14" s="1"/>
  <c r="AE103" i="14"/>
  <c r="S161" i="14"/>
  <c r="T161" i="14" s="1"/>
  <c r="R43" i="14"/>
  <c r="S43" i="14" s="1"/>
  <c r="R127" i="14"/>
  <c r="AF127" i="14" s="1"/>
  <c r="S101" i="14"/>
  <c r="T101" i="14" s="1"/>
  <c r="T217" i="14"/>
  <c r="AH217" i="14" s="1"/>
  <c r="R159" i="14"/>
  <c r="AF159" i="14" s="1"/>
  <c r="AF43" i="14"/>
  <c r="S185" i="14"/>
  <c r="T185" i="14" s="1"/>
  <c r="S11" i="14"/>
  <c r="T11" i="14" s="1"/>
  <c r="AE127" i="14"/>
  <c r="AH69" i="14"/>
  <c r="U69" i="14"/>
  <c r="AE131" i="14"/>
  <c r="S189" i="14"/>
  <c r="AG189" i="14" s="1"/>
  <c r="S131" i="14"/>
  <c r="AG131" i="14" s="1"/>
  <c r="S73" i="14"/>
  <c r="AG73" i="14" s="1"/>
  <c r="AF73" i="14"/>
  <c r="AF29" i="14" l="1"/>
  <c r="AG79" i="14"/>
  <c r="T79" i="14"/>
  <c r="AH79" i="14" s="1"/>
  <c r="V87" i="14"/>
  <c r="AH145" i="14"/>
  <c r="U145" i="14"/>
  <c r="AI145" i="14" s="1"/>
  <c r="AG29" i="14"/>
  <c r="S29" i="14"/>
  <c r="AG27" i="14"/>
  <c r="S195" i="14"/>
  <c r="T195" i="14" s="1"/>
  <c r="AH201" i="14"/>
  <c r="U201" i="14"/>
  <c r="AH27" i="14"/>
  <c r="T27" i="14"/>
  <c r="AH143" i="14"/>
  <c r="U143" i="14"/>
  <c r="AI85" i="14"/>
  <c r="V85" i="14"/>
  <c r="AJ85" i="14" s="1"/>
  <c r="S203" i="14"/>
  <c r="T203" i="14" s="1"/>
  <c r="S21" i="14"/>
  <c r="T21" i="14" s="1"/>
  <c r="AI87" i="14"/>
  <c r="AF203" i="14"/>
  <c r="AG201" i="14"/>
  <c r="S137" i="14"/>
  <c r="T137" i="14" s="1"/>
  <c r="AG219" i="14"/>
  <c r="AG161" i="14"/>
  <c r="AG45" i="14"/>
  <c r="S103" i="14"/>
  <c r="T103" i="14" s="1"/>
  <c r="AH45" i="14"/>
  <c r="T45" i="14"/>
  <c r="AH219" i="14"/>
  <c r="U219" i="14"/>
  <c r="AI219" i="14" s="1"/>
  <c r="AH161" i="14"/>
  <c r="U161" i="14"/>
  <c r="AI161" i="14" s="1"/>
  <c r="AF103" i="14"/>
  <c r="AG185" i="14"/>
  <c r="AG43" i="14"/>
  <c r="AG101" i="14"/>
  <c r="V69" i="14"/>
  <c r="S159" i="14"/>
  <c r="T159" i="14" s="1"/>
  <c r="AH185" i="14"/>
  <c r="U185" i="14"/>
  <c r="AI185" i="14" s="1"/>
  <c r="AI69" i="14"/>
  <c r="AH11" i="14"/>
  <c r="U217" i="14"/>
  <c r="AI217" i="14" s="1"/>
  <c r="S127" i="14"/>
  <c r="T127" i="14" s="1"/>
  <c r="AI11" i="14"/>
  <c r="U11" i="14"/>
  <c r="AH101" i="14"/>
  <c r="U101" i="14"/>
  <c r="AH43" i="14"/>
  <c r="T43" i="14"/>
  <c r="T189" i="14"/>
  <c r="T131" i="14"/>
  <c r="AH131" i="14" s="1"/>
  <c r="T73" i="14"/>
  <c r="I244" i="14"/>
  <c r="H244" i="14"/>
  <c r="AN130" i="14"/>
  <c r="I130" i="14"/>
  <c r="H130" i="14"/>
  <c r="AN72" i="14"/>
  <c r="I72" i="14"/>
  <c r="H72" i="14"/>
  <c r="AN14" i="14"/>
  <c r="I14" i="14"/>
  <c r="H14" i="14"/>
  <c r="AN188" i="14"/>
  <c r="I188" i="14"/>
  <c r="H188" i="14"/>
  <c r="L29" i="1"/>
  <c r="V29" i="1" s="1"/>
  <c r="L35" i="1"/>
  <c r="M35" i="1" s="1"/>
  <c r="V11" i="14" l="1"/>
  <c r="AK11" i="14" s="1"/>
  <c r="W87" i="14"/>
  <c r="AK87" i="14" s="1"/>
  <c r="AJ87" i="14"/>
  <c r="W69" i="14"/>
  <c r="AK69" i="14" s="1"/>
  <c r="W85" i="14"/>
  <c r="AK85" i="14" s="1"/>
  <c r="AJ69" i="14"/>
  <c r="T35" i="1"/>
  <c r="P35" i="1"/>
  <c r="AG137" i="14"/>
  <c r="AG203" i="14"/>
  <c r="AH203" i="14"/>
  <c r="U203" i="14"/>
  <c r="AI203" i="14" s="1"/>
  <c r="AI143" i="14"/>
  <c r="V143" i="14"/>
  <c r="AI201" i="14"/>
  <c r="V201" i="14"/>
  <c r="W201" i="14" s="1"/>
  <c r="X201" i="14" s="1"/>
  <c r="CC201" i="14" s="1"/>
  <c r="V145" i="14"/>
  <c r="AH195" i="14"/>
  <c r="U195" i="14"/>
  <c r="AI195" i="14" s="1"/>
  <c r="AH137" i="14"/>
  <c r="U137" i="14"/>
  <c r="AH21" i="14"/>
  <c r="AH29" i="14"/>
  <c r="T29" i="14"/>
  <c r="U79" i="14"/>
  <c r="AI21" i="14"/>
  <c r="U21" i="14"/>
  <c r="AI27" i="14"/>
  <c r="U27" i="14"/>
  <c r="AG195" i="14"/>
  <c r="AG103" i="14"/>
  <c r="AI45" i="14"/>
  <c r="U45" i="14"/>
  <c r="V219" i="14"/>
  <c r="W219" i="14" s="1"/>
  <c r="X219" i="14" s="1"/>
  <c r="CC219" i="14" s="1"/>
  <c r="V161" i="14"/>
  <c r="AH103" i="14"/>
  <c r="U103" i="14"/>
  <c r="AG127" i="14"/>
  <c r="AI43" i="14"/>
  <c r="U43" i="14"/>
  <c r="AJ11" i="14"/>
  <c r="AH127" i="14"/>
  <c r="U127" i="14"/>
  <c r="AI127" i="14" s="1"/>
  <c r="AG159" i="14"/>
  <c r="AH159" i="14"/>
  <c r="U159" i="14"/>
  <c r="AI159" i="14" s="1"/>
  <c r="AI101" i="14"/>
  <c r="V101" i="14"/>
  <c r="AJ101" i="14" s="1"/>
  <c r="V217" i="14"/>
  <c r="W217" i="14" s="1"/>
  <c r="X217" i="14" s="1"/>
  <c r="CC217" i="14" s="1"/>
  <c r="V185" i="14"/>
  <c r="W185" i="14" s="1"/>
  <c r="X185" i="14" s="1"/>
  <c r="CC185" i="14" s="1"/>
  <c r="U189" i="14"/>
  <c r="AH189" i="14"/>
  <c r="U131" i="14"/>
  <c r="AI131" i="14" s="1"/>
  <c r="U73" i="14"/>
  <c r="AH73" i="14"/>
  <c r="J188" i="14"/>
  <c r="J130" i="14"/>
  <c r="J72" i="14"/>
  <c r="T29" i="1"/>
  <c r="V35" i="1"/>
  <c r="R35" i="1"/>
  <c r="N35" i="1"/>
  <c r="M29" i="1"/>
  <c r="Q29" i="1"/>
  <c r="U29" i="1"/>
  <c r="O29" i="1"/>
  <c r="S29" i="1"/>
  <c r="S35" i="1"/>
  <c r="O35" i="1"/>
  <c r="P29" i="1"/>
  <c r="U35" i="1"/>
  <c r="Q35" i="1"/>
  <c r="N29" i="1"/>
  <c r="R29" i="1"/>
  <c r="AI73" i="14" l="1"/>
  <c r="W161" i="14"/>
  <c r="AK161" i="14" s="1"/>
  <c r="V21" i="14"/>
  <c r="AK21" i="14" s="1"/>
  <c r="W143" i="14"/>
  <c r="AK143" i="14" s="1"/>
  <c r="X87" i="14"/>
  <c r="CC87" i="14" s="1"/>
  <c r="AI103" i="14"/>
  <c r="V45" i="14"/>
  <c r="AK45" i="14" s="1"/>
  <c r="V27" i="14"/>
  <c r="AK27" i="14" s="1"/>
  <c r="W145" i="14"/>
  <c r="AK145" i="14" s="1"/>
  <c r="X69" i="14"/>
  <c r="CC69" i="14" s="1"/>
  <c r="W101" i="14"/>
  <c r="AK101" i="14" s="1"/>
  <c r="V43" i="14"/>
  <c r="AK43" i="14" s="1"/>
  <c r="X85" i="14"/>
  <c r="CC85" i="14" s="1"/>
  <c r="W11" i="14"/>
  <c r="X11" i="14" s="1"/>
  <c r="CC11" i="14" s="1"/>
  <c r="U145" i="3"/>
  <c r="U149" i="3"/>
  <c r="U153" i="3"/>
  <c r="U144" i="3"/>
  <c r="U148" i="3"/>
  <c r="U152" i="3"/>
  <c r="U143" i="3"/>
  <c r="U147" i="3"/>
  <c r="U151" i="3"/>
  <c r="U155" i="3"/>
  <c r="U150" i="3"/>
  <c r="U154" i="3"/>
  <c r="U146" i="3"/>
  <c r="U142" i="3"/>
  <c r="C15" i="14"/>
  <c r="C245" i="14"/>
  <c r="F245" i="14"/>
  <c r="F15" i="14"/>
  <c r="G245" i="14"/>
  <c r="G15" i="14"/>
  <c r="D245" i="14"/>
  <c r="D15" i="14"/>
  <c r="B15" i="14"/>
  <c r="B245" i="14"/>
  <c r="E245" i="14"/>
  <c r="E15" i="14"/>
  <c r="J14" i="14"/>
  <c r="J15" i="14"/>
  <c r="AJ21" i="14"/>
  <c r="AJ143" i="14"/>
  <c r="AI137" i="14"/>
  <c r="V137" i="14"/>
  <c r="AJ27" i="14"/>
  <c r="AI29" i="14"/>
  <c r="U29" i="14"/>
  <c r="AJ145" i="14"/>
  <c r="V203" i="14"/>
  <c r="W203" i="14" s="1"/>
  <c r="X203" i="14" s="1"/>
  <c r="CC203" i="14" s="1"/>
  <c r="V79" i="14"/>
  <c r="AI79" i="14"/>
  <c r="V195" i="14"/>
  <c r="W195" i="14" s="1"/>
  <c r="X195" i="14" s="1"/>
  <c r="CC195" i="14" s="1"/>
  <c r="AJ201" i="14"/>
  <c r="AJ161" i="14"/>
  <c r="AJ45" i="14"/>
  <c r="V103" i="14"/>
  <c r="AJ219" i="14"/>
  <c r="AJ185" i="14"/>
  <c r="AJ217" i="14"/>
  <c r="AJ43" i="14"/>
  <c r="V159" i="14"/>
  <c r="V127" i="14"/>
  <c r="V189" i="14"/>
  <c r="W189" i="14" s="1"/>
  <c r="X189" i="14" s="1"/>
  <c r="CC189" i="14" s="1"/>
  <c r="AI189" i="14"/>
  <c r="V131" i="14"/>
  <c r="V73" i="14"/>
  <c r="F14" i="14"/>
  <c r="F130" i="14"/>
  <c r="K130" i="14" s="1"/>
  <c r="F72" i="14"/>
  <c r="K72" i="14" s="1"/>
  <c r="F244" i="14"/>
  <c r="F188" i="14"/>
  <c r="K188" i="14" s="1"/>
  <c r="L188" i="14" s="1"/>
  <c r="M188" i="14" s="1"/>
  <c r="G244" i="14"/>
  <c r="G72" i="14"/>
  <c r="G14" i="14"/>
  <c r="G188" i="14"/>
  <c r="G130" i="14"/>
  <c r="D14" i="14"/>
  <c r="D244" i="14"/>
  <c r="D188" i="14"/>
  <c r="D130" i="14"/>
  <c r="D72" i="14"/>
  <c r="B72" i="14"/>
  <c r="B244" i="14"/>
  <c r="B130" i="14"/>
  <c r="B14" i="14"/>
  <c r="B188" i="14"/>
  <c r="C188" i="14"/>
  <c r="C72" i="14"/>
  <c r="C14" i="14"/>
  <c r="C244" i="14"/>
  <c r="C130" i="14"/>
  <c r="E14" i="14"/>
  <c r="E244" i="14"/>
  <c r="E188" i="14"/>
  <c r="E130" i="14"/>
  <c r="E72" i="14"/>
  <c r="L72" i="14" l="1"/>
  <c r="M72" i="14" s="1"/>
  <c r="N72" i="14" s="1"/>
  <c r="AL11" i="14"/>
  <c r="AL69" i="14"/>
  <c r="AL85" i="14"/>
  <c r="W103" i="14"/>
  <c r="AK103" i="14" s="1"/>
  <c r="W137" i="14"/>
  <c r="AK137" i="14" s="1"/>
  <c r="W43" i="14"/>
  <c r="X43" i="14" s="1"/>
  <c r="CC43" i="14" s="1"/>
  <c r="AJ103" i="14"/>
  <c r="V29" i="14"/>
  <c r="AK29" i="14" s="1"/>
  <c r="W27" i="14"/>
  <c r="X27" i="14" s="1"/>
  <c r="CC27" i="14" s="1"/>
  <c r="X143" i="14"/>
  <c r="CC143" i="14" s="1"/>
  <c r="X161" i="14"/>
  <c r="CC161" i="14" s="1"/>
  <c r="W73" i="14"/>
  <c r="AK73" i="14" s="1"/>
  <c r="W127" i="14"/>
  <c r="AK127" i="14" s="1"/>
  <c r="W79" i="14"/>
  <c r="X101" i="14"/>
  <c r="CC101" i="14" s="1"/>
  <c r="X145" i="14"/>
  <c r="CC145" i="14" s="1"/>
  <c r="AL87" i="14"/>
  <c r="AJ73" i="14"/>
  <c r="W131" i="14"/>
  <c r="W159" i="14"/>
  <c r="AK159" i="14" s="1"/>
  <c r="AJ79" i="14"/>
  <c r="W45" i="14"/>
  <c r="X45" i="14" s="1"/>
  <c r="CC45" i="14" s="1"/>
  <c r="W21" i="14"/>
  <c r="X21" i="14" s="1"/>
  <c r="CC21" i="14" s="1"/>
  <c r="K15" i="14"/>
  <c r="Z15" i="14" s="1"/>
  <c r="K14" i="14"/>
  <c r="Z14" i="14" s="1"/>
  <c r="AJ203" i="14"/>
  <c r="AJ29" i="14"/>
  <c r="AJ137" i="14"/>
  <c r="AJ195" i="14"/>
  <c r="AJ159" i="14"/>
  <c r="AJ127" i="14"/>
  <c r="AJ189" i="14"/>
  <c r="AJ131" i="14"/>
  <c r="Z72" i="14"/>
  <c r="L130" i="14"/>
  <c r="Z130" i="14" s="1"/>
  <c r="Z188" i="14"/>
  <c r="AA72" i="14"/>
  <c r="N188" i="14"/>
  <c r="AA188" i="14"/>
  <c r="AL21" i="14" l="1"/>
  <c r="AL27" i="14"/>
  <c r="AL143" i="14"/>
  <c r="G295" i="14" s="1"/>
  <c r="R295" i="14" s="1"/>
  <c r="X131" i="14"/>
  <c r="CC131" i="14" s="1"/>
  <c r="X79" i="14"/>
  <c r="CC79" i="14" s="1"/>
  <c r="X73" i="14"/>
  <c r="CC73" i="14" s="1"/>
  <c r="W29" i="14"/>
  <c r="X29" i="14" s="1"/>
  <c r="CC29" i="14" s="1"/>
  <c r="AL101" i="14"/>
  <c r="AL161" i="14"/>
  <c r="X137" i="14"/>
  <c r="CC137" i="14" s="1"/>
  <c r="AL45" i="14"/>
  <c r="X159" i="14"/>
  <c r="CC159" i="14" s="1"/>
  <c r="X127" i="14"/>
  <c r="CC127" i="14" s="1"/>
  <c r="AL43" i="14"/>
  <c r="AK131" i="14"/>
  <c r="AL145" i="14"/>
  <c r="G296" i="14" s="1"/>
  <c r="R296" i="14" s="1"/>
  <c r="AK79" i="14"/>
  <c r="X103" i="14"/>
  <c r="CC103" i="14" s="1"/>
  <c r="L15" i="14"/>
  <c r="AA15" i="14" s="1"/>
  <c r="L14" i="14"/>
  <c r="AA14" i="14" s="1"/>
  <c r="M130" i="14"/>
  <c r="N130" i="14" s="1"/>
  <c r="O130" i="14" s="1"/>
  <c r="O72" i="14"/>
  <c r="AB72" i="14"/>
  <c r="O188" i="14"/>
  <c r="AB188" i="14"/>
  <c r="AL103" i="14" l="1"/>
  <c r="G302" i="14" s="1"/>
  <c r="AL159" i="14"/>
  <c r="G301" i="14" s="1"/>
  <c r="AL137" i="14"/>
  <c r="AL29" i="14"/>
  <c r="AL79" i="14"/>
  <c r="AL73" i="14"/>
  <c r="AL131" i="14"/>
  <c r="AL127" i="14"/>
  <c r="M15" i="14"/>
  <c r="N15" i="14" s="1"/>
  <c r="O15" i="14" s="1"/>
  <c r="M14" i="14"/>
  <c r="AB14" i="14" s="1"/>
  <c r="AB130" i="14"/>
  <c r="AA130" i="14"/>
  <c r="P130" i="14"/>
  <c r="AD130" i="14" s="1"/>
  <c r="AC130" i="14"/>
  <c r="P72" i="14"/>
  <c r="AD72" i="14" s="1"/>
  <c r="AC72" i="14"/>
  <c r="P188" i="14"/>
  <c r="AD188" i="14" s="1"/>
  <c r="AC188" i="14"/>
  <c r="AC15" i="14" l="1"/>
  <c r="AB15" i="14"/>
  <c r="N14" i="14"/>
  <c r="O14" i="14" s="1"/>
  <c r="P14" i="14" s="1"/>
  <c r="AE14" i="14" s="1"/>
  <c r="AD15" i="14"/>
  <c r="P15" i="14"/>
  <c r="Q130" i="14"/>
  <c r="AE130" i="14" s="1"/>
  <c r="Q72" i="14"/>
  <c r="Q188" i="14"/>
  <c r="AC14" i="14" l="1"/>
  <c r="Q14" i="14"/>
  <c r="AF14" i="14" s="1"/>
  <c r="AD14" i="14"/>
  <c r="AE15" i="14"/>
  <c r="Q15" i="14"/>
  <c r="R15" i="14" s="1"/>
  <c r="R130" i="14"/>
  <c r="AF130" i="14" s="1"/>
  <c r="R72" i="14"/>
  <c r="AE72" i="14"/>
  <c r="R188" i="14"/>
  <c r="AE188" i="14"/>
  <c r="R14" i="14" l="1"/>
  <c r="S14" i="14" s="1"/>
  <c r="AF15" i="14"/>
  <c r="AG15" i="14"/>
  <c r="S15" i="14"/>
  <c r="S130" i="14"/>
  <c r="S72" i="14"/>
  <c r="AF72" i="14"/>
  <c r="S188" i="14"/>
  <c r="AF188" i="14"/>
  <c r="AG14" i="14" l="1"/>
  <c r="AH15" i="14"/>
  <c r="T15" i="14"/>
  <c r="AI15" i="14" s="1"/>
  <c r="T130" i="14"/>
  <c r="AH130" i="14" s="1"/>
  <c r="AG130" i="14"/>
  <c r="T72" i="14"/>
  <c r="AH72" i="14" s="1"/>
  <c r="AG72" i="14"/>
  <c r="T14" i="14"/>
  <c r="AI14" i="14" s="1"/>
  <c r="AH14" i="14"/>
  <c r="T188" i="14"/>
  <c r="AH188" i="14" s="1"/>
  <c r="AG188" i="14"/>
  <c r="U15" i="14" l="1"/>
  <c r="U130" i="14"/>
  <c r="AI130" i="14" s="1"/>
  <c r="U72" i="14"/>
  <c r="U14" i="14"/>
  <c r="U188" i="14"/>
  <c r="V14" i="14" l="1"/>
  <c r="AK14" i="14" s="1"/>
  <c r="V15" i="14"/>
  <c r="AJ15" i="14"/>
  <c r="V130" i="14"/>
  <c r="V72" i="14"/>
  <c r="AJ72" i="14" s="1"/>
  <c r="AI72" i="14"/>
  <c r="AJ14" i="14"/>
  <c r="V188" i="14"/>
  <c r="W188" i="14" s="1"/>
  <c r="X188" i="14" s="1"/>
  <c r="CC188" i="14" s="1"/>
  <c r="AI188" i="14"/>
  <c r="W15" i="14" l="1"/>
  <c r="X15" i="14" s="1"/>
  <c r="CC15" i="14" s="1"/>
  <c r="W72" i="14"/>
  <c r="AK72" i="14" s="1"/>
  <c r="W130" i="14"/>
  <c r="AK130" i="14" s="1"/>
  <c r="AK15" i="14"/>
  <c r="W14" i="14"/>
  <c r="X14" i="14" s="1"/>
  <c r="CC14" i="14" s="1"/>
  <c r="AJ130" i="14"/>
  <c r="AJ188" i="14"/>
  <c r="AL15" i="14" l="1"/>
  <c r="X72" i="14"/>
  <c r="CC72" i="14" s="1"/>
  <c r="AL14" i="14"/>
  <c r="X130" i="14"/>
  <c r="CC130" i="14" s="1"/>
  <c r="AL72" i="14" l="1"/>
  <c r="AL130" i="14"/>
  <c r="K79" i="2" l="1"/>
  <c r="I280" i="14"/>
  <c r="H280" i="14"/>
  <c r="AN224" i="14"/>
  <c r="I224" i="14"/>
  <c r="H224" i="14"/>
  <c r="AN166" i="14"/>
  <c r="I166" i="14"/>
  <c r="H166" i="14"/>
  <c r="AN108" i="14"/>
  <c r="I108" i="14"/>
  <c r="H108" i="14"/>
  <c r="AN50" i="14"/>
  <c r="I50" i="14"/>
  <c r="H50" i="14"/>
  <c r="L11" i="1"/>
  <c r="J224" i="14" l="1"/>
  <c r="J166" i="14"/>
  <c r="J108" i="14"/>
  <c r="J50" i="14"/>
  <c r="P11" i="1" l="1"/>
  <c r="C305" i="14" s="1"/>
  <c r="R11" i="1"/>
  <c r="M11" i="1"/>
  <c r="N11" i="1"/>
  <c r="Q11" i="1"/>
  <c r="B305" i="14" s="1"/>
  <c r="O11" i="1"/>
  <c r="F305" i="14" s="1"/>
  <c r="V11" i="1"/>
  <c r="S11" i="1"/>
  <c r="U11" i="1"/>
  <c r="D305" i="14" s="1"/>
  <c r="T11" i="1"/>
  <c r="E305" i="14" s="1"/>
  <c r="U129" i="3" l="1"/>
  <c r="U133" i="3"/>
  <c r="U137" i="3"/>
  <c r="U141" i="3"/>
  <c r="U128" i="3"/>
  <c r="U132" i="3"/>
  <c r="U136" i="3"/>
  <c r="U140" i="3"/>
  <c r="U131" i="3"/>
  <c r="U135" i="3"/>
  <c r="U139" i="3"/>
  <c r="U134" i="3"/>
  <c r="U130" i="3"/>
  <c r="U138" i="3"/>
  <c r="E280" i="14"/>
  <c r="E166" i="14"/>
  <c r="E224" i="14"/>
  <c r="E50" i="14"/>
  <c r="E108" i="14"/>
  <c r="F166" i="14"/>
  <c r="K166" i="14" s="1"/>
  <c r="N305" i="14" s="1"/>
  <c r="Q305" i="14" s="1"/>
  <c r="F224" i="14"/>
  <c r="K224" i="14" s="1"/>
  <c r="L224" i="14" s="1"/>
  <c r="F108" i="14"/>
  <c r="K108" i="14" s="1"/>
  <c r="M305" i="14" s="1"/>
  <c r="P305" i="14" s="1"/>
  <c r="F50" i="14"/>
  <c r="F280" i="14"/>
  <c r="G280" i="14"/>
  <c r="G108" i="14"/>
  <c r="G166" i="14"/>
  <c r="G50" i="14"/>
  <c r="G224" i="14"/>
  <c r="D280" i="14"/>
  <c r="D166" i="14"/>
  <c r="D224" i="14"/>
  <c r="D50" i="14"/>
  <c r="D108" i="14"/>
  <c r="B280" i="14"/>
  <c r="B50" i="14"/>
  <c r="B108" i="14"/>
  <c r="B166" i="14"/>
  <c r="B224" i="14"/>
  <c r="C50" i="14"/>
  <c r="C280" i="14"/>
  <c r="C166" i="14"/>
  <c r="C224" i="14"/>
  <c r="C108" i="14"/>
  <c r="L305" i="14" l="1"/>
  <c r="O305" i="14" s="1"/>
  <c r="K50" i="14"/>
  <c r="Z50" i="14" s="1"/>
  <c r="L108" i="14"/>
  <c r="Z108" i="14" s="1"/>
  <c r="Z224" i="14"/>
  <c r="M224" i="14"/>
  <c r="L166" i="14"/>
  <c r="Z166" i="14" s="1"/>
  <c r="L50" i="14" l="1"/>
  <c r="M50" i="14" s="1"/>
  <c r="AA224" i="14"/>
  <c r="N224" i="14"/>
  <c r="AB224" i="14" s="1"/>
  <c r="M166" i="14"/>
  <c r="AA166" i="14" s="1"/>
  <c r="M108" i="14"/>
  <c r="AA50" i="14" l="1"/>
  <c r="N50" i="14"/>
  <c r="AC50" i="14" s="1"/>
  <c r="AB50" i="14"/>
  <c r="N108" i="14"/>
  <c r="AB108" i="14" s="1"/>
  <c r="N166" i="14"/>
  <c r="O166" i="14" s="1"/>
  <c r="O224" i="14"/>
  <c r="P224" i="14" s="1"/>
  <c r="AA108" i="14"/>
  <c r="O50" i="14" l="1"/>
  <c r="AD50" i="14" s="1"/>
  <c r="AC224" i="14"/>
  <c r="AD224" i="14"/>
  <c r="Q224" i="14"/>
  <c r="AB166" i="14"/>
  <c r="AC166" i="14"/>
  <c r="P166" i="14"/>
  <c r="Q166" i="14" s="1"/>
  <c r="O108" i="14"/>
  <c r="P108" i="14" s="1"/>
  <c r="P50" i="14" l="1"/>
  <c r="AE50" i="14" s="1"/>
  <c r="AD166" i="14"/>
  <c r="AC108" i="14"/>
  <c r="AE166" i="14"/>
  <c r="R166" i="14"/>
  <c r="AE224" i="14"/>
  <c r="R224" i="14"/>
  <c r="AD108" i="14"/>
  <c r="Q108" i="14"/>
  <c r="AE108" i="14" s="1"/>
  <c r="Q50" i="14" l="1"/>
  <c r="AF50" i="14" s="1"/>
  <c r="R108" i="14"/>
  <c r="AF108" i="14" s="1"/>
  <c r="AF166" i="14"/>
  <c r="S166" i="14"/>
  <c r="S224" i="14"/>
  <c r="T224" i="14" s="1"/>
  <c r="AF224" i="14"/>
  <c r="R50" i="14" l="1"/>
  <c r="S50" i="14" s="1"/>
  <c r="AH50" i="14" s="1"/>
  <c r="AG224" i="14"/>
  <c r="AH224" i="14"/>
  <c r="U224" i="14"/>
  <c r="S108" i="14"/>
  <c r="T108" i="14" s="1"/>
  <c r="AG166" i="14"/>
  <c r="T166" i="14"/>
  <c r="AG50" i="14" l="1"/>
  <c r="T50" i="14"/>
  <c r="AI50" i="14" s="1"/>
  <c r="AG108" i="14"/>
  <c r="AH108" i="14"/>
  <c r="U108" i="14"/>
  <c r="AH166" i="14"/>
  <c r="U166" i="14"/>
  <c r="AI166" i="14" s="1"/>
  <c r="AI224" i="14"/>
  <c r="V224" i="14"/>
  <c r="W224" i="14" s="1"/>
  <c r="X224" i="14" s="1"/>
  <c r="CC224" i="14" s="1"/>
  <c r="AI108" i="14" l="1"/>
  <c r="U50" i="14"/>
  <c r="V108" i="14"/>
  <c r="AJ224" i="14"/>
  <c r="V166" i="14"/>
  <c r="W108" i="14" l="1"/>
  <c r="AK108" i="14" s="1"/>
  <c r="V50" i="14"/>
  <c r="AK50" i="14" s="1"/>
  <c r="W166" i="14"/>
  <c r="AJ108" i="14"/>
  <c r="AJ50" i="14"/>
  <c r="AJ166" i="14"/>
  <c r="X166" i="14" l="1"/>
  <c r="CC166" i="14" s="1"/>
  <c r="W50" i="14"/>
  <c r="X50" i="14" s="1"/>
  <c r="CC50" i="14" s="1"/>
  <c r="AK166" i="14"/>
  <c r="X108" i="14"/>
  <c r="CC108" i="14" s="1"/>
  <c r="BM121" i="14"/>
  <c r="AL50" i="14" l="1"/>
  <c r="AL166" i="14"/>
  <c r="AL108" i="14"/>
  <c r="G305" i="14" s="1"/>
  <c r="N2" i="9" l="1"/>
  <c r="M2" i="9"/>
  <c r="O2" i="9" s="1"/>
  <c r="P2" i="9" s="1"/>
  <c r="L2" i="9"/>
  <c r="L96" i="1" l="1"/>
  <c r="L92" i="1"/>
  <c r="L89" i="1"/>
  <c r="L84" i="1"/>
  <c r="V84" i="1" l="1"/>
  <c r="S96" i="1"/>
  <c r="Q96" i="1"/>
  <c r="M92" i="1"/>
  <c r="S92" i="1"/>
  <c r="R92" i="1"/>
  <c r="N89" i="1"/>
  <c r="P84" i="1"/>
  <c r="U84" i="1"/>
  <c r="V92" i="1"/>
  <c r="P96" i="1"/>
  <c r="U96" i="1"/>
  <c r="Q92" i="1"/>
  <c r="P92" i="1"/>
  <c r="O89" i="1"/>
  <c r="R89" i="1"/>
  <c r="T84" i="1"/>
  <c r="N84" i="1"/>
  <c r="M96" i="1"/>
  <c r="R96" i="1"/>
  <c r="O92" i="1"/>
  <c r="N92" i="1"/>
  <c r="P89" i="1"/>
  <c r="Q84" i="1"/>
  <c r="V96" i="1"/>
  <c r="T96" i="1"/>
  <c r="N96" i="1"/>
  <c r="U92" i="1"/>
  <c r="T92" i="1"/>
  <c r="M89" i="1"/>
  <c r="O84" i="1"/>
  <c r="M84" i="1"/>
  <c r="R84" i="1"/>
  <c r="O96" i="1"/>
  <c r="Q89" i="1"/>
  <c r="S84" i="1"/>
  <c r="V89" i="1" l="1"/>
  <c r="U89" i="1"/>
  <c r="S89" i="1"/>
  <c r="T89" i="1" l="1"/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80" i="2"/>
  <c r="I265" i="14" l="1"/>
  <c r="H265" i="14"/>
  <c r="AN209" i="14"/>
  <c r="I209" i="14"/>
  <c r="H209" i="14"/>
  <c r="AN151" i="14"/>
  <c r="I151" i="14"/>
  <c r="H151" i="14"/>
  <c r="AN93" i="14"/>
  <c r="I93" i="14"/>
  <c r="H93" i="14"/>
  <c r="AN35" i="14"/>
  <c r="I35" i="14"/>
  <c r="H35" i="14"/>
  <c r="I263" i="14"/>
  <c r="H263" i="14"/>
  <c r="AN207" i="14"/>
  <c r="I207" i="14"/>
  <c r="H207" i="14"/>
  <c r="AN149" i="14"/>
  <c r="I149" i="14"/>
  <c r="H149" i="14"/>
  <c r="AN91" i="14"/>
  <c r="I91" i="14"/>
  <c r="H91" i="14"/>
  <c r="AN33" i="14"/>
  <c r="I33" i="14"/>
  <c r="H33" i="14"/>
  <c r="I258" i="14"/>
  <c r="H258" i="14"/>
  <c r="AN202" i="14"/>
  <c r="I202" i="14"/>
  <c r="H202" i="14"/>
  <c r="AN28" i="14"/>
  <c r="I28" i="14"/>
  <c r="H28" i="14"/>
  <c r="I255" i="14"/>
  <c r="H255" i="14"/>
  <c r="AN199" i="14"/>
  <c r="I199" i="14"/>
  <c r="H199" i="14"/>
  <c r="AN141" i="14"/>
  <c r="I141" i="14"/>
  <c r="H141" i="14"/>
  <c r="AN83" i="14"/>
  <c r="I83" i="14"/>
  <c r="H83" i="14"/>
  <c r="AN25" i="14"/>
  <c r="I25" i="14"/>
  <c r="H25" i="14"/>
  <c r="L53" i="1"/>
  <c r="U53" i="1" s="1"/>
  <c r="L57" i="1"/>
  <c r="V57" i="1" s="1"/>
  <c r="L60" i="1"/>
  <c r="V60" i="1" s="1"/>
  <c r="L70" i="1"/>
  <c r="V70" i="1" s="1"/>
  <c r="D91" i="14" l="1"/>
  <c r="D298" i="14"/>
  <c r="D149" i="14"/>
  <c r="D207" i="14"/>
  <c r="D33" i="14"/>
  <c r="D263" i="14"/>
  <c r="J207" i="14"/>
  <c r="J209" i="14"/>
  <c r="J149" i="14"/>
  <c r="J91" i="14"/>
  <c r="J33" i="14"/>
  <c r="J151" i="14"/>
  <c r="J93" i="14"/>
  <c r="J141" i="14"/>
  <c r="J35" i="14"/>
  <c r="J199" i="14"/>
  <c r="J83" i="14"/>
  <c r="J25" i="14"/>
  <c r="J202" i="14"/>
  <c r="J144" i="14"/>
  <c r="J86" i="14"/>
  <c r="J28" i="14"/>
  <c r="S53" i="1"/>
  <c r="O53" i="1"/>
  <c r="F298" i="14" s="1"/>
  <c r="R53" i="1"/>
  <c r="N53" i="1"/>
  <c r="V53" i="1"/>
  <c r="P53" i="1"/>
  <c r="C298" i="14" s="1"/>
  <c r="T53" i="1"/>
  <c r="E298" i="14" s="1"/>
  <c r="M53" i="1"/>
  <c r="Q53" i="1"/>
  <c r="B298" i="14" s="1"/>
  <c r="P57" i="1"/>
  <c r="M57" i="1"/>
  <c r="Q57" i="1"/>
  <c r="U57" i="1"/>
  <c r="O57" i="1"/>
  <c r="S57" i="1"/>
  <c r="T57" i="1"/>
  <c r="N57" i="1"/>
  <c r="R57" i="1"/>
  <c r="T60" i="1"/>
  <c r="Q60" i="1"/>
  <c r="U60" i="1"/>
  <c r="O60" i="1"/>
  <c r="S60" i="1"/>
  <c r="P60" i="1"/>
  <c r="M60" i="1"/>
  <c r="N60" i="1"/>
  <c r="R60" i="1"/>
  <c r="O70" i="1"/>
  <c r="S70" i="1"/>
  <c r="P70" i="1"/>
  <c r="T70" i="1"/>
  <c r="M70" i="1"/>
  <c r="Q70" i="1"/>
  <c r="U70" i="1"/>
  <c r="N70" i="1"/>
  <c r="R70" i="1"/>
  <c r="U117" i="3" l="1"/>
  <c r="U121" i="3"/>
  <c r="U125" i="3"/>
  <c r="U116" i="3"/>
  <c r="U120" i="3"/>
  <c r="U124" i="3"/>
  <c r="U115" i="3"/>
  <c r="U119" i="3"/>
  <c r="U123" i="3"/>
  <c r="U127" i="3"/>
  <c r="U118" i="3"/>
  <c r="U122" i="3"/>
  <c r="U126" i="3"/>
  <c r="U114" i="3"/>
  <c r="D86" i="14"/>
  <c r="D144" i="14"/>
  <c r="F86" i="14"/>
  <c r="K86" i="14" s="1"/>
  <c r="F144" i="14"/>
  <c r="K144" i="14" s="1"/>
  <c r="G144" i="14"/>
  <c r="G86" i="14"/>
  <c r="E86" i="14"/>
  <c r="E144" i="14"/>
  <c r="C144" i="14"/>
  <c r="C86" i="14"/>
  <c r="B144" i="14"/>
  <c r="B86" i="14"/>
  <c r="F202" i="14"/>
  <c r="K202" i="14" s="1"/>
  <c r="L202" i="14" s="1"/>
  <c r="M202" i="14" s="1"/>
  <c r="F258" i="14"/>
  <c r="F28" i="14"/>
  <c r="B199" i="14"/>
  <c r="B141" i="14"/>
  <c r="B255" i="14"/>
  <c r="B25" i="14"/>
  <c r="B83" i="14"/>
  <c r="E265" i="14"/>
  <c r="E35" i="14"/>
  <c r="E209" i="14"/>
  <c r="E151" i="14"/>
  <c r="E93" i="14"/>
  <c r="G149" i="14"/>
  <c r="G91" i="14"/>
  <c r="G263" i="14"/>
  <c r="G33" i="14"/>
  <c r="G207" i="14"/>
  <c r="E258" i="14"/>
  <c r="E28" i="14"/>
  <c r="E202" i="14"/>
  <c r="E255" i="14"/>
  <c r="E25" i="14"/>
  <c r="E199" i="14"/>
  <c r="E83" i="14"/>
  <c r="E141" i="14"/>
  <c r="E263" i="14"/>
  <c r="E33" i="14"/>
  <c r="E207" i="14"/>
  <c r="E149" i="14"/>
  <c r="E91" i="14"/>
  <c r="D258" i="14"/>
  <c r="D28" i="14"/>
  <c r="D202" i="14"/>
  <c r="C202" i="14"/>
  <c r="C258" i="14"/>
  <c r="C28" i="14"/>
  <c r="G141" i="14"/>
  <c r="G83" i="14"/>
  <c r="G199" i="14"/>
  <c r="G255" i="14"/>
  <c r="G25" i="14"/>
  <c r="F199" i="14"/>
  <c r="K199" i="14" s="1"/>
  <c r="L199" i="14" s="1"/>
  <c r="F141" i="14"/>
  <c r="K141" i="14" s="1"/>
  <c r="F83" i="14"/>
  <c r="K83" i="14" s="1"/>
  <c r="F255" i="14"/>
  <c r="F25" i="14"/>
  <c r="F209" i="14"/>
  <c r="K209" i="14" s="1"/>
  <c r="L209" i="14" s="1"/>
  <c r="Z209" i="14" s="1"/>
  <c r="F151" i="14"/>
  <c r="K151" i="14" s="1"/>
  <c r="F93" i="14"/>
  <c r="K93" i="14" s="1"/>
  <c r="F265" i="14"/>
  <c r="F35" i="14"/>
  <c r="C151" i="14"/>
  <c r="C93" i="14"/>
  <c r="C265" i="14"/>
  <c r="C35" i="14"/>
  <c r="C209" i="14"/>
  <c r="C149" i="14"/>
  <c r="C91" i="14"/>
  <c r="C263" i="14"/>
  <c r="C33" i="14"/>
  <c r="C207" i="14"/>
  <c r="F207" i="14"/>
  <c r="K207" i="14" s="1"/>
  <c r="F149" i="14"/>
  <c r="K149" i="14" s="1"/>
  <c r="F91" i="14"/>
  <c r="K91" i="14" s="1"/>
  <c r="M298" i="14" s="1"/>
  <c r="P298" i="14" s="1"/>
  <c r="F263" i="14"/>
  <c r="F33" i="14"/>
  <c r="C141" i="14"/>
  <c r="C83" i="14"/>
  <c r="C255" i="14"/>
  <c r="C25" i="14"/>
  <c r="C199" i="14"/>
  <c r="B209" i="14"/>
  <c r="B151" i="14"/>
  <c r="B93" i="14"/>
  <c r="B265" i="14"/>
  <c r="B35" i="14"/>
  <c r="G258" i="14"/>
  <c r="G28" i="14"/>
  <c r="G202" i="14"/>
  <c r="B202" i="14"/>
  <c r="B28" i="14"/>
  <c r="B258" i="14"/>
  <c r="D83" i="14"/>
  <c r="D255" i="14"/>
  <c r="D25" i="14"/>
  <c r="D141" i="14"/>
  <c r="D199" i="14"/>
  <c r="G151" i="14"/>
  <c r="G93" i="14"/>
  <c r="G265" i="14"/>
  <c r="G35" i="14"/>
  <c r="G209" i="14"/>
  <c r="D93" i="14"/>
  <c r="D265" i="14"/>
  <c r="D35" i="14"/>
  <c r="D209" i="14"/>
  <c r="D151" i="14"/>
  <c r="B207" i="14"/>
  <c r="B149" i="14"/>
  <c r="B91" i="14"/>
  <c r="B263" i="14"/>
  <c r="B33" i="14"/>
  <c r="L298" i="14" l="1"/>
  <c r="O298" i="14" s="1"/>
  <c r="L149" i="14"/>
  <c r="M149" i="14" s="1"/>
  <c r="N298" i="14"/>
  <c r="Q298" i="14" s="1"/>
  <c r="L141" i="14"/>
  <c r="Z141" i="14" s="1"/>
  <c r="L93" i="14"/>
  <c r="M93" i="14" s="1"/>
  <c r="AA93" i="14" s="1"/>
  <c r="L151" i="14"/>
  <c r="M151" i="14" s="1"/>
  <c r="N151" i="14" s="1"/>
  <c r="K33" i="14"/>
  <c r="L33" i="14" s="1"/>
  <c r="K28" i="14"/>
  <c r="L28" i="14" s="1"/>
  <c r="AA28" i="14" s="1"/>
  <c r="K35" i="14"/>
  <c r="L35" i="14" s="1"/>
  <c r="AA35" i="14" s="1"/>
  <c r="L86" i="14"/>
  <c r="M86" i="14" s="1"/>
  <c r="N86" i="14" s="1"/>
  <c r="O86" i="14" s="1"/>
  <c r="L144" i="14"/>
  <c r="M144" i="14" s="1"/>
  <c r="K25" i="14"/>
  <c r="L25" i="14" s="1"/>
  <c r="AA25" i="14" s="1"/>
  <c r="M209" i="14"/>
  <c r="AA209" i="14" s="1"/>
  <c r="L83" i="14"/>
  <c r="M83" i="14" s="1"/>
  <c r="N83" i="14" s="1"/>
  <c r="AB83" i="14" s="1"/>
  <c r="L207" i="14"/>
  <c r="M207" i="14" s="1"/>
  <c r="N207" i="14" s="1"/>
  <c r="Z199" i="14"/>
  <c r="M199" i="14"/>
  <c r="N199" i="14" s="1"/>
  <c r="L91" i="14"/>
  <c r="M91" i="14" s="1"/>
  <c r="N91" i="14" s="1"/>
  <c r="AB91" i="14" s="1"/>
  <c r="Z202" i="14"/>
  <c r="Z149" i="14"/>
  <c r="N149" i="14"/>
  <c r="N202" i="14"/>
  <c r="AA202" i="14"/>
  <c r="AA149" i="14" l="1"/>
  <c r="Z93" i="14"/>
  <c r="Z28" i="14"/>
  <c r="Z151" i="14"/>
  <c r="Z33" i="14"/>
  <c r="AA151" i="14"/>
  <c r="M141" i="14"/>
  <c r="N141" i="14" s="1"/>
  <c r="O141" i="14" s="1"/>
  <c r="M28" i="14"/>
  <c r="N28" i="14" s="1"/>
  <c r="O28" i="14" s="1"/>
  <c r="AD28" i="14" s="1"/>
  <c r="Z35" i="14"/>
  <c r="AA86" i="14"/>
  <c r="Z144" i="14"/>
  <c r="Z86" i="14"/>
  <c r="AA144" i="14"/>
  <c r="N144" i="14"/>
  <c r="AB86" i="14"/>
  <c r="AC86" i="14"/>
  <c r="P86" i="14"/>
  <c r="Z25" i="14"/>
  <c r="N209" i="14"/>
  <c r="O209" i="14" s="1"/>
  <c r="AA199" i="14"/>
  <c r="AA83" i="14"/>
  <c r="N93" i="14"/>
  <c r="AB93" i="14" s="1"/>
  <c r="M35" i="14"/>
  <c r="AB35" i="14" s="1"/>
  <c r="AA33" i="14"/>
  <c r="M33" i="14"/>
  <c r="M25" i="14"/>
  <c r="AB25" i="14" s="1"/>
  <c r="AA91" i="14"/>
  <c r="AA207" i="14"/>
  <c r="Z91" i="14"/>
  <c r="Z207" i="14"/>
  <c r="Z83" i="14"/>
  <c r="O151" i="14"/>
  <c r="AB151" i="14"/>
  <c r="O207" i="14"/>
  <c r="AB207" i="14"/>
  <c r="O149" i="14"/>
  <c r="AB149" i="14"/>
  <c r="O91" i="14"/>
  <c r="AC91" i="14" s="1"/>
  <c r="O202" i="14"/>
  <c r="AC202" i="14" s="1"/>
  <c r="AB202" i="14"/>
  <c r="O199" i="14"/>
  <c r="AC199" i="14" s="1"/>
  <c r="AB199" i="14"/>
  <c r="O83" i="14"/>
  <c r="AA141" i="14" l="1"/>
  <c r="AB141" i="14"/>
  <c r="AC28" i="14"/>
  <c r="AB28" i="14"/>
  <c r="AB144" i="14"/>
  <c r="O144" i="14"/>
  <c r="AC144" i="14" s="1"/>
  <c r="AD86" i="14"/>
  <c r="Q86" i="14"/>
  <c r="R86" i="14" s="1"/>
  <c r="AB209" i="14"/>
  <c r="N35" i="14"/>
  <c r="O35" i="14" s="1"/>
  <c r="AD35" i="14" s="1"/>
  <c r="O93" i="14"/>
  <c r="P93" i="14" s="1"/>
  <c r="AD93" i="14" s="1"/>
  <c r="N25" i="14"/>
  <c r="O25" i="14" s="1"/>
  <c r="P25" i="14" s="1"/>
  <c r="AE25" i="14" s="1"/>
  <c r="N33" i="14"/>
  <c r="AB33" i="14"/>
  <c r="P209" i="14"/>
  <c r="AD209" i="14" s="1"/>
  <c r="AC209" i="14"/>
  <c r="P151" i="14"/>
  <c r="AD151" i="14" s="1"/>
  <c r="AC151" i="14"/>
  <c r="P207" i="14"/>
  <c r="AD207" i="14" s="1"/>
  <c r="AC207" i="14"/>
  <c r="P149" i="14"/>
  <c r="AD149" i="14" s="1"/>
  <c r="AC149" i="14"/>
  <c r="P91" i="14"/>
  <c r="P202" i="14"/>
  <c r="AD202" i="14" s="1"/>
  <c r="P28" i="14"/>
  <c r="AE28" i="14" s="1"/>
  <c r="P199" i="14"/>
  <c r="AD199" i="14" s="1"/>
  <c r="P141" i="14"/>
  <c r="AD141" i="14" s="1"/>
  <c r="AC141" i="14"/>
  <c r="P83" i="14"/>
  <c r="AD83" i="14" s="1"/>
  <c r="AC83" i="14"/>
  <c r="P144" i="14" l="1"/>
  <c r="Q144" i="14" s="1"/>
  <c r="AE86" i="14"/>
  <c r="AF86" i="14"/>
  <c r="S86" i="14"/>
  <c r="AD25" i="14"/>
  <c r="P35" i="14"/>
  <c r="AE35" i="14" s="1"/>
  <c r="AC35" i="14"/>
  <c r="AC93" i="14"/>
  <c r="AC25" i="14"/>
  <c r="O33" i="14"/>
  <c r="AC33" i="14"/>
  <c r="Q209" i="14"/>
  <c r="Q151" i="14"/>
  <c r="Q93" i="14"/>
  <c r="AE93" i="14" s="1"/>
  <c r="Q207" i="14"/>
  <c r="Q149" i="14"/>
  <c r="Q91" i="14"/>
  <c r="AE91" i="14" s="1"/>
  <c r="AD91" i="14"/>
  <c r="Q202" i="14"/>
  <c r="Q28" i="14"/>
  <c r="AF28" i="14" s="1"/>
  <c r="Q199" i="14"/>
  <c r="Q141" i="14"/>
  <c r="Q83" i="14"/>
  <c r="Q25" i="14"/>
  <c r="AF25" i="14" s="1"/>
  <c r="AE144" i="14" l="1"/>
  <c r="R144" i="14"/>
  <c r="AD144" i="14"/>
  <c r="AG86" i="14"/>
  <c r="T86" i="14"/>
  <c r="AH86" i="14" s="1"/>
  <c r="Q35" i="14"/>
  <c r="R35" i="14" s="1"/>
  <c r="AD33" i="14"/>
  <c r="P33" i="14"/>
  <c r="R209" i="14"/>
  <c r="AE209" i="14"/>
  <c r="R151" i="14"/>
  <c r="AE151" i="14"/>
  <c r="R93" i="14"/>
  <c r="R207" i="14"/>
  <c r="AE207" i="14"/>
  <c r="R149" i="14"/>
  <c r="AE149" i="14"/>
  <c r="R91" i="14"/>
  <c r="AF91" i="14" s="1"/>
  <c r="R202" i="14"/>
  <c r="AE202" i="14"/>
  <c r="R28" i="14"/>
  <c r="AG28" i="14" s="1"/>
  <c r="R199" i="14"/>
  <c r="AE199" i="14"/>
  <c r="R141" i="14"/>
  <c r="AF141" i="14" s="1"/>
  <c r="AE141" i="14"/>
  <c r="R83" i="14"/>
  <c r="AF83" i="14" s="1"/>
  <c r="AE83" i="14"/>
  <c r="R25" i="14"/>
  <c r="AF144" i="14" l="1"/>
  <c r="S144" i="14"/>
  <c r="U86" i="14"/>
  <c r="AF35" i="14"/>
  <c r="AE33" i="14"/>
  <c r="Q33" i="14"/>
  <c r="S209" i="14"/>
  <c r="AF209" i="14"/>
  <c r="S151" i="14"/>
  <c r="AF151" i="14"/>
  <c r="S93" i="14"/>
  <c r="AF93" i="14"/>
  <c r="S35" i="14"/>
  <c r="AH35" i="14" s="1"/>
  <c r="AG35" i="14"/>
  <c r="S207" i="14"/>
  <c r="AF207" i="14"/>
  <c r="S149" i="14"/>
  <c r="AF149" i="14"/>
  <c r="S91" i="14"/>
  <c r="AG91" i="14" s="1"/>
  <c r="S202" i="14"/>
  <c r="AF202" i="14"/>
  <c r="S28" i="14"/>
  <c r="S199" i="14"/>
  <c r="AG199" i="14" s="1"/>
  <c r="AF199" i="14"/>
  <c r="S141" i="14"/>
  <c r="AG141" i="14" s="1"/>
  <c r="S83" i="14"/>
  <c r="S25" i="14"/>
  <c r="AH25" i="14" s="1"/>
  <c r="AG25" i="14"/>
  <c r="AI86" i="14" l="1"/>
  <c r="AG144" i="14"/>
  <c r="T144" i="14"/>
  <c r="U144" i="14" s="1"/>
  <c r="V86" i="14"/>
  <c r="AJ86" i="14" s="1"/>
  <c r="R33" i="14"/>
  <c r="S33" i="14" s="1"/>
  <c r="AH33" i="14" s="1"/>
  <c r="AF33" i="14"/>
  <c r="T209" i="14"/>
  <c r="AH209" i="14" s="1"/>
  <c r="AG209" i="14"/>
  <c r="T151" i="14"/>
  <c r="AH151" i="14" s="1"/>
  <c r="AG151" i="14"/>
  <c r="T93" i="14"/>
  <c r="AH93" i="14" s="1"/>
  <c r="AG93" i="14"/>
  <c r="T35" i="14"/>
  <c r="AI35" i="14" s="1"/>
  <c r="T207" i="14"/>
  <c r="AH207" i="14" s="1"/>
  <c r="AG207" i="14"/>
  <c r="T149" i="14"/>
  <c r="AH149" i="14" s="1"/>
  <c r="AG149" i="14"/>
  <c r="T91" i="14"/>
  <c r="T202" i="14"/>
  <c r="AH202" i="14" s="1"/>
  <c r="AG202" i="14"/>
  <c r="T28" i="14"/>
  <c r="AH28" i="14"/>
  <c r="T199" i="14"/>
  <c r="AH199" i="14" s="1"/>
  <c r="T141" i="14"/>
  <c r="AH141" i="14" s="1"/>
  <c r="T83" i="14"/>
  <c r="AH83" i="14" s="1"/>
  <c r="AG83" i="14"/>
  <c r="T25" i="14"/>
  <c r="AI25" i="14" s="1"/>
  <c r="W86" i="14" l="1"/>
  <c r="AK86" i="14" s="1"/>
  <c r="AH144" i="14"/>
  <c r="AI144" i="14"/>
  <c r="V144" i="14"/>
  <c r="AG33" i="14"/>
  <c r="T33" i="14"/>
  <c r="AI33" i="14" s="1"/>
  <c r="U209" i="14"/>
  <c r="U151" i="14"/>
  <c r="U93" i="14"/>
  <c r="U35" i="14"/>
  <c r="U207" i="14"/>
  <c r="AI207" i="14" s="1"/>
  <c r="U149" i="14"/>
  <c r="U91" i="14"/>
  <c r="AH91" i="14"/>
  <c r="U202" i="14"/>
  <c r="U28" i="14"/>
  <c r="AI28" i="14"/>
  <c r="U199" i="14"/>
  <c r="U141" i="14"/>
  <c r="AI141" i="14" s="1"/>
  <c r="U83" i="14"/>
  <c r="U25" i="14"/>
  <c r="V35" i="14" l="1"/>
  <c r="AK35" i="14" s="1"/>
  <c r="V25" i="14"/>
  <c r="AI93" i="14"/>
  <c r="V28" i="14"/>
  <c r="AK28" i="14" s="1"/>
  <c r="W144" i="14"/>
  <c r="AK144" i="14" s="1"/>
  <c r="X86" i="14"/>
  <c r="CC86" i="14" s="1"/>
  <c r="AJ144" i="14"/>
  <c r="U33" i="14"/>
  <c r="V209" i="14"/>
  <c r="W209" i="14" s="1"/>
  <c r="X209" i="14" s="1"/>
  <c r="CC209" i="14" s="1"/>
  <c r="AI209" i="14"/>
  <c r="V151" i="14"/>
  <c r="AI151" i="14"/>
  <c r="V93" i="14"/>
  <c r="AJ93" i="14" s="1"/>
  <c r="AJ35" i="14"/>
  <c r="V207" i="14"/>
  <c r="W207" i="14" s="1"/>
  <c r="X207" i="14" s="1"/>
  <c r="CC207" i="14" s="1"/>
  <c r="V149" i="14"/>
  <c r="AI149" i="14"/>
  <c r="V91" i="14"/>
  <c r="AI91" i="14"/>
  <c r="V202" i="14"/>
  <c r="W202" i="14" s="1"/>
  <c r="X202" i="14" s="1"/>
  <c r="CC202" i="14" s="1"/>
  <c r="AI202" i="14"/>
  <c r="AJ28" i="14"/>
  <c r="V199" i="14"/>
  <c r="W199" i="14" s="1"/>
  <c r="X199" i="14" s="1"/>
  <c r="CC199" i="14" s="1"/>
  <c r="AI199" i="14"/>
  <c r="V141" i="14"/>
  <c r="V83" i="14"/>
  <c r="AJ83" i="14" s="1"/>
  <c r="AI83" i="14"/>
  <c r="AJ25" i="14"/>
  <c r="W149" i="14" l="1"/>
  <c r="AK149" i="14" s="1"/>
  <c r="V33" i="14"/>
  <c r="AK33" i="14" s="1"/>
  <c r="W25" i="14"/>
  <c r="X25" i="14" s="1"/>
  <c r="CC25" i="14" s="1"/>
  <c r="W151" i="14"/>
  <c r="AK151" i="14" s="1"/>
  <c r="X144" i="14"/>
  <c r="CC144" i="14" s="1"/>
  <c r="W83" i="14"/>
  <c r="AK83" i="14" s="1"/>
  <c r="W91" i="14"/>
  <c r="AK91" i="14" s="1"/>
  <c r="AL86" i="14"/>
  <c r="AJ91" i="14"/>
  <c r="W141" i="14"/>
  <c r="W93" i="14"/>
  <c r="AK93" i="14" s="1"/>
  <c r="W28" i="14"/>
  <c r="X28" i="14" s="1"/>
  <c r="CC28" i="14" s="1"/>
  <c r="AK25" i="14"/>
  <c r="W35" i="14"/>
  <c r="X35" i="14" s="1"/>
  <c r="CC35" i="14" s="1"/>
  <c r="AJ33" i="14"/>
  <c r="AJ209" i="14"/>
  <c r="AJ151" i="14"/>
  <c r="AJ207" i="14"/>
  <c r="AJ149" i="14"/>
  <c r="AJ202" i="14"/>
  <c r="AJ199" i="14"/>
  <c r="AJ141" i="14"/>
  <c r="AL35" i="14" l="1"/>
  <c r="X93" i="14"/>
  <c r="CC93" i="14" s="1"/>
  <c r="X83" i="14"/>
  <c r="CC83" i="14" s="1"/>
  <c r="W33" i="14"/>
  <c r="X33" i="14" s="1"/>
  <c r="CC33" i="14" s="1"/>
  <c r="X141" i="14"/>
  <c r="CC141" i="14" s="1"/>
  <c r="X151" i="14"/>
  <c r="CC151" i="14" s="1"/>
  <c r="AL28" i="14"/>
  <c r="AK141" i="14"/>
  <c r="AL144" i="14"/>
  <c r="AL25" i="14"/>
  <c r="X91" i="14"/>
  <c r="CC91" i="14" s="1"/>
  <c r="X149" i="14"/>
  <c r="CC149" i="14" s="1"/>
  <c r="AL91" i="14" l="1"/>
  <c r="AL141" i="14"/>
  <c r="AL83" i="14"/>
  <c r="AL149" i="14"/>
  <c r="AL151" i="14"/>
  <c r="AL33" i="14"/>
  <c r="AL93" i="14"/>
  <c r="H7" i="14"/>
  <c r="G298" i="14" l="1"/>
  <c r="L98" i="1"/>
  <c r="L97" i="1"/>
  <c r="L95" i="1"/>
  <c r="L94" i="1"/>
  <c r="L93" i="1"/>
  <c r="L91" i="1"/>
  <c r="L90" i="1"/>
  <c r="L88" i="1"/>
  <c r="L86" i="1"/>
  <c r="L83" i="1"/>
  <c r="L81" i="1"/>
  <c r="L80" i="1"/>
  <c r="L79" i="1"/>
  <c r="L78" i="1"/>
  <c r="L77" i="1"/>
  <c r="L76" i="1"/>
  <c r="L75" i="1"/>
  <c r="L74" i="1"/>
  <c r="L72" i="1"/>
  <c r="L69" i="1"/>
  <c r="L67" i="1"/>
  <c r="L62" i="1"/>
  <c r="L61" i="1"/>
  <c r="L59" i="1"/>
  <c r="L58" i="1"/>
  <c r="L56" i="1"/>
  <c r="L55" i="1"/>
  <c r="L54" i="1"/>
  <c r="L52" i="1"/>
  <c r="L51" i="1"/>
  <c r="L50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28" i="1"/>
  <c r="L27" i="1"/>
  <c r="L26" i="1"/>
  <c r="L25" i="1"/>
  <c r="L24" i="1"/>
  <c r="L23" i="1"/>
  <c r="L22" i="1"/>
  <c r="L21" i="1"/>
  <c r="L20" i="1"/>
  <c r="L19" i="1"/>
  <c r="L18" i="1"/>
  <c r="L15" i="1"/>
  <c r="L14" i="1"/>
  <c r="L13" i="1"/>
  <c r="I285" i="14" l="1"/>
  <c r="H285" i="14"/>
  <c r="I283" i="14"/>
  <c r="H283" i="14"/>
  <c r="AN229" i="14"/>
  <c r="I229" i="14"/>
  <c r="H229" i="14"/>
  <c r="AN227" i="14"/>
  <c r="I227" i="14"/>
  <c r="H227" i="14"/>
  <c r="AN171" i="14"/>
  <c r="I171" i="14"/>
  <c r="H171" i="14"/>
  <c r="AN169" i="14"/>
  <c r="I169" i="14"/>
  <c r="H169" i="14"/>
  <c r="AN113" i="14"/>
  <c r="I113" i="14"/>
  <c r="H113" i="14"/>
  <c r="AN111" i="14"/>
  <c r="I111" i="14"/>
  <c r="H111" i="14"/>
  <c r="AN55" i="14"/>
  <c r="I55" i="14"/>
  <c r="H55" i="14"/>
  <c r="AN53" i="14"/>
  <c r="I53" i="14"/>
  <c r="H53" i="14"/>
  <c r="L12" i="1"/>
  <c r="L10" i="1"/>
  <c r="L9" i="1"/>
  <c r="L8" i="1"/>
  <c r="J171" i="14" l="1"/>
  <c r="J227" i="14"/>
  <c r="J229" i="14"/>
  <c r="J113" i="14"/>
  <c r="J169" i="14"/>
  <c r="J53" i="14"/>
  <c r="J111" i="14"/>
  <c r="J55" i="14"/>
  <c r="L5" i="1" l="1"/>
  <c r="L6" i="1"/>
  <c r="L7" i="1"/>
  <c r="L3" i="1" l="1"/>
  <c r="L4" i="1"/>
  <c r="I284" i="14" l="1"/>
  <c r="H284" i="14"/>
  <c r="I282" i="14"/>
  <c r="H282" i="14"/>
  <c r="I281" i="14"/>
  <c r="H281" i="14"/>
  <c r="I279" i="14"/>
  <c r="H279" i="14"/>
  <c r="I278" i="14"/>
  <c r="H278" i="14"/>
  <c r="I277" i="14"/>
  <c r="H277" i="14"/>
  <c r="I276" i="14"/>
  <c r="H276" i="14"/>
  <c r="I272" i="14"/>
  <c r="H272" i="14"/>
  <c r="I270" i="14"/>
  <c r="H270" i="14"/>
  <c r="I269" i="14"/>
  <c r="H269" i="14"/>
  <c r="I267" i="14"/>
  <c r="H267" i="14"/>
  <c r="I266" i="14"/>
  <c r="H266" i="14"/>
  <c r="I264" i="14"/>
  <c r="H264" i="14"/>
  <c r="I262" i="14"/>
  <c r="H262" i="14"/>
  <c r="I261" i="14"/>
  <c r="H261" i="14"/>
  <c r="I256" i="14"/>
  <c r="H256" i="14"/>
  <c r="I254" i="14"/>
  <c r="H254" i="14"/>
  <c r="I253" i="14"/>
  <c r="H253" i="14"/>
  <c r="I250" i="14"/>
  <c r="H250" i="14"/>
  <c r="I249" i="14"/>
  <c r="H249" i="14"/>
  <c r="I248" i="14"/>
  <c r="H248" i="14"/>
  <c r="I247" i="14"/>
  <c r="H247" i="14"/>
  <c r="I243" i="14"/>
  <c r="H243" i="14"/>
  <c r="I242" i="14"/>
  <c r="H242" i="14"/>
  <c r="I240" i="14"/>
  <c r="H240" i="14"/>
  <c r="I237" i="14"/>
  <c r="H237" i="14"/>
  <c r="I236" i="14"/>
  <c r="H236" i="14"/>
  <c r="I235" i="14"/>
  <c r="H235" i="14"/>
  <c r="I234" i="14"/>
  <c r="H234" i="14"/>
  <c r="I228" i="14"/>
  <c r="H228" i="14"/>
  <c r="I226" i="14"/>
  <c r="H226" i="14"/>
  <c r="I225" i="14"/>
  <c r="H225" i="14"/>
  <c r="I223" i="14"/>
  <c r="H223" i="14"/>
  <c r="I222" i="14"/>
  <c r="H222" i="14"/>
  <c r="I221" i="14"/>
  <c r="H221" i="14"/>
  <c r="I220" i="14"/>
  <c r="H220" i="14"/>
  <c r="I216" i="14"/>
  <c r="H216" i="14"/>
  <c r="I214" i="14"/>
  <c r="H214" i="14"/>
  <c r="I213" i="14"/>
  <c r="H213" i="14"/>
  <c r="I211" i="14"/>
  <c r="H211" i="14"/>
  <c r="I210" i="14"/>
  <c r="H210" i="14"/>
  <c r="I208" i="14"/>
  <c r="H208" i="14"/>
  <c r="I206" i="14"/>
  <c r="H206" i="14"/>
  <c r="I205" i="14"/>
  <c r="H205" i="14"/>
  <c r="I200" i="14"/>
  <c r="H200" i="14"/>
  <c r="I198" i="14"/>
  <c r="H198" i="14"/>
  <c r="I197" i="14"/>
  <c r="H197" i="14"/>
  <c r="I194" i="14"/>
  <c r="H194" i="14"/>
  <c r="I193" i="14"/>
  <c r="H193" i="14"/>
  <c r="I192" i="14"/>
  <c r="H192" i="14"/>
  <c r="I191" i="14"/>
  <c r="H191" i="14"/>
  <c r="I187" i="14"/>
  <c r="H187" i="14"/>
  <c r="I186" i="14"/>
  <c r="H186" i="14"/>
  <c r="I184" i="14"/>
  <c r="H184" i="14"/>
  <c r="I181" i="14"/>
  <c r="H181" i="14"/>
  <c r="I180" i="14"/>
  <c r="H180" i="14"/>
  <c r="I170" i="14"/>
  <c r="H170" i="14"/>
  <c r="I168" i="14"/>
  <c r="H168" i="14"/>
  <c r="I167" i="14"/>
  <c r="H167" i="14"/>
  <c r="I165" i="14"/>
  <c r="H165" i="14"/>
  <c r="I164" i="14"/>
  <c r="H164" i="14"/>
  <c r="I163" i="14"/>
  <c r="H163" i="14"/>
  <c r="I162" i="14"/>
  <c r="H162" i="14"/>
  <c r="I158" i="14"/>
  <c r="H158" i="14"/>
  <c r="I156" i="14"/>
  <c r="H156" i="14"/>
  <c r="I155" i="14"/>
  <c r="H155" i="14"/>
  <c r="I153" i="14"/>
  <c r="H153" i="14"/>
  <c r="I152" i="14"/>
  <c r="H152" i="14"/>
  <c r="I150" i="14"/>
  <c r="H150" i="14"/>
  <c r="I148" i="14"/>
  <c r="H148" i="14"/>
  <c r="I147" i="14"/>
  <c r="H147" i="14"/>
  <c r="I142" i="14"/>
  <c r="H142" i="14"/>
  <c r="I140" i="14"/>
  <c r="H140" i="14"/>
  <c r="I139" i="14"/>
  <c r="H139" i="14"/>
  <c r="I136" i="14"/>
  <c r="H136" i="14"/>
  <c r="I135" i="14"/>
  <c r="H135" i="14"/>
  <c r="I134" i="14"/>
  <c r="H134" i="14"/>
  <c r="I133" i="14"/>
  <c r="H133" i="14"/>
  <c r="I129" i="14"/>
  <c r="H129" i="14"/>
  <c r="I128" i="14"/>
  <c r="H128" i="14"/>
  <c r="I126" i="14"/>
  <c r="H126" i="14"/>
  <c r="I123" i="14"/>
  <c r="H123" i="14"/>
  <c r="I122" i="14"/>
  <c r="H122" i="14"/>
  <c r="I112" i="14"/>
  <c r="H112" i="14"/>
  <c r="I110" i="14"/>
  <c r="H110" i="14"/>
  <c r="I109" i="14"/>
  <c r="H109" i="14"/>
  <c r="I107" i="14"/>
  <c r="H107" i="14"/>
  <c r="I106" i="14"/>
  <c r="H106" i="14"/>
  <c r="I105" i="14"/>
  <c r="H105" i="14"/>
  <c r="I104" i="14"/>
  <c r="H104" i="14"/>
  <c r="I100" i="14"/>
  <c r="H100" i="14"/>
  <c r="I98" i="14"/>
  <c r="H98" i="14"/>
  <c r="I97" i="14"/>
  <c r="H97" i="14"/>
  <c r="I95" i="14"/>
  <c r="H95" i="14"/>
  <c r="I94" i="14"/>
  <c r="H94" i="14"/>
  <c r="I92" i="14"/>
  <c r="H92" i="14"/>
  <c r="I90" i="14"/>
  <c r="H90" i="14"/>
  <c r="I89" i="14"/>
  <c r="H89" i="14"/>
  <c r="I84" i="14"/>
  <c r="H84" i="14"/>
  <c r="I82" i="14"/>
  <c r="H82" i="14"/>
  <c r="I81" i="14"/>
  <c r="H81" i="14"/>
  <c r="I78" i="14"/>
  <c r="H78" i="14"/>
  <c r="I77" i="14"/>
  <c r="H77" i="14"/>
  <c r="I76" i="14"/>
  <c r="H76" i="14"/>
  <c r="I75" i="14"/>
  <c r="H75" i="14"/>
  <c r="I71" i="14"/>
  <c r="H71" i="14"/>
  <c r="I70" i="14"/>
  <c r="H70" i="14"/>
  <c r="I68" i="14"/>
  <c r="H68" i="14"/>
  <c r="I65" i="14"/>
  <c r="H65" i="14"/>
  <c r="I64" i="14"/>
  <c r="H64" i="14"/>
  <c r="I54" i="14"/>
  <c r="H54" i="14"/>
  <c r="I52" i="14"/>
  <c r="H52" i="14"/>
  <c r="I51" i="14"/>
  <c r="H51" i="14"/>
  <c r="I49" i="14"/>
  <c r="H49" i="14"/>
  <c r="I48" i="14"/>
  <c r="H48" i="14"/>
  <c r="I47" i="14"/>
  <c r="H47" i="14"/>
  <c r="I46" i="14"/>
  <c r="H46" i="14"/>
  <c r="I42" i="14"/>
  <c r="H42" i="14"/>
  <c r="I40" i="14"/>
  <c r="H40" i="14"/>
  <c r="I39" i="14"/>
  <c r="H39" i="14"/>
  <c r="I37" i="14"/>
  <c r="H37" i="14"/>
  <c r="I36" i="14"/>
  <c r="H36" i="14"/>
  <c r="I34" i="14"/>
  <c r="H34" i="14"/>
  <c r="I32" i="14"/>
  <c r="H32" i="14"/>
  <c r="I31" i="14"/>
  <c r="H31" i="14"/>
  <c r="I26" i="14"/>
  <c r="H26" i="14"/>
  <c r="I24" i="14"/>
  <c r="H24" i="14"/>
  <c r="I23" i="14"/>
  <c r="H23" i="14"/>
  <c r="I20" i="14"/>
  <c r="H20" i="14"/>
  <c r="I19" i="14"/>
  <c r="H19" i="14"/>
  <c r="I18" i="14"/>
  <c r="H18" i="14"/>
  <c r="I17" i="14"/>
  <c r="H17" i="14"/>
  <c r="I13" i="14"/>
  <c r="H13" i="14"/>
  <c r="I12" i="14"/>
  <c r="H12" i="14"/>
  <c r="I10" i="14"/>
  <c r="H10" i="14"/>
  <c r="I7" i="14"/>
  <c r="AN221" i="14" l="1"/>
  <c r="AN163" i="14"/>
  <c r="AN105" i="14"/>
  <c r="AN47" i="14"/>
  <c r="J221" i="14" l="1"/>
  <c r="J163" i="14"/>
  <c r="J105" i="14"/>
  <c r="J47" i="14"/>
  <c r="AN228" i="14" l="1"/>
  <c r="AN226" i="14"/>
  <c r="AN225" i="14"/>
  <c r="AN223" i="14"/>
  <c r="AN222" i="14"/>
  <c r="AN220" i="14"/>
  <c r="AN216" i="14"/>
  <c r="AN214" i="14"/>
  <c r="AN213" i="14"/>
  <c r="AN211" i="14"/>
  <c r="AN210" i="14"/>
  <c r="AN208" i="14"/>
  <c r="AN206" i="14"/>
  <c r="AN205" i="14"/>
  <c r="AN200" i="14"/>
  <c r="AN198" i="14"/>
  <c r="AN197" i="14"/>
  <c r="AN194" i="14"/>
  <c r="AN193" i="14"/>
  <c r="AN192" i="14"/>
  <c r="AN191" i="14"/>
  <c r="AN187" i="14"/>
  <c r="AN186" i="14"/>
  <c r="AN184" i="14"/>
  <c r="AN181" i="14"/>
  <c r="AN180" i="14"/>
  <c r="AN170" i="14"/>
  <c r="AN168" i="14"/>
  <c r="AN167" i="14"/>
  <c r="AN165" i="14"/>
  <c r="AN164" i="14"/>
  <c r="AN162" i="14"/>
  <c r="AN158" i="14"/>
  <c r="AN156" i="14"/>
  <c r="AN155" i="14"/>
  <c r="AN153" i="14"/>
  <c r="AN152" i="14"/>
  <c r="AN150" i="14"/>
  <c r="AN148" i="14"/>
  <c r="AN147" i="14"/>
  <c r="AN142" i="14"/>
  <c r="AN140" i="14"/>
  <c r="AN139" i="14"/>
  <c r="AN136" i="14"/>
  <c r="AN135" i="14"/>
  <c r="AN134" i="14"/>
  <c r="AN133" i="14"/>
  <c r="AN129" i="14"/>
  <c r="AN128" i="14"/>
  <c r="AN126" i="14"/>
  <c r="AN123" i="14"/>
  <c r="AN122" i="14"/>
  <c r="AN112" i="14"/>
  <c r="AN110" i="14"/>
  <c r="AN109" i="14"/>
  <c r="AN107" i="14"/>
  <c r="AN106" i="14"/>
  <c r="AN104" i="14"/>
  <c r="AN100" i="14"/>
  <c r="AN98" i="14"/>
  <c r="AN97" i="14"/>
  <c r="AN95" i="14"/>
  <c r="AN94" i="14"/>
  <c r="AN92" i="14"/>
  <c r="AN90" i="14"/>
  <c r="AN89" i="14"/>
  <c r="AN84" i="14"/>
  <c r="AN82" i="14"/>
  <c r="AN81" i="14"/>
  <c r="AN78" i="14"/>
  <c r="AN77" i="14"/>
  <c r="AN76" i="14"/>
  <c r="AN75" i="14"/>
  <c r="AN71" i="14"/>
  <c r="AN70" i="14"/>
  <c r="AN68" i="14"/>
  <c r="AN65" i="14"/>
  <c r="AN64" i="14"/>
  <c r="AN10" i="14"/>
  <c r="AN12" i="14"/>
  <c r="AN13" i="14"/>
  <c r="AN17" i="14"/>
  <c r="AN18" i="14"/>
  <c r="AN19" i="14"/>
  <c r="AN20" i="14"/>
  <c r="AN23" i="14"/>
  <c r="AN24" i="14"/>
  <c r="AN26" i="14"/>
  <c r="AN31" i="14"/>
  <c r="AN32" i="14"/>
  <c r="AN34" i="14"/>
  <c r="AN36" i="14"/>
  <c r="AN37" i="14"/>
  <c r="AN39" i="14"/>
  <c r="AN40" i="14"/>
  <c r="AN42" i="14"/>
  <c r="AN46" i="14"/>
  <c r="AN48" i="14"/>
  <c r="AN49" i="14"/>
  <c r="AN51" i="14"/>
  <c r="AN52" i="14"/>
  <c r="AN54" i="14"/>
  <c r="AN6" i="14"/>
  <c r="AN7" i="14"/>
  <c r="AR230" i="14" l="1"/>
  <c r="AS230" i="14"/>
  <c r="AT230" i="14"/>
  <c r="AU230" i="14"/>
  <c r="AV230" i="14"/>
  <c r="AW230" i="14"/>
  <c r="AX230" i="14"/>
  <c r="AY230" i="14"/>
  <c r="AZ230" i="14"/>
  <c r="BA230" i="14"/>
  <c r="BB230" i="14"/>
  <c r="BC230" i="14"/>
  <c r="BD230" i="14"/>
  <c r="BE230" i="14"/>
  <c r="BF230" i="14"/>
  <c r="BG230" i="14"/>
  <c r="BH230" i="14"/>
  <c r="BI230" i="14"/>
  <c r="BJ230" i="14"/>
  <c r="BK230" i="14"/>
  <c r="BL230" i="14"/>
  <c r="BM230" i="14"/>
  <c r="AR172" i="14"/>
  <c r="AS172" i="14"/>
  <c r="AT172" i="14"/>
  <c r="AU172" i="14"/>
  <c r="AV172" i="14"/>
  <c r="AW172" i="14"/>
  <c r="AX172" i="14"/>
  <c r="AY172" i="14"/>
  <c r="AZ172" i="14"/>
  <c r="BA172" i="14"/>
  <c r="BB172" i="14"/>
  <c r="BC172" i="14"/>
  <c r="BD172" i="14"/>
  <c r="BE172" i="14"/>
  <c r="BF172" i="14"/>
  <c r="BG172" i="14"/>
  <c r="BH172" i="14"/>
  <c r="BI172" i="14"/>
  <c r="BJ172" i="14"/>
  <c r="BK172" i="14"/>
  <c r="BL172" i="14"/>
  <c r="BM172" i="14"/>
  <c r="AZ114" i="14"/>
  <c r="AM145" i="14" l="1"/>
  <c r="AM203" i="14"/>
  <c r="AM87" i="14"/>
  <c r="AM29" i="14" l="1"/>
  <c r="S2" i="14" l="1"/>
  <c r="J70" i="14" l="1"/>
  <c r="J67" i="9" l="1"/>
  <c r="J68" i="9"/>
  <c r="J69" i="9"/>
  <c r="J70" i="9"/>
  <c r="J71" i="9"/>
  <c r="J72" i="9"/>
  <c r="J73" i="9"/>
  <c r="J74" i="9"/>
  <c r="J75" i="9"/>
  <c r="J76" i="9"/>
  <c r="J77" i="9"/>
  <c r="J78" i="9"/>
  <c r="J79" i="9"/>
  <c r="J80" i="9"/>
  <c r="J81" i="9"/>
  <c r="J82" i="9"/>
  <c r="J83" i="9"/>
  <c r="J84" i="9"/>
  <c r="J85" i="9"/>
  <c r="J86" i="9"/>
  <c r="J87" i="9"/>
  <c r="J88" i="9"/>
  <c r="J89" i="9"/>
  <c r="J90" i="9"/>
  <c r="J91" i="9"/>
  <c r="J92" i="9"/>
  <c r="J93" i="9"/>
  <c r="J94" i="9"/>
  <c r="J95" i="9"/>
  <c r="J96" i="9"/>
  <c r="J97" i="9"/>
  <c r="J98" i="9"/>
  <c r="J99" i="9"/>
  <c r="J100" i="9"/>
  <c r="J101" i="9"/>
  <c r="J102" i="9"/>
  <c r="J103" i="9"/>
  <c r="J104" i="9"/>
  <c r="J105" i="9"/>
  <c r="J106" i="9"/>
  <c r="J107" i="9"/>
  <c r="J108" i="9"/>
  <c r="J109" i="9"/>
  <c r="J110" i="9"/>
  <c r="J111" i="9"/>
  <c r="J112" i="9"/>
  <c r="J113" i="9"/>
  <c r="J114" i="9"/>
  <c r="J115" i="9"/>
  <c r="J116" i="9"/>
  <c r="J117" i="9"/>
  <c r="J118" i="9"/>
  <c r="J119" i="9"/>
  <c r="J120" i="9"/>
  <c r="J121" i="9"/>
  <c r="J122" i="9"/>
  <c r="J123" i="9"/>
  <c r="J124" i="9"/>
  <c r="J125" i="9"/>
  <c r="J126" i="9"/>
  <c r="J127" i="9"/>
  <c r="J128" i="9"/>
  <c r="J129" i="9"/>
  <c r="J130" i="9"/>
  <c r="J131" i="9"/>
  <c r="J132" i="9"/>
  <c r="J133" i="9"/>
  <c r="J134" i="9"/>
  <c r="J135" i="9"/>
  <c r="J136" i="9"/>
  <c r="J137" i="9"/>
  <c r="J138" i="9"/>
  <c r="J139" i="9"/>
  <c r="J140" i="9"/>
  <c r="J141" i="9"/>
  <c r="J142" i="9"/>
  <c r="J143" i="9"/>
  <c r="J144" i="9"/>
  <c r="J145" i="9"/>
  <c r="J146" i="9"/>
  <c r="J147" i="9"/>
  <c r="J148" i="9"/>
  <c r="J149" i="9"/>
  <c r="J150" i="9"/>
  <c r="J151" i="9"/>
  <c r="J152" i="9"/>
  <c r="J153" i="9"/>
  <c r="J154" i="9"/>
  <c r="J155" i="9"/>
  <c r="J156" i="9"/>
  <c r="J157" i="9"/>
  <c r="J158" i="9"/>
  <c r="J159" i="9"/>
  <c r="J160" i="9"/>
  <c r="J161" i="9"/>
  <c r="J162" i="9"/>
  <c r="J163" i="9"/>
  <c r="J164" i="9"/>
  <c r="J165" i="9"/>
  <c r="J166" i="9"/>
  <c r="J167" i="9"/>
  <c r="J168" i="9"/>
  <c r="J169" i="9"/>
  <c r="J170" i="9"/>
  <c r="J171" i="9"/>
  <c r="J172" i="9"/>
  <c r="J173" i="9"/>
  <c r="J174" i="9"/>
  <c r="J175" i="9"/>
  <c r="J176" i="9"/>
  <c r="J177" i="9"/>
  <c r="J178" i="9"/>
  <c r="J179" i="9"/>
  <c r="J180" i="9"/>
  <c r="J181" i="9"/>
  <c r="J182" i="9"/>
  <c r="J183" i="9"/>
  <c r="J184" i="9"/>
  <c r="J185" i="9"/>
  <c r="J186" i="9"/>
  <c r="J187" i="9"/>
  <c r="J188" i="9"/>
  <c r="J189" i="9"/>
  <c r="J190" i="9"/>
  <c r="J191" i="9"/>
  <c r="J192" i="9"/>
  <c r="J193" i="9"/>
  <c r="J194" i="9"/>
  <c r="J195" i="9"/>
  <c r="J196" i="9"/>
  <c r="J197" i="9"/>
  <c r="J198" i="9"/>
  <c r="X2" i="14" l="1"/>
  <c r="X233" i="14" s="1"/>
  <c r="U2" i="14"/>
  <c r="U233" i="14" s="1"/>
  <c r="V2" i="14"/>
  <c r="V233" i="14" l="1"/>
  <c r="AK2" i="14"/>
  <c r="W2" i="14"/>
  <c r="T2" i="14"/>
  <c r="T121" i="14" s="1"/>
  <c r="AI121" i="14" s="1"/>
  <c r="X63" i="14"/>
  <c r="X179" i="14"/>
  <c r="X121" i="14"/>
  <c r="V179" i="14"/>
  <c r="V121" i="14"/>
  <c r="AK121" i="14" s="1"/>
  <c r="U179" i="14"/>
  <c r="AJ179" i="14" s="1"/>
  <c r="U121" i="14"/>
  <c r="AJ121" i="14" s="1"/>
  <c r="AJ2" i="14"/>
  <c r="U63" i="14"/>
  <c r="AJ63" i="14" s="1"/>
  <c r="V63" i="14"/>
  <c r="AK63" i="14" s="1"/>
  <c r="W179" i="14" l="1"/>
  <c r="AL2" i="14"/>
  <c r="W63" i="14"/>
  <c r="AL63" i="14" s="1"/>
  <c r="W233" i="14"/>
  <c r="W121" i="14"/>
  <c r="AL121" i="14" s="1"/>
  <c r="T179" i="14"/>
  <c r="AI179" i="14" s="1"/>
  <c r="AI2" i="14"/>
  <c r="T233" i="14"/>
  <c r="T63" i="14"/>
  <c r="AI63" i="14" s="1"/>
  <c r="J198" i="14" l="1"/>
  <c r="J194" i="14"/>
  <c r="J187" i="14"/>
  <c r="J208" i="14"/>
  <c r="J191" i="14"/>
  <c r="J181" i="14"/>
  <c r="J206" i="14"/>
  <c r="J220" i="14"/>
  <c r="J214" i="14"/>
  <c r="J225" i="14"/>
  <c r="J211" i="14"/>
  <c r="J205" i="14" l="1"/>
  <c r="J204" i="14"/>
  <c r="J193" i="14"/>
  <c r="J223" i="14"/>
  <c r="J184" i="14"/>
  <c r="J200" i="14"/>
  <c r="J213" i="14"/>
  <c r="J228" i="14"/>
  <c r="J180" i="14"/>
  <c r="J186" i="14"/>
  <c r="J216" i="14"/>
  <c r="J226" i="14"/>
  <c r="J197" i="14"/>
  <c r="J210" i="14"/>
  <c r="J192" i="14"/>
  <c r="J222" i="14"/>
  <c r="J71" i="14" l="1"/>
  <c r="J75" i="14" l="1"/>
  <c r="J133" i="14" l="1"/>
  <c r="J100" i="14" l="1"/>
  <c r="J97" i="14" l="1"/>
  <c r="J167" i="14" l="1"/>
  <c r="J168" i="14" l="1"/>
  <c r="J155" i="14" l="1"/>
  <c r="J148" i="14"/>
  <c r="J142" i="14"/>
  <c r="J150" i="14"/>
  <c r="J122" i="14"/>
  <c r="J126" i="14"/>
  <c r="J158" i="14"/>
  <c r="J129" i="14"/>
  <c r="J152" i="14"/>
  <c r="J140" i="14"/>
  <c r="J162" i="14"/>
  <c r="J128" i="14"/>
  <c r="J135" i="14"/>
  <c r="J123" i="14"/>
  <c r="J170" i="14"/>
  <c r="J165" i="14"/>
  <c r="J139" i="14"/>
  <c r="J156" i="14"/>
  <c r="J147" i="14"/>
  <c r="J136" i="14"/>
  <c r="J164" i="14"/>
  <c r="J153" i="14"/>
  <c r="J134" i="14"/>
  <c r="J46" i="14" l="1"/>
  <c r="J54" i="14" l="1"/>
  <c r="J42" i="14"/>
  <c r="J112" i="14"/>
  <c r="J31" i="14"/>
  <c r="J10" i="14"/>
  <c r="J7" i="14"/>
  <c r="J89" i="14"/>
  <c r="J26" i="14"/>
  <c r="J13" i="14"/>
  <c r="J12" i="14"/>
  <c r="L67" i="9" l="1"/>
  <c r="M67" i="9"/>
  <c r="N67" i="9"/>
  <c r="K67" i="9" s="1"/>
  <c r="O67" i="9"/>
  <c r="P67" i="9"/>
  <c r="L68" i="9"/>
  <c r="M68" i="9"/>
  <c r="N68" i="9"/>
  <c r="K68" i="9" s="1"/>
  <c r="O68" i="9"/>
  <c r="P68" i="9"/>
  <c r="L69" i="9"/>
  <c r="M69" i="9"/>
  <c r="N69" i="9"/>
  <c r="K69" i="9" s="1"/>
  <c r="O69" i="9"/>
  <c r="P69" i="9"/>
  <c r="L70" i="9"/>
  <c r="M70" i="9"/>
  <c r="N70" i="9"/>
  <c r="K70" i="9" s="1"/>
  <c r="O70" i="9"/>
  <c r="P70" i="9"/>
  <c r="L71" i="9"/>
  <c r="M71" i="9"/>
  <c r="N71" i="9"/>
  <c r="K71" i="9" s="1"/>
  <c r="O71" i="9"/>
  <c r="P71" i="9"/>
  <c r="L72" i="9"/>
  <c r="M72" i="9"/>
  <c r="N72" i="9"/>
  <c r="K72" i="9" s="1"/>
  <c r="O72" i="9"/>
  <c r="P72" i="9"/>
  <c r="L73" i="9"/>
  <c r="M73" i="9"/>
  <c r="N73" i="9"/>
  <c r="K73" i="9" s="1"/>
  <c r="O73" i="9"/>
  <c r="P73" i="9"/>
  <c r="L74" i="9"/>
  <c r="M74" i="9"/>
  <c r="N74" i="9"/>
  <c r="K74" i="9" s="1"/>
  <c r="O74" i="9"/>
  <c r="P74" i="9"/>
  <c r="L75" i="9"/>
  <c r="M75" i="9"/>
  <c r="N75" i="9"/>
  <c r="K75" i="9" s="1"/>
  <c r="O75" i="9"/>
  <c r="P75" i="9"/>
  <c r="L76" i="9"/>
  <c r="M76" i="9"/>
  <c r="N76" i="9"/>
  <c r="K76" i="9" s="1"/>
  <c r="O76" i="9"/>
  <c r="P76" i="9"/>
  <c r="L77" i="9"/>
  <c r="M77" i="9"/>
  <c r="N77" i="9"/>
  <c r="K77" i="9" s="1"/>
  <c r="O77" i="9"/>
  <c r="P77" i="9"/>
  <c r="L78" i="9"/>
  <c r="M78" i="9"/>
  <c r="N78" i="9"/>
  <c r="K78" i="9" s="1"/>
  <c r="O78" i="9"/>
  <c r="P78" i="9"/>
  <c r="L79" i="9"/>
  <c r="M79" i="9"/>
  <c r="N79" i="9"/>
  <c r="K79" i="9" s="1"/>
  <c r="O79" i="9"/>
  <c r="P79" i="9"/>
  <c r="L80" i="9"/>
  <c r="M80" i="9"/>
  <c r="N80" i="9"/>
  <c r="K80" i="9" s="1"/>
  <c r="O80" i="9"/>
  <c r="P80" i="9"/>
  <c r="L81" i="9"/>
  <c r="M81" i="9"/>
  <c r="N81" i="9"/>
  <c r="K81" i="9" s="1"/>
  <c r="O81" i="9"/>
  <c r="P81" i="9"/>
  <c r="L82" i="9"/>
  <c r="M82" i="9"/>
  <c r="N82" i="9"/>
  <c r="K82" i="9" s="1"/>
  <c r="O82" i="9"/>
  <c r="P82" i="9"/>
  <c r="L83" i="9"/>
  <c r="M83" i="9"/>
  <c r="N83" i="9"/>
  <c r="K83" i="9" s="1"/>
  <c r="O83" i="9"/>
  <c r="P83" i="9"/>
  <c r="L84" i="9"/>
  <c r="M84" i="9"/>
  <c r="N84" i="9"/>
  <c r="K84" i="9" s="1"/>
  <c r="O84" i="9"/>
  <c r="P84" i="9"/>
  <c r="L85" i="9"/>
  <c r="M85" i="9"/>
  <c r="N85" i="9"/>
  <c r="K85" i="9" s="1"/>
  <c r="O85" i="9"/>
  <c r="P85" i="9"/>
  <c r="L86" i="9"/>
  <c r="M86" i="9"/>
  <c r="N86" i="9"/>
  <c r="K86" i="9" s="1"/>
  <c r="O86" i="9"/>
  <c r="P86" i="9"/>
  <c r="L87" i="9"/>
  <c r="M87" i="9"/>
  <c r="N87" i="9"/>
  <c r="K87" i="9" s="1"/>
  <c r="O87" i="9"/>
  <c r="P87" i="9"/>
  <c r="L88" i="9"/>
  <c r="M88" i="9"/>
  <c r="N88" i="9"/>
  <c r="K88" i="9" s="1"/>
  <c r="O88" i="9"/>
  <c r="P88" i="9"/>
  <c r="L89" i="9"/>
  <c r="M89" i="9"/>
  <c r="N89" i="9"/>
  <c r="K89" i="9" s="1"/>
  <c r="O89" i="9"/>
  <c r="P89" i="9"/>
  <c r="L90" i="9"/>
  <c r="M90" i="9"/>
  <c r="N90" i="9"/>
  <c r="K90" i="9" s="1"/>
  <c r="O90" i="9"/>
  <c r="P90" i="9"/>
  <c r="L91" i="9"/>
  <c r="M91" i="9"/>
  <c r="N91" i="9"/>
  <c r="K91" i="9" s="1"/>
  <c r="O91" i="9"/>
  <c r="P91" i="9"/>
  <c r="L92" i="9"/>
  <c r="M92" i="9"/>
  <c r="N92" i="9"/>
  <c r="K92" i="9" s="1"/>
  <c r="O92" i="9"/>
  <c r="P92" i="9"/>
  <c r="L93" i="9"/>
  <c r="M93" i="9"/>
  <c r="N93" i="9"/>
  <c r="K93" i="9" s="1"/>
  <c r="O93" i="9"/>
  <c r="P93" i="9"/>
  <c r="L94" i="9"/>
  <c r="M94" i="9"/>
  <c r="N94" i="9"/>
  <c r="K94" i="9" s="1"/>
  <c r="O94" i="9"/>
  <c r="P94" i="9"/>
  <c r="L95" i="9"/>
  <c r="M95" i="9"/>
  <c r="N95" i="9"/>
  <c r="K95" i="9" s="1"/>
  <c r="O95" i="9"/>
  <c r="P95" i="9"/>
  <c r="L96" i="9"/>
  <c r="M96" i="9"/>
  <c r="N96" i="9"/>
  <c r="K96" i="9" s="1"/>
  <c r="O96" i="9"/>
  <c r="P96" i="9"/>
  <c r="L97" i="9"/>
  <c r="M97" i="9"/>
  <c r="N97" i="9"/>
  <c r="K97" i="9" s="1"/>
  <c r="O97" i="9"/>
  <c r="P97" i="9"/>
  <c r="L98" i="9"/>
  <c r="M98" i="9"/>
  <c r="N98" i="9"/>
  <c r="K98" i="9" s="1"/>
  <c r="O98" i="9"/>
  <c r="P98" i="9"/>
  <c r="L99" i="9"/>
  <c r="M99" i="9"/>
  <c r="N99" i="9"/>
  <c r="K99" i="9" s="1"/>
  <c r="O99" i="9"/>
  <c r="P99" i="9"/>
  <c r="L100" i="9"/>
  <c r="M100" i="9"/>
  <c r="N100" i="9"/>
  <c r="K100" i="9" s="1"/>
  <c r="O100" i="9"/>
  <c r="P100" i="9"/>
  <c r="L101" i="9"/>
  <c r="M101" i="9"/>
  <c r="N101" i="9"/>
  <c r="K101" i="9" s="1"/>
  <c r="O101" i="9"/>
  <c r="P101" i="9"/>
  <c r="L102" i="9"/>
  <c r="M102" i="9"/>
  <c r="N102" i="9"/>
  <c r="K102" i="9" s="1"/>
  <c r="O102" i="9"/>
  <c r="P102" i="9"/>
  <c r="L103" i="9"/>
  <c r="M103" i="9"/>
  <c r="N103" i="9"/>
  <c r="K103" i="9" s="1"/>
  <c r="O103" i="9"/>
  <c r="P103" i="9"/>
  <c r="L104" i="9"/>
  <c r="M104" i="9"/>
  <c r="N104" i="9"/>
  <c r="K104" i="9" s="1"/>
  <c r="O104" i="9"/>
  <c r="P104" i="9"/>
  <c r="L105" i="9"/>
  <c r="M105" i="9"/>
  <c r="N105" i="9"/>
  <c r="K105" i="9" s="1"/>
  <c r="O105" i="9"/>
  <c r="P105" i="9"/>
  <c r="L106" i="9"/>
  <c r="M106" i="9"/>
  <c r="N106" i="9"/>
  <c r="K106" i="9" s="1"/>
  <c r="O106" i="9"/>
  <c r="P106" i="9"/>
  <c r="L107" i="9"/>
  <c r="M107" i="9"/>
  <c r="N107" i="9"/>
  <c r="K107" i="9" s="1"/>
  <c r="O107" i="9"/>
  <c r="P107" i="9"/>
  <c r="L108" i="9"/>
  <c r="M108" i="9"/>
  <c r="N108" i="9"/>
  <c r="K108" i="9" s="1"/>
  <c r="O108" i="9"/>
  <c r="P108" i="9"/>
  <c r="L109" i="9"/>
  <c r="M109" i="9"/>
  <c r="N109" i="9"/>
  <c r="K109" i="9" s="1"/>
  <c r="O109" i="9"/>
  <c r="P109" i="9"/>
  <c r="L110" i="9"/>
  <c r="M110" i="9"/>
  <c r="N110" i="9"/>
  <c r="K110" i="9" s="1"/>
  <c r="O110" i="9"/>
  <c r="P110" i="9"/>
  <c r="L111" i="9"/>
  <c r="M111" i="9"/>
  <c r="N111" i="9"/>
  <c r="K111" i="9" s="1"/>
  <c r="O111" i="9"/>
  <c r="P111" i="9"/>
  <c r="L112" i="9"/>
  <c r="M112" i="9"/>
  <c r="N112" i="9"/>
  <c r="K112" i="9" s="1"/>
  <c r="O112" i="9"/>
  <c r="P112" i="9"/>
  <c r="L113" i="9"/>
  <c r="M113" i="9"/>
  <c r="N113" i="9"/>
  <c r="K113" i="9" s="1"/>
  <c r="O113" i="9"/>
  <c r="P113" i="9"/>
  <c r="L114" i="9"/>
  <c r="M114" i="9"/>
  <c r="N114" i="9"/>
  <c r="K114" i="9" s="1"/>
  <c r="O114" i="9"/>
  <c r="P114" i="9"/>
  <c r="L115" i="9"/>
  <c r="M115" i="9"/>
  <c r="N115" i="9"/>
  <c r="K115" i="9" s="1"/>
  <c r="O115" i="9"/>
  <c r="P115" i="9"/>
  <c r="L116" i="9"/>
  <c r="M116" i="9"/>
  <c r="N116" i="9"/>
  <c r="K116" i="9" s="1"/>
  <c r="O116" i="9"/>
  <c r="P116" i="9"/>
  <c r="L117" i="9"/>
  <c r="M117" i="9"/>
  <c r="N117" i="9"/>
  <c r="K117" i="9" s="1"/>
  <c r="O117" i="9"/>
  <c r="P117" i="9"/>
  <c r="L118" i="9"/>
  <c r="M118" i="9"/>
  <c r="N118" i="9"/>
  <c r="K118" i="9" s="1"/>
  <c r="O118" i="9"/>
  <c r="P118" i="9"/>
  <c r="L119" i="9"/>
  <c r="M119" i="9"/>
  <c r="N119" i="9"/>
  <c r="K119" i="9" s="1"/>
  <c r="O119" i="9"/>
  <c r="P119" i="9"/>
  <c r="L120" i="9"/>
  <c r="M120" i="9"/>
  <c r="N120" i="9"/>
  <c r="K120" i="9" s="1"/>
  <c r="O120" i="9"/>
  <c r="P120" i="9"/>
  <c r="L121" i="9"/>
  <c r="M121" i="9"/>
  <c r="N121" i="9"/>
  <c r="K121" i="9" s="1"/>
  <c r="O121" i="9"/>
  <c r="P121" i="9"/>
  <c r="L122" i="9"/>
  <c r="M122" i="9"/>
  <c r="N122" i="9"/>
  <c r="K122" i="9" s="1"/>
  <c r="O122" i="9"/>
  <c r="P122" i="9"/>
  <c r="L123" i="9"/>
  <c r="M123" i="9"/>
  <c r="N123" i="9"/>
  <c r="K123" i="9" s="1"/>
  <c r="O123" i="9"/>
  <c r="P123" i="9"/>
  <c r="L124" i="9"/>
  <c r="M124" i="9"/>
  <c r="N124" i="9"/>
  <c r="K124" i="9" s="1"/>
  <c r="O124" i="9"/>
  <c r="P124" i="9"/>
  <c r="L125" i="9"/>
  <c r="M125" i="9"/>
  <c r="N125" i="9"/>
  <c r="K125" i="9" s="1"/>
  <c r="O125" i="9"/>
  <c r="P125" i="9"/>
  <c r="L126" i="9"/>
  <c r="M126" i="9"/>
  <c r="N126" i="9"/>
  <c r="K126" i="9" s="1"/>
  <c r="O126" i="9"/>
  <c r="P126" i="9"/>
  <c r="L127" i="9"/>
  <c r="M127" i="9"/>
  <c r="N127" i="9"/>
  <c r="K127" i="9" s="1"/>
  <c r="O127" i="9"/>
  <c r="P127" i="9"/>
  <c r="L128" i="9"/>
  <c r="M128" i="9"/>
  <c r="N128" i="9"/>
  <c r="K128" i="9" s="1"/>
  <c r="O128" i="9"/>
  <c r="P128" i="9"/>
  <c r="L129" i="9"/>
  <c r="M129" i="9"/>
  <c r="N129" i="9"/>
  <c r="K129" i="9" s="1"/>
  <c r="O129" i="9"/>
  <c r="P129" i="9"/>
  <c r="L130" i="9"/>
  <c r="M130" i="9"/>
  <c r="N130" i="9"/>
  <c r="K130" i="9" s="1"/>
  <c r="O130" i="9"/>
  <c r="P130" i="9"/>
  <c r="L131" i="9"/>
  <c r="M131" i="9"/>
  <c r="N131" i="9"/>
  <c r="K131" i="9" s="1"/>
  <c r="O131" i="9"/>
  <c r="P131" i="9"/>
  <c r="L132" i="9"/>
  <c r="M132" i="9"/>
  <c r="N132" i="9"/>
  <c r="K132" i="9" s="1"/>
  <c r="O132" i="9"/>
  <c r="P132" i="9"/>
  <c r="L133" i="9"/>
  <c r="M133" i="9"/>
  <c r="N133" i="9"/>
  <c r="K133" i="9" s="1"/>
  <c r="O133" i="9"/>
  <c r="P133" i="9"/>
  <c r="L134" i="9"/>
  <c r="M134" i="9"/>
  <c r="N134" i="9"/>
  <c r="K134" i="9" s="1"/>
  <c r="O134" i="9"/>
  <c r="P134" i="9"/>
  <c r="L135" i="9"/>
  <c r="M135" i="9"/>
  <c r="N135" i="9"/>
  <c r="K135" i="9" s="1"/>
  <c r="O135" i="9"/>
  <c r="P135" i="9"/>
  <c r="L136" i="9"/>
  <c r="M136" i="9"/>
  <c r="N136" i="9"/>
  <c r="K136" i="9" s="1"/>
  <c r="O136" i="9"/>
  <c r="P136" i="9"/>
  <c r="L137" i="9"/>
  <c r="M137" i="9"/>
  <c r="N137" i="9"/>
  <c r="K137" i="9" s="1"/>
  <c r="O137" i="9"/>
  <c r="P137" i="9"/>
  <c r="L138" i="9"/>
  <c r="M138" i="9"/>
  <c r="N138" i="9"/>
  <c r="K138" i="9" s="1"/>
  <c r="O138" i="9"/>
  <c r="P138" i="9"/>
  <c r="L139" i="9"/>
  <c r="M139" i="9"/>
  <c r="N139" i="9"/>
  <c r="K139" i="9" s="1"/>
  <c r="O139" i="9"/>
  <c r="P139" i="9"/>
  <c r="L140" i="9"/>
  <c r="M140" i="9"/>
  <c r="N140" i="9"/>
  <c r="K140" i="9" s="1"/>
  <c r="O140" i="9"/>
  <c r="P140" i="9"/>
  <c r="L141" i="9"/>
  <c r="M141" i="9"/>
  <c r="N141" i="9"/>
  <c r="K141" i="9" s="1"/>
  <c r="O141" i="9"/>
  <c r="P141" i="9"/>
  <c r="L142" i="9"/>
  <c r="M142" i="9"/>
  <c r="N142" i="9"/>
  <c r="K142" i="9" s="1"/>
  <c r="O142" i="9"/>
  <c r="P142" i="9"/>
  <c r="L143" i="9"/>
  <c r="M143" i="9"/>
  <c r="N143" i="9"/>
  <c r="K143" i="9" s="1"/>
  <c r="O143" i="9"/>
  <c r="P143" i="9"/>
  <c r="L144" i="9"/>
  <c r="M144" i="9"/>
  <c r="N144" i="9"/>
  <c r="K144" i="9" s="1"/>
  <c r="O144" i="9"/>
  <c r="P144" i="9"/>
  <c r="L145" i="9"/>
  <c r="M145" i="9"/>
  <c r="N145" i="9"/>
  <c r="K145" i="9" s="1"/>
  <c r="O145" i="9"/>
  <c r="P145" i="9"/>
  <c r="L146" i="9"/>
  <c r="M146" i="9"/>
  <c r="N146" i="9"/>
  <c r="K146" i="9" s="1"/>
  <c r="O146" i="9"/>
  <c r="P146" i="9"/>
  <c r="L147" i="9"/>
  <c r="M147" i="9"/>
  <c r="N147" i="9"/>
  <c r="K147" i="9" s="1"/>
  <c r="O147" i="9"/>
  <c r="P147" i="9"/>
  <c r="L148" i="9"/>
  <c r="M148" i="9"/>
  <c r="N148" i="9"/>
  <c r="K148" i="9" s="1"/>
  <c r="O148" i="9"/>
  <c r="P148" i="9"/>
  <c r="L149" i="9"/>
  <c r="M149" i="9"/>
  <c r="N149" i="9"/>
  <c r="K149" i="9" s="1"/>
  <c r="O149" i="9"/>
  <c r="P149" i="9"/>
  <c r="L150" i="9"/>
  <c r="M150" i="9"/>
  <c r="N150" i="9"/>
  <c r="K150" i="9" s="1"/>
  <c r="O150" i="9"/>
  <c r="P150" i="9"/>
  <c r="L151" i="9"/>
  <c r="M151" i="9"/>
  <c r="N151" i="9"/>
  <c r="K151" i="9" s="1"/>
  <c r="O151" i="9"/>
  <c r="P151" i="9"/>
  <c r="L152" i="9"/>
  <c r="M152" i="9"/>
  <c r="N152" i="9"/>
  <c r="K152" i="9" s="1"/>
  <c r="O152" i="9"/>
  <c r="P152" i="9"/>
  <c r="L153" i="9"/>
  <c r="M153" i="9"/>
  <c r="N153" i="9"/>
  <c r="K153" i="9" s="1"/>
  <c r="O153" i="9"/>
  <c r="P153" i="9"/>
  <c r="L154" i="9"/>
  <c r="M154" i="9"/>
  <c r="N154" i="9"/>
  <c r="K154" i="9" s="1"/>
  <c r="O154" i="9"/>
  <c r="P154" i="9"/>
  <c r="L155" i="9"/>
  <c r="M155" i="9"/>
  <c r="N155" i="9"/>
  <c r="K155" i="9" s="1"/>
  <c r="O155" i="9"/>
  <c r="P155" i="9"/>
  <c r="L156" i="9"/>
  <c r="M156" i="9"/>
  <c r="N156" i="9"/>
  <c r="K156" i="9" s="1"/>
  <c r="O156" i="9"/>
  <c r="P156" i="9"/>
  <c r="L157" i="9"/>
  <c r="M157" i="9"/>
  <c r="N157" i="9"/>
  <c r="K157" i="9" s="1"/>
  <c r="O157" i="9"/>
  <c r="P157" i="9"/>
  <c r="L158" i="9"/>
  <c r="M158" i="9"/>
  <c r="N158" i="9"/>
  <c r="K158" i="9" s="1"/>
  <c r="O158" i="9"/>
  <c r="P158" i="9"/>
  <c r="L159" i="9"/>
  <c r="M159" i="9"/>
  <c r="N159" i="9"/>
  <c r="K159" i="9" s="1"/>
  <c r="O159" i="9"/>
  <c r="P159" i="9"/>
  <c r="L160" i="9"/>
  <c r="M160" i="9"/>
  <c r="N160" i="9"/>
  <c r="K160" i="9" s="1"/>
  <c r="O160" i="9"/>
  <c r="P160" i="9"/>
  <c r="L161" i="9"/>
  <c r="M161" i="9"/>
  <c r="N161" i="9"/>
  <c r="K161" i="9" s="1"/>
  <c r="O161" i="9"/>
  <c r="P161" i="9"/>
  <c r="L162" i="9"/>
  <c r="M162" i="9"/>
  <c r="N162" i="9"/>
  <c r="K162" i="9" s="1"/>
  <c r="O162" i="9"/>
  <c r="P162" i="9"/>
  <c r="L163" i="9"/>
  <c r="M163" i="9"/>
  <c r="N163" i="9"/>
  <c r="K163" i="9" s="1"/>
  <c r="O163" i="9"/>
  <c r="P163" i="9"/>
  <c r="L164" i="9"/>
  <c r="M164" i="9"/>
  <c r="N164" i="9"/>
  <c r="K164" i="9" s="1"/>
  <c r="O164" i="9"/>
  <c r="P164" i="9"/>
  <c r="L165" i="9"/>
  <c r="M165" i="9"/>
  <c r="N165" i="9"/>
  <c r="K165" i="9" s="1"/>
  <c r="O165" i="9"/>
  <c r="P165" i="9"/>
  <c r="L166" i="9"/>
  <c r="M166" i="9"/>
  <c r="N166" i="9"/>
  <c r="K166" i="9" s="1"/>
  <c r="O166" i="9"/>
  <c r="P166" i="9"/>
  <c r="L167" i="9"/>
  <c r="M167" i="9"/>
  <c r="N167" i="9"/>
  <c r="K167" i="9" s="1"/>
  <c r="O167" i="9"/>
  <c r="P167" i="9"/>
  <c r="L168" i="9"/>
  <c r="M168" i="9"/>
  <c r="N168" i="9"/>
  <c r="K168" i="9" s="1"/>
  <c r="O168" i="9"/>
  <c r="P168" i="9"/>
  <c r="L169" i="9"/>
  <c r="M169" i="9"/>
  <c r="N169" i="9"/>
  <c r="K169" i="9" s="1"/>
  <c r="O169" i="9"/>
  <c r="P169" i="9"/>
  <c r="L170" i="9"/>
  <c r="M170" i="9"/>
  <c r="N170" i="9"/>
  <c r="K170" i="9" s="1"/>
  <c r="O170" i="9"/>
  <c r="P170" i="9"/>
  <c r="L171" i="9"/>
  <c r="M171" i="9"/>
  <c r="N171" i="9"/>
  <c r="K171" i="9" s="1"/>
  <c r="O171" i="9"/>
  <c r="P171" i="9"/>
  <c r="L172" i="9"/>
  <c r="M172" i="9"/>
  <c r="N172" i="9"/>
  <c r="K172" i="9" s="1"/>
  <c r="O172" i="9"/>
  <c r="P172" i="9"/>
  <c r="L173" i="9"/>
  <c r="M173" i="9"/>
  <c r="N173" i="9"/>
  <c r="K173" i="9" s="1"/>
  <c r="O173" i="9"/>
  <c r="P173" i="9"/>
  <c r="L174" i="9"/>
  <c r="M174" i="9"/>
  <c r="N174" i="9"/>
  <c r="K174" i="9" s="1"/>
  <c r="O174" i="9"/>
  <c r="P174" i="9"/>
  <c r="L175" i="9"/>
  <c r="M175" i="9"/>
  <c r="N175" i="9"/>
  <c r="K175" i="9" s="1"/>
  <c r="O175" i="9"/>
  <c r="P175" i="9"/>
  <c r="L176" i="9"/>
  <c r="M176" i="9"/>
  <c r="N176" i="9"/>
  <c r="K176" i="9" s="1"/>
  <c r="O176" i="9"/>
  <c r="P176" i="9"/>
  <c r="L177" i="9"/>
  <c r="M177" i="9"/>
  <c r="N177" i="9"/>
  <c r="K177" i="9" s="1"/>
  <c r="O177" i="9"/>
  <c r="P177" i="9"/>
  <c r="L178" i="9"/>
  <c r="M178" i="9"/>
  <c r="N178" i="9"/>
  <c r="K178" i="9" s="1"/>
  <c r="O178" i="9"/>
  <c r="P178" i="9"/>
  <c r="L179" i="9"/>
  <c r="M179" i="9"/>
  <c r="N179" i="9"/>
  <c r="K179" i="9" s="1"/>
  <c r="O179" i="9"/>
  <c r="P179" i="9"/>
  <c r="L180" i="9"/>
  <c r="M180" i="9"/>
  <c r="N180" i="9"/>
  <c r="K180" i="9" s="1"/>
  <c r="O180" i="9"/>
  <c r="P180" i="9"/>
  <c r="L181" i="9"/>
  <c r="M181" i="9"/>
  <c r="N181" i="9"/>
  <c r="K181" i="9" s="1"/>
  <c r="O181" i="9"/>
  <c r="P181" i="9"/>
  <c r="L182" i="9"/>
  <c r="M182" i="9"/>
  <c r="N182" i="9"/>
  <c r="K182" i="9" s="1"/>
  <c r="O182" i="9"/>
  <c r="P182" i="9"/>
  <c r="L183" i="9"/>
  <c r="M183" i="9"/>
  <c r="N183" i="9"/>
  <c r="K183" i="9" s="1"/>
  <c r="O183" i="9"/>
  <c r="P183" i="9"/>
  <c r="L184" i="9"/>
  <c r="M184" i="9"/>
  <c r="N184" i="9"/>
  <c r="K184" i="9" s="1"/>
  <c r="O184" i="9"/>
  <c r="P184" i="9"/>
  <c r="L185" i="9"/>
  <c r="M185" i="9"/>
  <c r="N185" i="9"/>
  <c r="K185" i="9" s="1"/>
  <c r="O185" i="9"/>
  <c r="P185" i="9"/>
  <c r="L186" i="9"/>
  <c r="M186" i="9"/>
  <c r="N186" i="9"/>
  <c r="K186" i="9" s="1"/>
  <c r="O186" i="9"/>
  <c r="P186" i="9"/>
  <c r="L187" i="9"/>
  <c r="M187" i="9"/>
  <c r="N187" i="9"/>
  <c r="K187" i="9" s="1"/>
  <c r="O187" i="9"/>
  <c r="P187" i="9"/>
  <c r="L188" i="9"/>
  <c r="M188" i="9"/>
  <c r="N188" i="9"/>
  <c r="K188" i="9" s="1"/>
  <c r="O188" i="9"/>
  <c r="P188" i="9"/>
  <c r="L189" i="9"/>
  <c r="M189" i="9"/>
  <c r="N189" i="9"/>
  <c r="K189" i="9" s="1"/>
  <c r="O189" i="9"/>
  <c r="P189" i="9"/>
  <c r="L190" i="9"/>
  <c r="M190" i="9"/>
  <c r="N190" i="9"/>
  <c r="K190" i="9" s="1"/>
  <c r="O190" i="9"/>
  <c r="P190" i="9"/>
  <c r="L191" i="9"/>
  <c r="M191" i="9"/>
  <c r="N191" i="9"/>
  <c r="K191" i="9" s="1"/>
  <c r="O191" i="9"/>
  <c r="P191" i="9"/>
  <c r="L192" i="9"/>
  <c r="M192" i="9"/>
  <c r="N192" i="9"/>
  <c r="K192" i="9" s="1"/>
  <c r="O192" i="9"/>
  <c r="P192" i="9"/>
  <c r="L193" i="9"/>
  <c r="M193" i="9"/>
  <c r="N193" i="9"/>
  <c r="K193" i="9" s="1"/>
  <c r="O193" i="9"/>
  <c r="P193" i="9"/>
  <c r="L194" i="9"/>
  <c r="M194" i="9"/>
  <c r="N194" i="9"/>
  <c r="K194" i="9" s="1"/>
  <c r="O194" i="9"/>
  <c r="P194" i="9"/>
  <c r="L195" i="9"/>
  <c r="M195" i="9"/>
  <c r="N195" i="9"/>
  <c r="K195" i="9" s="1"/>
  <c r="O195" i="9"/>
  <c r="P195" i="9"/>
  <c r="L196" i="9"/>
  <c r="M196" i="9"/>
  <c r="N196" i="9"/>
  <c r="K196" i="9" s="1"/>
  <c r="O196" i="9"/>
  <c r="P196" i="9"/>
  <c r="L197" i="9"/>
  <c r="M197" i="9"/>
  <c r="N197" i="9"/>
  <c r="K197" i="9" s="1"/>
  <c r="O197" i="9"/>
  <c r="P197" i="9"/>
  <c r="L198" i="9"/>
  <c r="M198" i="9"/>
  <c r="N198" i="9"/>
  <c r="K198" i="9" s="1"/>
  <c r="O198" i="9"/>
  <c r="P198" i="9"/>
  <c r="J308" i="14" l="1"/>
  <c r="J305" i="14"/>
  <c r="R305" i="14" s="1"/>
  <c r="J302" i="14"/>
  <c r="R302" i="14" s="1"/>
  <c r="J296" i="14"/>
  <c r="J295" i="14"/>
  <c r="J294" i="14"/>
  <c r="J306" i="14"/>
  <c r="J300" i="14"/>
  <c r="J297" i="14"/>
  <c r="J293" i="14"/>
  <c r="J299" i="14"/>
  <c r="J304" i="14"/>
  <c r="J301" i="14"/>
  <c r="R301" i="14" s="1"/>
  <c r="J298" i="14"/>
  <c r="R298" i="14" s="1"/>
  <c r="J303" i="14"/>
  <c r="J307" i="14"/>
  <c r="J84" i="14" l="1"/>
  <c r="J104" i="14" l="1"/>
  <c r="J65" i="14"/>
  <c r="J68" i="14"/>
  <c r="J76" i="14"/>
  <c r="I6" i="14" l="1"/>
  <c r="H6" i="14"/>
  <c r="R2" i="14" l="1"/>
  <c r="Q2" i="14"/>
  <c r="P2" i="14"/>
  <c r="BS5" i="14" s="1"/>
  <c r="O2" i="14"/>
  <c r="N2" i="14"/>
  <c r="BQ5" i="14" s="1"/>
  <c r="M2" i="14"/>
  <c r="BP5" i="14" s="1"/>
  <c r="L2" i="14"/>
  <c r="BO5" i="14" s="1"/>
  <c r="K2" i="14"/>
  <c r="BN5" i="14" s="1"/>
  <c r="BR5" i="14" l="1"/>
  <c r="O233" i="14"/>
  <c r="BN121" i="14"/>
  <c r="BN63" i="14"/>
  <c r="BP121" i="14"/>
  <c r="BP63" i="14"/>
  <c r="BR63" i="14"/>
  <c r="BR121" i="14"/>
  <c r="BO179" i="14"/>
  <c r="BO63" i="14"/>
  <c r="BO121" i="14"/>
  <c r="BS63" i="14"/>
  <c r="BS121" i="14"/>
  <c r="BQ121" i="14"/>
  <c r="BQ63" i="14"/>
  <c r="P179" i="14"/>
  <c r="AE179" i="14" s="1"/>
  <c r="BS179" i="14"/>
  <c r="M179" i="14"/>
  <c r="AB179" i="14" s="1"/>
  <c r="BP179" i="14"/>
  <c r="N179" i="14"/>
  <c r="AC179" i="14" s="1"/>
  <c r="BQ179" i="14"/>
  <c r="K179" i="14"/>
  <c r="Z179" i="14" s="1"/>
  <c r="BN179" i="14"/>
  <c r="O179" i="14"/>
  <c r="AD179" i="14" s="1"/>
  <c r="BR179" i="14"/>
  <c r="J109" i="14"/>
  <c r="J106" i="14"/>
  <c r="J110" i="14"/>
  <c r="J107" i="14"/>
  <c r="S179" i="14"/>
  <c r="AH179" i="14" s="1"/>
  <c r="S233" i="14"/>
  <c r="R121" i="14"/>
  <c r="AG121" i="14" s="1"/>
  <c r="R179" i="14"/>
  <c r="AG179" i="14" s="1"/>
  <c r="Q121" i="14"/>
  <c r="AF121" i="14" s="1"/>
  <c r="Q179" i="14"/>
  <c r="AF179" i="14" s="1"/>
  <c r="L121" i="14"/>
  <c r="AA121" i="14" s="1"/>
  <c r="L179" i="14"/>
  <c r="AA179" i="14" s="1"/>
  <c r="P121" i="14"/>
  <c r="AE121" i="14" s="1"/>
  <c r="M121" i="14"/>
  <c r="AB121" i="14" s="1"/>
  <c r="N121" i="14"/>
  <c r="AC121" i="14" s="1"/>
  <c r="K121" i="14"/>
  <c r="Z121" i="14" s="1"/>
  <c r="O121" i="14"/>
  <c r="AD121" i="14" s="1"/>
  <c r="S121" i="14"/>
  <c r="AH121" i="14" s="1"/>
  <c r="AA2" i="14"/>
  <c r="L233" i="14"/>
  <c r="AE2" i="14"/>
  <c r="N233" i="14"/>
  <c r="N63" i="14"/>
  <c r="AC63" i="14" s="1"/>
  <c r="AC2" i="14"/>
  <c r="M63" i="14"/>
  <c r="AB63" i="14" s="1"/>
  <c r="AB2" i="14"/>
  <c r="M233" i="14"/>
  <c r="Q233" i="14"/>
  <c r="Q63" i="14"/>
  <c r="AF63" i="14" s="1"/>
  <c r="AF2" i="14"/>
  <c r="L63" i="14"/>
  <c r="AA63" i="14" s="1"/>
  <c r="K63" i="14"/>
  <c r="K233" i="14"/>
  <c r="Z2" i="14"/>
  <c r="O63" i="14"/>
  <c r="AD63" i="14" s="1"/>
  <c r="AD2" i="14"/>
  <c r="S63" i="14"/>
  <c r="AH63" i="14" s="1"/>
  <c r="AH2" i="14"/>
  <c r="R233" i="14"/>
  <c r="R63" i="14"/>
  <c r="AG63" i="14" s="1"/>
  <c r="AG2" i="14"/>
  <c r="P233" i="14"/>
  <c r="P63" i="14"/>
  <c r="AE63" i="14" s="1"/>
  <c r="J98" i="14" l="1"/>
  <c r="J51" i="14"/>
  <c r="J90" i="14"/>
  <c r="J37" i="14"/>
  <c r="J17" i="14"/>
  <c r="J92" i="14"/>
  <c r="J40" i="14"/>
  <c r="J32" i="14"/>
  <c r="J78" i="14"/>
  <c r="J39" i="14"/>
  <c r="J95" i="14"/>
  <c r="J49" i="14"/>
  <c r="J6" i="14"/>
  <c r="J64" i="14"/>
  <c r="J82" i="14"/>
  <c r="J24" i="14"/>
  <c r="J77" i="14"/>
  <c r="J48" i="14"/>
  <c r="J20" i="14"/>
  <c r="J52" i="14"/>
  <c r="J34" i="14"/>
  <c r="J94" i="14"/>
  <c r="J18" i="14"/>
  <c r="J23" i="14"/>
  <c r="J81" i="14"/>
  <c r="J36" i="14"/>
  <c r="J19" i="14"/>
  <c r="Z63" i="14"/>
  <c r="J247" i="14" l="1"/>
  <c r="K247" i="14" s="1"/>
  <c r="L247" i="14" l="1"/>
  <c r="M247" i="14" s="1"/>
  <c r="N247" i="14" s="1"/>
  <c r="O247" i="14" s="1"/>
  <c r="P247" i="14" s="1"/>
  <c r="Q247" i="14" s="1"/>
  <c r="R247" i="14" s="1"/>
  <c r="S247" i="14" s="1"/>
  <c r="T247" i="14" s="1"/>
  <c r="U247" i="14" s="1"/>
  <c r="V247" i="14" s="1"/>
  <c r="W247" i="14" s="1"/>
  <c r="X247" i="14" s="1"/>
  <c r="CC247" i="14" l="1"/>
  <c r="J282" i="14" l="1"/>
  <c r="K282" i="14" s="1"/>
  <c r="L282" i="14" l="1"/>
  <c r="M282" i="14" s="1"/>
  <c r="N282" i="14" s="1"/>
  <c r="O282" i="14" s="1"/>
  <c r="P282" i="14" s="1"/>
  <c r="Q282" i="14" s="1"/>
  <c r="R282" i="14" s="1"/>
  <c r="S282" i="14" s="1"/>
  <c r="T282" i="14" l="1"/>
  <c r="U282" i="14" s="1"/>
  <c r="V282" i="14" s="1"/>
  <c r="W282" i="14" s="1"/>
  <c r="X282" i="14" s="1"/>
  <c r="CC282" i="14" l="1"/>
  <c r="J236" i="14" l="1"/>
  <c r="K236" i="14" s="1"/>
  <c r="L236" i="14" l="1"/>
  <c r="M236" i="14" s="1"/>
  <c r="N236" i="14" s="1"/>
  <c r="O236" i="14" s="1"/>
  <c r="P236" i="14" s="1"/>
  <c r="Q236" i="14" s="1"/>
  <c r="R236" i="14" s="1"/>
  <c r="S236" i="14" s="1"/>
  <c r="T236" i="14" l="1"/>
  <c r="U236" i="14" s="1"/>
  <c r="V236" i="14" s="1"/>
  <c r="W236" i="14" s="1"/>
  <c r="X236" i="14" s="1"/>
  <c r="CC236" i="14" l="1"/>
  <c r="J261" i="14"/>
  <c r="K261" i="14" s="1"/>
  <c r="L261" i="14" l="1"/>
  <c r="M261" i="14" s="1"/>
  <c r="N261" i="14" s="1"/>
  <c r="O261" i="14" s="1"/>
  <c r="P261" i="14" s="1"/>
  <c r="Q261" i="14" s="1"/>
  <c r="R261" i="14" s="1"/>
  <c r="S261" i="14" s="1"/>
  <c r="T261" i="14" l="1"/>
  <c r="U261" i="14" l="1"/>
  <c r="V261" i="14" s="1"/>
  <c r="W261" i="14" s="1"/>
  <c r="X261" i="14" s="1"/>
  <c r="CC261" i="14" l="1"/>
  <c r="J270" i="14" l="1"/>
  <c r="K270" i="14" s="1"/>
  <c r="L270" i="14" s="1"/>
  <c r="M270" i="14" s="1"/>
  <c r="N270" i="14" s="1"/>
  <c r="O270" i="14" s="1"/>
  <c r="P270" i="14" s="1"/>
  <c r="Q270" i="14" s="1"/>
  <c r="R270" i="14" s="1"/>
  <c r="S270" i="14" s="1"/>
  <c r="T270" i="14" s="1"/>
  <c r="U270" i="14" s="1"/>
  <c r="V270" i="14" s="1"/>
  <c r="W270" i="14" s="1"/>
  <c r="X270" i="14" s="1"/>
  <c r="J269" i="14" l="1"/>
  <c r="K269" i="14" s="1"/>
  <c r="L269" i="14" s="1"/>
  <c r="M269" i="14" s="1"/>
  <c r="N269" i="14" s="1"/>
  <c r="O269" i="14" s="1"/>
  <c r="P269" i="14" s="1"/>
  <c r="Q269" i="14" s="1"/>
  <c r="R269" i="14" s="1"/>
  <c r="S269" i="14" s="1"/>
  <c r="T269" i="14" s="1"/>
  <c r="U269" i="14" s="1"/>
  <c r="V269" i="14" s="1"/>
  <c r="W269" i="14" s="1"/>
  <c r="X269" i="14" s="1"/>
  <c r="CC270" i="14"/>
  <c r="CC269" i="14" l="1"/>
  <c r="V81" i="1" l="1"/>
  <c r="O80" i="1"/>
  <c r="N50" i="1"/>
  <c r="S41" i="1"/>
  <c r="O40" i="1"/>
  <c r="O36" i="1"/>
  <c r="O28" i="1"/>
  <c r="R94" i="1"/>
  <c r="N80" i="1"/>
  <c r="P78" i="1"/>
  <c r="Q75" i="1"/>
  <c r="P72" i="1"/>
  <c r="C204" i="14" s="1"/>
  <c r="O51" i="1"/>
  <c r="Q47" i="1"/>
  <c r="B299" i="14" s="1"/>
  <c r="M36" i="1"/>
  <c r="M94" i="1"/>
  <c r="M83" i="1"/>
  <c r="U80" i="1"/>
  <c r="M80" i="1"/>
  <c r="P75" i="1"/>
  <c r="Q74" i="1"/>
  <c r="O44" i="1"/>
  <c r="P42" i="1"/>
  <c r="V40" i="1"/>
  <c r="S27" i="1"/>
  <c r="O19" i="1"/>
  <c r="S80" i="1"/>
  <c r="M75" i="1"/>
  <c r="M74" i="1"/>
  <c r="N48" i="1"/>
  <c r="M44" i="1"/>
  <c r="Q40" i="1"/>
  <c r="Q36" i="1"/>
  <c r="O27" i="1"/>
  <c r="Q19" i="1"/>
  <c r="Q13" i="1"/>
  <c r="S42" i="1"/>
  <c r="T69" i="1"/>
  <c r="P47" i="1"/>
  <c r="C299" i="14" s="1"/>
  <c r="P98" i="1"/>
  <c r="S28" i="1"/>
  <c r="S26" i="1"/>
  <c r="P39" i="1"/>
  <c r="C307" i="14" s="1"/>
  <c r="O48" i="1"/>
  <c r="F300" i="14" s="1"/>
  <c r="M54" i="1"/>
  <c r="M62" i="1"/>
  <c r="T78" i="1"/>
  <c r="M91" i="1"/>
  <c r="R25" i="1"/>
  <c r="P38" i="1"/>
  <c r="N59" i="1"/>
  <c r="O76" i="1"/>
  <c r="O91" i="1"/>
  <c r="M28" i="1"/>
  <c r="R43" i="1"/>
  <c r="M48" i="1"/>
  <c r="R69" i="1"/>
  <c r="R80" i="1"/>
  <c r="P91" i="1"/>
  <c r="V21" i="1"/>
  <c r="T77" i="1"/>
  <c r="T79" i="1"/>
  <c r="O90" i="1"/>
  <c r="O21" i="1"/>
  <c r="R23" i="1"/>
  <c r="N45" i="1"/>
  <c r="O15" i="1"/>
  <c r="R19" i="1"/>
  <c r="V23" i="1"/>
  <c r="R40" i="1"/>
  <c r="T42" i="1"/>
  <c r="Q56" i="1"/>
  <c r="P67" i="1"/>
  <c r="P97" i="1"/>
  <c r="N13" i="1"/>
  <c r="M19" i="1"/>
  <c r="O23" i="1"/>
  <c r="P37" i="1"/>
  <c r="P41" i="1"/>
  <c r="C308" i="14" s="1"/>
  <c r="P52" i="1"/>
  <c r="N72" i="1"/>
  <c r="G204" i="14" s="1"/>
  <c r="R81" i="1"/>
  <c r="U67" i="1"/>
  <c r="V69" i="1"/>
  <c r="U86" i="1"/>
  <c r="P24" i="1"/>
  <c r="Q46" i="1"/>
  <c r="T80" i="1"/>
  <c r="M25" i="1"/>
  <c r="N37" i="1"/>
  <c r="S62" i="1"/>
  <c r="R67" i="1"/>
  <c r="R26" i="1"/>
  <c r="R88" i="1"/>
  <c r="M24" i="1"/>
  <c r="P28" i="1"/>
  <c r="M43" i="1"/>
  <c r="M58" i="1"/>
  <c r="U62" i="1"/>
  <c r="M86" i="1"/>
  <c r="T62" i="1"/>
  <c r="N26" i="1"/>
  <c r="U39" i="1"/>
  <c r="D307" i="14" s="1"/>
  <c r="R52" i="1"/>
  <c r="Q86" i="1"/>
  <c r="U28" i="1"/>
  <c r="N44" i="1"/>
  <c r="R54" i="1"/>
  <c r="U83" i="1"/>
  <c r="N93" i="1"/>
  <c r="U21" i="1"/>
  <c r="P61" i="1"/>
  <c r="N77" i="1"/>
  <c r="M79" i="1"/>
  <c r="M15" i="1"/>
  <c r="U23" i="1"/>
  <c r="T41" i="1"/>
  <c r="E308" i="14" s="1"/>
  <c r="M46" i="1"/>
  <c r="R20" i="1"/>
  <c r="T27" i="1"/>
  <c r="T40" i="1"/>
  <c r="O41" i="1"/>
  <c r="F308" i="14" s="1"/>
  <c r="P45" i="1"/>
  <c r="S61" i="1"/>
  <c r="S77" i="1"/>
  <c r="O97" i="1"/>
  <c r="N27" i="1"/>
  <c r="M39" i="1"/>
  <c r="M42" i="1"/>
  <c r="P56" i="1"/>
  <c r="R72" i="1"/>
  <c r="N81" i="1"/>
  <c r="V72" i="1"/>
  <c r="Q54" i="1"/>
  <c r="B297" i="14" s="1"/>
  <c r="Q76" i="1"/>
  <c r="P93" i="1"/>
  <c r="P83" i="1"/>
  <c r="U78" i="1"/>
  <c r="P43" i="1"/>
  <c r="C306" i="14" s="1"/>
  <c r="Q23" i="1"/>
  <c r="C234" i="14"/>
  <c r="P51" i="1"/>
  <c r="M69" i="1"/>
  <c r="U26" i="1"/>
  <c r="O54" i="1"/>
  <c r="F297" i="14" s="1"/>
  <c r="N88" i="1"/>
  <c r="O50" i="1"/>
  <c r="R76" i="1"/>
  <c r="O94" i="1"/>
  <c r="T61" i="1"/>
  <c r="P90" i="1"/>
  <c r="U20" i="1"/>
  <c r="N41" i="1"/>
  <c r="U42" i="1"/>
  <c r="T67" i="1"/>
  <c r="V20" i="1"/>
  <c r="N36" i="1"/>
  <c r="V61" i="1"/>
  <c r="R55" i="1"/>
  <c r="Q94" i="1"/>
  <c r="S69" i="1"/>
  <c r="Q80" i="1"/>
  <c r="N95" i="1"/>
  <c r="O20" i="1"/>
  <c r="M22" i="1"/>
  <c r="R24" i="1"/>
  <c r="O25" i="1"/>
  <c r="Q37" i="1"/>
  <c r="R38" i="1"/>
  <c r="O39" i="1"/>
  <c r="F307" i="14" s="1"/>
  <c r="Q45" i="1"/>
  <c r="R46" i="1"/>
  <c r="O58" i="1"/>
  <c r="O74" i="1"/>
  <c r="M81" i="1"/>
  <c r="S86" i="1"/>
  <c r="R86" i="1"/>
  <c r="S98" i="1"/>
  <c r="Q98" i="1"/>
  <c r="T22" i="1"/>
  <c r="R18" i="1"/>
  <c r="N22" i="1"/>
  <c r="M14" i="1"/>
  <c r="O18" i="1"/>
  <c r="N21" i="1"/>
  <c r="T23" i="1"/>
  <c r="T25" i="1"/>
  <c r="R27" i="1"/>
  <c r="Q28" i="1"/>
  <c r="T38" i="1"/>
  <c r="Q41" i="1"/>
  <c r="B308" i="14" s="1"/>
  <c r="R42" i="1"/>
  <c r="O43" i="1"/>
  <c r="F306" i="14" s="1"/>
  <c r="U38" i="1"/>
  <c r="P50" i="1"/>
  <c r="P27" i="1"/>
  <c r="M13" i="1"/>
  <c r="M38" i="1"/>
  <c r="N52" i="1"/>
  <c r="M76" i="1"/>
  <c r="T28" i="1"/>
  <c r="Q58" i="1"/>
  <c r="S38" i="1"/>
  <c r="M51" i="1"/>
  <c r="M78" i="1"/>
  <c r="O95" i="1"/>
  <c r="N61" i="1"/>
  <c r="N20" i="1"/>
  <c r="V41" i="1"/>
  <c r="N19" i="1"/>
  <c r="O42" i="1"/>
  <c r="M67" i="1"/>
  <c r="S21" i="1"/>
  <c r="R36" i="1"/>
  <c r="N67" i="1"/>
  <c r="O61" i="1"/>
  <c r="Q69" i="1"/>
  <c r="Q26" i="1"/>
  <c r="Q48" i="1"/>
  <c r="B300" i="14" s="1"/>
  <c r="Q59" i="1"/>
  <c r="N76" i="1"/>
  <c r="V80" i="1"/>
  <c r="M93" i="1"/>
  <c r="O14" i="1"/>
  <c r="M18" i="1"/>
  <c r="S20" i="1"/>
  <c r="Q22" i="1"/>
  <c r="N24" i="1"/>
  <c r="Q25" i="1"/>
  <c r="M37" i="1"/>
  <c r="N38" i="1"/>
  <c r="Q39" i="1"/>
  <c r="B307" i="14" s="1"/>
  <c r="M45" i="1"/>
  <c r="N46" i="1"/>
  <c r="O55" i="1"/>
  <c r="R74" i="1"/>
  <c r="T81" i="1"/>
  <c r="O86" i="1"/>
  <c r="V98" i="1"/>
  <c r="O98" i="1"/>
  <c r="P18" i="1"/>
  <c r="P14" i="1"/>
  <c r="R22" i="1"/>
  <c r="Q14" i="1"/>
  <c r="P19" i="1"/>
  <c r="R21" i="1"/>
  <c r="O24" i="1"/>
  <c r="U27" i="1"/>
  <c r="V28" i="1"/>
  <c r="O37" i="1"/>
  <c r="N39" i="1"/>
  <c r="M41" i="1"/>
  <c r="N42" i="1"/>
  <c r="S22" i="1"/>
  <c r="R59" i="1"/>
  <c r="R44" i="1"/>
  <c r="M88" i="1"/>
  <c r="N43" i="1"/>
  <c r="U25" i="1"/>
  <c r="O59" i="1"/>
  <c r="M21" i="1"/>
  <c r="N90" i="1"/>
  <c r="S40" i="1"/>
  <c r="R79" i="1"/>
  <c r="V27" i="1"/>
  <c r="O77" i="1"/>
  <c r="R95" i="1"/>
  <c r="N94" i="1"/>
  <c r="S39" i="1"/>
  <c r="M55" i="1"/>
  <c r="R58" i="1"/>
  <c r="Q81" i="1"/>
  <c r="N86" i="1"/>
  <c r="M98" i="1"/>
  <c r="N18" i="1"/>
  <c r="P13" i="1"/>
  <c r="Q20" i="1"/>
  <c r="N25" i="1"/>
  <c r="N28" i="1"/>
  <c r="O38" i="1"/>
  <c r="V42" i="1"/>
  <c r="R47" i="1"/>
  <c r="N56" i="1"/>
  <c r="P58" i="1"/>
  <c r="M72" i="1"/>
  <c r="P74" i="1"/>
  <c r="N75" i="1"/>
  <c r="N83" i="1"/>
  <c r="T98" i="1"/>
  <c r="P44" i="1"/>
  <c r="R50" i="1"/>
  <c r="Q51" i="1"/>
  <c r="R61" i="1"/>
  <c r="Q62" i="1"/>
  <c r="V67" i="1"/>
  <c r="R77" i="1"/>
  <c r="Q78" i="1"/>
  <c r="V79" i="1"/>
  <c r="R90" i="1"/>
  <c r="Q91" i="1"/>
  <c r="V97" i="1"/>
  <c r="P48" i="1"/>
  <c r="C300" i="14" s="1"/>
  <c r="P76" i="1"/>
  <c r="M95" i="1"/>
  <c r="T26" i="1"/>
  <c r="U69" i="1"/>
  <c r="R48" i="1"/>
  <c r="O26" i="1"/>
  <c r="P62" i="1"/>
  <c r="N55" i="1"/>
  <c r="N14" i="1"/>
  <c r="P81" i="1"/>
  <c r="P25" i="1"/>
  <c r="M59" i="1"/>
  <c r="O13" i="1"/>
  <c r="O62" i="1"/>
  <c r="V86" i="1"/>
  <c r="P77" i="1"/>
  <c r="S23" i="1"/>
  <c r="Q21" i="1"/>
  <c r="R14" i="1"/>
  <c r="M40" i="1"/>
  <c r="V77" i="1"/>
  <c r="V26" i="1"/>
  <c r="Q83" i="1"/>
  <c r="P15" i="1"/>
  <c r="T21" i="1"/>
  <c r="S25" i="1"/>
  <c r="V38" i="1"/>
  <c r="O46" i="1"/>
  <c r="S81" i="1"/>
  <c r="N98" i="1"/>
  <c r="P22" i="1"/>
  <c r="T20" i="1"/>
  <c r="R15" i="1"/>
  <c r="P23" i="1"/>
  <c r="M27" i="1"/>
  <c r="U41" i="1"/>
  <c r="D308" i="14" s="1"/>
  <c r="O56" i="1"/>
  <c r="U72" i="1"/>
  <c r="D204" i="14" s="1"/>
  <c r="O72" i="1"/>
  <c r="F204" i="14" s="1"/>
  <c r="K204" i="14" s="1"/>
  <c r="O75" i="1"/>
  <c r="V83" i="1"/>
  <c r="O83" i="1"/>
  <c r="P36" i="1"/>
  <c r="Q50" i="1"/>
  <c r="R51" i="1"/>
  <c r="O52" i="1"/>
  <c r="Q61" i="1"/>
  <c r="R62" i="1"/>
  <c r="O67" i="1"/>
  <c r="Q77" i="1"/>
  <c r="R78" i="1"/>
  <c r="O79" i="1"/>
  <c r="Q90" i="1"/>
  <c r="R91" i="1"/>
  <c r="O93" i="1"/>
  <c r="Q97" i="1"/>
  <c r="N97" i="1"/>
  <c r="P59" i="1"/>
  <c r="P88" i="1"/>
  <c r="R39" i="1"/>
  <c r="P86" i="1"/>
  <c r="M26" i="1"/>
  <c r="O69" i="1"/>
  <c r="M47" i="1"/>
  <c r="O88" i="1"/>
  <c r="P79" i="1"/>
  <c r="N23" i="1"/>
  <c r="S97" i="1"/>
  <c r="M52" i="1"/>
  <c r="R93" i="1"/>
  <c r="O78" i="1"/>
  <c r="P21" i="1"/>
  <c r="R37" i="1"/>
  <c r="N74" i="1"/>
  <c r="R98" i="1"/>
  <c r="P20" i="1"/>
  <c r="O22" i="1"/>
  <c r="Q42" i="1"/>
  <c r="O47" i="1"/>
  <c r="F299" i="14" s="1"/>
  <c r="T72" i="1"/>
  <c r="E204" i="14" s="1"/>
  <c r="R75" i="1"/>
  <c r="P26" i="1"/>
  <c r="U61" i="1"/>
  <c r="S67" i="1"/>
  <c r="V78" i="1"/>
  <c r="R97" i="1"/>
  <c r="P80" i="1"/>
  <c r="M23" i="1"/>
  <c r="Q15" i="1"/>
  <c r="U79" i="1"/>
  <c r="Q44" i="1"/>
  <c r="Q88" i="1"/>
  <c r="U22" i="1"/>
  <c r="Q38" i="1"/>
  <c r="Q55" i="1"/>
  <c r="U81" i="1"/>
  <c r="U98" i="1"/>
  <c r="V22" i="1"/>
  <c r="Q43" i="1"/>
  <c r="B306" i="14" s="1"/>
  <c r="N47" i="1"/>
  <c r="S72" i="1"/>
  <c r="R83" i="1"/>
  <c r="P40" i="1"/>
  <c r="N51" i="1"/>
  <c r="M61" i="1"/>
  <c r="Q67" i="1"/>
  <c r="N78" i="1"/>
  <c r="M90" i="1"/>
  <c r="Q93" i="1"/>
  <c r="T97" i="1"/>
  <c r="P94" i="1"/>
  <c r="N40" i="1"/>
  <c r="G234" i="14"/>
  <c r="N79" i="1"/>
  <c r="N54" i="1"/>
  <c r="Q24" i="1"/>
  <c r="V39" i="1"/>
  <c r="O81" i="1"/>
  <c r="N15" i="1"/>
  <c r="Q27" i="1"/>
  <c r="T39" i="1"/>
  <c r="E307" i="14" s="1"/>
  <c r="O45" i="1"/>
  <c r="P55" i="1"/>
  <c r="T83" i="1"/>
  <c r="V62" i="1"/>
  <c r="U77" i="1"/>
  <c r="S79" i="1"/>
  <c r="U97" i="1"/>
  <c r="P54" i="1"/>
  <c r="C297" i="14" s="1"/>
  <c r="Q95" i="1"/>
  <c r="M56" i="1"/>
  <c r="U40" i="1"/>
  <c r="S78" i="1"/>
  <c r="N69" i="1"/>
  <c r="Q18" i="1"/>
  <c r="V25" i="1"/>
  <c r="R45" i="1"/>
  <c r="N58" i="1"/>
  <c r="T86" i="1"/>
  <c r="M20" i="1"/>
  <c r="R28" i="1"/>
  <c r="R41" i="1"/>
  <c r="P46" i="1"/>
  <c r="R56" i="1"/>
  <c r="Q72" i="1"/>
  <c r="B204" i="14" s="1"/>
  <c r="S83" i="1"/>
  <c r="M50" i="1"/>
  <c r="Q52" i="1"/>
  <c r="N62" i="1"/>
  <c r="M77" i="1"/>
  <c r="Q79" i="1"/>
  <c r="N91" i="1"/>
  <c r="M97" i="1"/>
  <c r="P69" i="1"/>
  <c r="P95" i="1"/>
  <c r="O10" i="1"/>
  <c r="Q9" i="1"/>
  <c r="B303" i="14" s="1"/>
  <c r="M10" i="1"/>
  <c r="Q12" i="1"/>
  <c r="Q8" i="1"/>
  <c r="R8" i="1"/>
  <c r="O12" i="1"/>
  <c r="V12" i="1"/>
  <c r="N10" i="1"/>
  <c r="R12" i="1"/>
  <c r="S12" i="1"/>
  <c r="T12" i="1"/>
  <c r="Q10" i="1"/>
  <c r="B304" i="14" s="1"/>
  <c r="R10" i="1"/>
  <c r="M9" i="1"/>
  <c r="M12" i="1"/>
  <c r="N12" i="1"/>
  <c r="O9" i="1"/>
  <c r="P12" i="1"/>
  <c r="N9" i="1"/>
  <c r="O8" i="1"/>
  <c r="M8" i="1"/>
  <c r="P9" i="1"/>
  <c r="C303" i="14" s="1"/>
  <c r="R9" i="1"/>
  <c r="P10" i="1"/>
  <c r="C304" i="14" s="1"/>
  <c r="P8" i="1"/>
  <c r="C235" i="14" s="1"/>
  <c r="N8" i="1"/>
  <c r="G235" i="14" s="1"/>
  <c r="U12" i="1"/>
  <c r="F303" i="14" l="1"/>
  <c r="F304" i="14"/>
  <c r="U5" i="3"/>
  <c r="U9" i="3"/>
  <c r="U13" i="3"/>
  <c r="U4" i="3"/>
  <c r="U8" i="3"/>
  <c r="U12" i="3"/>
  <c r="U3" i="3"/>
  <c r="U7" i="3"/>
  <c r="U11" i="3"/>
  <c r="U15" i="3"/>
  <c r="U6" i="3"/>
  <c r="U10" i="3"/>
  <c r="U14" i="3"/>
  <c r="U2" i="3"/>
  <c r="U45" i="3"/>
  <c r="U49" i="3"/>
  <c r="U53" i="3"/>
  <c r="U57" i="3"/>
  <c r="U44" i="3"/>
  <c r="U48" i="3"/>
  <c r="U52" i="3"/>
  <c r="U56" i="3"/>
  <c r="U47" i="3"/>
  <c r="U51" i="3"/>
  <c r="U55" i="3"/>
  <c r="U54" i="3"/>
  <c r="U50" i="3"/>
  <c r="U46" i="3"/>
  <c r="U312" i="3"/>
  <c r="U316" i="3"/>
  <c r="U320" i="3"/>
  <c r="U311" i="3"/>
  <c r="U315" i="3"/>
  <c r="U319" i="3"/>
  <c r="U323" i="3"/>
  <c r="U314" i="3"/>
  <c r="U322" i="3"/>
  <c r="U310" i="3"/>
  <c r="U313" i="3"/>
  <c r="U321" i="3"/>
  <c r="U317" i="3"/>
  <c r="U318" i="3"/>
  <c r="U89" i="3"/>
  <c r="U93" i="3"/>
  <c r="U97" i="3"/>
  <c r="U88" i="3"/>
  <c r="U92" i="3"/>
  <c r="U96" i="3"/>
  <c r="U87" i="3"/>
  <c r="U91" i="3"/>
  <c r="U95" i="3"/>
  <c r="U99" i="3"/>
  <c r="U86" i="3"/>
  <c r="U98" i="3"/>
  <c r="U90" i="3"/>
  <c r="U94" i="3"/>
  <c r="U73" i="3"/>
  <c r="U77" i="3"/>
  <c r="U81" i="3"/>
  <c r="U85" i="3"/>
  <c r="U72" i="3"/>
  <c r="U76" i="3"/>
  <c r="U80" i="3"/>
  <c r="U84" i="3"/>
  <c r="U75" i="3"/>
  <c r="U79" i="3"/>
  <c r="U83" i="3"/>
  <c r="U74" i="3"/>
  <c r="U82" i="3"/>
  <c r="U78" i="3"/>
  <c r="U33" i="3"/>
  <c r="U37" i="3"/>
  <c r="U41" i="3"/>
  <c r="U32" i="3"/>
  <c r="U36" i="3"/>
  <c r="U40" i="3"/>
  <c r="U31" i="3"/>
  <c r="U35" i="3"/>
  <c r="U39" i="3"/>
  <c r="U43" i="3"/>
  <c r="U38" i="3"/>
  <c r="U34" i="3"/>
  <c r="U42" i="3"/>
  <c r="U30" i="3"/>
  <c r="U340" i="3"/>
  <c r="U339" i="3"/>
  <c r="U338" i="3"/>
  <c r="U344" i="3"/>
  <c r="U348" i="3"/>
  <c r="U350" i="3"/>
  <c r="U345" i="3"/>
  <c r="U343" i="3"/>
  <c r="U347" i="3"/>
  <c r="U351" i="3"/>
  <c r="U342" i="3"/>
  <c r="U341" i="3"/>
  <c r="U346" i="3"/>
  <c r="U349" i="3"/>
  <c r="U101" i="3"/>
  <c r="U105" i="3"/>
  <c r="U109" i="3"/>
  <c r="U113" i="3"/>
  <c r="U100" i="3"/>
  <c r="U104" i="3"/>
  <c r="U108" i="3"/>
  <c r="U112" i="3"/>
  <c r="U103" i="3"/>
  <c r="U107" i="3"/>
  <c r="U111" i="3"/>
  <c r="U102" i="3"/>
  <c r="U106" i="3"/>
  <c r="U110" i="3"/>
  <c r="U296" i="3"/>
  <c r="U300" i="3"/>
  <c r="U304" i="3"/>
  <c r="U308" i="3"/>
  <c r="U299" i="3"/>
  <c r="U303" i="3"/>
  <c r="U307" i="3"/>
  <c r="U298" i="3"/>
  <c r="U306" i="3"/>
  <c r="U309" i="3"/>
  <c r="U297" i="3"/>
  <c r="U305" i="3"/>
  <c r="U302" i="3"/>
  <c r="U301" i="3"/>
  <c r="U352" i="3"/>
  <c r="U356" i="3"/>
  <c r="U360" i="3"/>
  <c r="U364" i="3"/>
  <c r="U358" i="3"/>
  <c r="U353" i="3"/>
  <c r="U361" i="3"/>
  <c r="U355" i="3"/>
  <c r="U359" i="3"/>
  <c r="U363" i="3"/>
  <c r="U354" i="3"/>
  <c r="U362" i="3"/>
  <c r="U357" i="3"/>
  <c r="U365" i="3"/>
  <c r="U61" i="3"/>
  <c r="U65" i="3"/>
  <c r="U69" i="3"/>
  <c r="U60" i="3"/>
  <c r="U64" i="3"/>
  <c r="U68" i="3"/>
  <c r="U59" i="3"/>
  <c r="U63" i="3"/>
  <c r="U67" i="3"/>
  <c r="U71" i="3"/>
  <c r="U70" i="3"/>
  <c r="U58" i="3"/>
  <c r="U62" i="3"/>
  <c r="U66" i="3"/>
  <c r="U324" i="3"/>
  <c r="U328" i="3"/>
  <c r="U332" i="3"/>
  <c r="U336" i="3"/>
  <c r="U327" i="3"/>
  <c r="U331" i="3"/>
  <c r="U335" i="3"/>
  <c r="U330" i="3"/>
  <c r="U334" i="3"/>
  <c r="U325" i="3"/>
  <c r="U329" i="3"/>
  <c r="U337" i="3"/>
  <c r="U326" i="3"/>
  <c r="U333" i="3"/>
  <c r="U17" i="3"/>
  <c r="U21" i="3"/>
  <c r="U25" i="3"/>
  <c r="U29" i="3"/>
  <c r="U16" i="3"/>
  <c r="U20" i="3"/>
  <c r="U24" i="3"/>
  <c r="U28" i="3"/>
  <c r="U19" i="3"/>
  <c r="U23" i="3"/>
  <c r="U27" i="3"/>
  <c r="U22" i="3"/>
  <c r="U26" i="3"/>
  <c r="U18" i="3"/>
  <c r="L204" i="14"/>
  <c r="Z204" i="14" s="1"/>
  <c r="F196" i="14"/>
  <c r="K196" i="14" s="1"/>
  <c r="L196" i="14" s="1"/>
  <c r="F252" i="14"/>
  <c r="F138" i="14"/>
  <c r="K138" i="14" s="1"/>
  <c r="F22" i="14"/>
  <c r="F80" i="14"/>
  <c r="K80" i="14" s="1"/>
  <c r="G252" i="14"/>
  <c r="G138" i="14"/>
  <c r="G22" i="14"/>
  <c r="G196" i="14"/>
  <c r="G80" i="14"/>
  <c r="C252" i="14"/>
  <c r="C138" i="14"/>
  <c r="C22" i="14"/>
  <c r="C80" i="14"/>
  <c r="C196" i="14"/>
  <c r="B196" i="14"/>
  <c r="B80" i="14"/>
  <c r="B252" i="14"/>
  <c r="B138" i="14"/>
  <c r="B22" i="14"/>
  <c r="D238" i="14"/>
  <c r="D8" i="14"/>
  <c r="D182" i="14"/>
  <c r="D124" i="14"/>
  <c r="D66" i="14"/>
  <c r="C66" i="14"/>
  <c r="C238" i="14"/>
  <c r="C8" i="14"/>
  <c r="C182" i="14"/>
  <c r="C124" i="14"/>
  <c r="E182" i="14"/>
  <c r="E124" i="14"/>
  <c r="E66" i="14"/>
  <c r="E238" i="14"/>
  <c r="E8" i="14"/>
  <c r="G66" i="14"/>
  <c r="G238" i="14"/>
  <c r="G182" i="14"/>
  <c r="G8" i="14"/>
  <c r="G124" i="14"/>
  <c r="B124" i="14"/>
  <c r="B66" i="14"/>
  <c r="B238" i="14"/>
  <c r="B8" i="14"/>
  <c r="B182" i="14"/>
  <c r="F124" i="14"/>
  <c r="K124" i="14" s="1"/>
  <c r="F238" i="14"/>
  <c r="F8" i="14"/>
  <c r="F182" i="14"/>
  <c r="K182" i="14" s="1"/>
  <c r="L182" i="14" s="1"/>
  <c r="F66" i="14"/>
  <c r="K66" i="14" s="1"/>
  <c r="G97" i="14"/>
  <c r="G155" i="14"/>
  <c r="G213" i="14"/>
  <c r="G269" i="14"/>
  <c r="G39" i="14"/>
  <c r="C247" i="14"/>
  <c r="C191" i="14"/>
  <c r="C17" i="14"/>
  <c r="C133" i="14"/>
  <c r="C75" i="14"/>
  <c r="F64" i="14"/>
  <c r="K64" i="14" s="1"/>
  <c r="L64" i="14" s="1"/>
  <c r="M64" i="14" s="1"/>
  <c r="N64" i="14" s="1"/>
  <c r="O64" i="14" s="1"/>
  <c r="P64" i="14" s="1"/>
  <c r="Q64" i="14" s="1"/>
  <c r="R64" i="14" s="1"/>
  <c r="S64" i="14" s="1"/>
  <c r="T64" i="14" s="1"/>
  <c r="U64" i="14" s="1"/>
  <c r="V64" i="14" s="1"/>
  <c r="W64" i="14" s="1"/>
  <c r="X64" i="14" s="1"/>
  <c r="F122" i="14"/>
  <c r="K122" i="14" s="1"/>
  <c r="F236" i="14"/>
  <c r="F6" i="14"/>
  <c r="F180" i="14"/>
  <c r="K180" i="14" s="1"/>
  <c r="F284" i="14"/>
  <c r="F112" i="14"/>
  <c r="K112" i="14" s="1"/>
  <c r="F228" i="14"/>
  <c r="K228" i="14" s="1"/>
  <c r="F170" i="14"/>
  <c r="K170" i="14" s="1"/>
  <c r="F54" i="14"/>
  <c r="B82" i="14"/>
  <c r="B254" i="14"/>
  <c r="B198" i="14"/>
  <c r="B24" i="14"/>
  <c r="B140" i="14"/>
  <c r="C240" i="14"/>
  <c r="C10" i="14"/>
  <c r="C68" i="14"/>
  <c r="C126" i="14"/>
  <c r="C184" i="14"/>
  <c r="E71" i="14"/>
  <c r="E243" i="14"/>
  <c r="E129" i="14"/>
  <c r="E13" i="14"/>
  <c r="E187" i="14"/>
  <c r="F111" i="14"/>
  <c r="K111" i="14" s="1"/>
  <c r="M307" i="14" s="1"/>
  <c r="P307" i="14" s="1"/>
  <c r="F227" i="14"/>
  <c r="K227" i="14" s="1"/>
  <c r="F283" i="14"/>
  <c r="F169" i="14"/>
  <c r="K169" i="14" s="1"/>
  <c r="N307" i="14" s="1"/>
  <c r="Q307" i="14" s="1"/>
  <c r="F53" i="14"/>
  <c r="D284" i="14"/>
  <c r="D228" i="14"/>
  <c r="D112" i="14"/>
  <c r="D170" i="14"/>
  <c r="D54" i="14"/>
  <c r="F206" i="14"/>
  <c r="K206" i="14" s="1"/>
  <c r="F90" i="14"/>
  <c r="K90" i="14" s="1"/>
  <c r="M297" i="14" s="1"/>
  <c r="P297" i="14" s="1"/>
  <c r="F262" i="14"/>
  <c r="F148" i="14"/>
  <c r="K148" i="14" s="1"/>
  <c r="N297" i="14" s="1"/>
  <c r="Q297" i="14" s="1"/>
  <c r="F32" i="14"/>
  <c r="C213" i="14"/>
  <c r="C269" i="14"/>
  <c r="C39" i="14"/>
  <c r="C155" i="14"/>
  <c r="C97" i="14"/>
  <c r="G68" i="14"/>
  <c r="G126" i="14"/>
  <c r="G10" i="14"/>
  <c r="G184" i="14"/>
  <c r="G240" i="14"/>
  <c r="D53" i="14"/>
  <c r="D227" i="14"/>
  <c r="D283" i="14"/>
  <c r="D169" i="14"/>
  <c r="D111" i="14"/>
  <c r="C180" i="14"/>
  <c r="C64" i="14"/>
  <c r="C122" i="14"/>
  <c r="C236" i="14"/>
  <c r="C6" i="14"/>
  <c r="D200" i="14"/>
  <c r="D142" i="14"/>
  <c r="D26" i="14"/>
  <c r="D256" i="14"/>
  <c r="D84" i="14"/>
  <c r="C256" i="14"/>
  <c r="C84" i="14"/>
  <c r="C200" i="14"/>
  <c r="C142" i="14"/>
  <c r="C26" i="14"/>
  <c r="C53" i="14"/>
  <c r="C111" i="14"/>
  <c r="C169" i="14"/>
  <c r="C283" i="14"/>
  <c r="C227" i="14"/>
  <c r="C152" i="14"/>
  <c r="C36" i="14"/>
  <c r="C94" i="14"/>
  <c r="C266" i="14"/>
  <c r="C210" i="14"/>
  <c r="B247" i="14"/>
  <c r="B17" i="14"/>
  <c r="B133" i="14"/>
  <c r="B75" i="14"/>
  <c r="B191" i="14"/>
  <c r="F52" i="14"/>
  <c r="F226" i="14"/>
  <c r="K226" i="14" s="1"/>
  <c r="F282" i="14"/>
  <c r="F168" i="14"/>
  <c r="K168" i="14" s="1"/>
  <c r="F110" i="14"/>
  <c r="K110" i="14" s="1"/>
  <c r="C261" i="14"/>
  <c r="C147" i="14"/>
  <c r="C31" i="14"/>
  <c r="C89" i="14"/>
  <c r="C205" i="14"/>
  <c r="G98" i="14"/>
  <c r="G214" i="14"/>
  <c r="G40" i="14"/>
  <c r="G270" i="14"/>
  <c r="G156" i="14"/>
  <c r="E277" i="14"/>
  <c r="E163" i="14"/>
  <c r="E47" i="14"/>
  <c r="E105" i="14"/>
  <c r="E221" i="14"/>
  <c r="G276" i="14"/>
  <c r="G104" i="14"/>
  <c r="G46" i="14"/>
  <c r="G220" i="14"/>
  <c r="G162" i="14"/>
  <c r="B77" i="14"/>
  <c r="B249" i="14"/>
  <c r="B19" i="14"/>
  <c r="B135" i="14"/>
  <c r="B193" i="14"/>
  <c r="B168" i="14"/>
  <c r="B226" i="14"/>
  <c r="B52" i="14"/>
  <c r="B282" i="14"/>
  <c r="B110" i="14"/>
  <c r="B156" i="14"/>
  <c r="B214" i="14"/>
  <c r="B98" i="14"/>
  <c r="B270" i="14"/>
  <c r="B40" i="14"/>
  <c r="G139" i="14"/>
  <c r="G81" i="14"/>
  <c r="G253" i="14"/>
  <c r="G23" i="14"/>
  <c r="G197" i="14"/>
  <c r="C223" i="14"/>
  <c r="C165" i="14"/>
  <c r="C107" i="14"/>
  <c r="C279" i="14"/>
  <c r="C49" i="14"/>
  <c r="F235" i="14"/>
  <c r="B165" i="14"/>
  <c r="B223" i="14"/>
  <c r="B49" i="14"/>
  <c r="B279" i="14"/>
  <c r="B107" i="14"/>
  <c r="F107" i="14"/>
  <c r="K107" i="14" s="1"/>
  <c r="M304" i="14" s="1"/>
  <c r="P304" i="14" s="1"/>
  <c r="F49" i="14"/>
  <c r="F279" i="14"/>
  <c r="F165" i="14"/>
  <c r="K165" i="14" s="1"/>
  <c r="N304" i="14" s="1"/>
  <c r="Q304" i="14" s="1"/>
  <c r="F223" i="14"/>
  <c r="K223" i="14" s="1"/>
  <c r="B89" i="14"/>
  <c r="B205" i="14"/>
  <c r="B147" i="14"/>
  <c r="B31" i="14"/>
  <c r="B261" i="14"/>
  <c r="G198" i="14"/>
  <c r="G82" i="14"/>
  <c r="G254" i="14"/>
  <c r="G24" i="14"/>
  <c r="G140" i="14"/>
  <c r="C264" i="14"/>
  <c r="C34" i="14"/>
  <c r="C208" i="14"/>
  <c r="C150" i="14"/>
  <c r="C92" i="14"/>
  <c r="G194" i="14"/>
  <c r="G136" i="14"/>
  <c r="G78" i="14"/>
  <c r="G250" i="14"/>
  <c r="G20" i="14"/>
  <c r="G90" i="14"/>
  <c r="G148" i="14"/>
  <c r="G206" i="14"/>
  <c r="G32" i="14"/>
  <c r="G262" i="14"/>
  <c r="G210" i="14"/>
  <c r="G152" i="14"/>
  <c r="G36" i="14"/>
  <c r="G266" i="14"/>
  <c r="G94" i="14"/>
  <c r="B170" i="14"/>
  <c r="B54" i="14"/>
  <c r="B112" i="14"/>
  <c r="B284" i="14"/>
  <c r="B228" i="14"/>
  <c r="B216" i="14"/>
  <c r="B42" i="14"/>
  <c r="B158" i="14"/>
  <c r="B272" i="14"/>
  <c r="B100" i="14"/>
  <c r="F205" i="14"/>
  <c r="K205" i="14" s="1"/>
  <c r="F89" i="14"/>
  <c r="K89" i="14" s="1"/>
  <c r="F261" i="14"/>
  <c r="F147" i="14"/>
  <c r="K147" i="14" s="1"/>
  <c r="F31" i="14"/>
  <c r="B234" i="14"/>
  <c r="C71" i="14"/>
  <c r="C129" i="14"/>
  <c r="C243" i="14"/>
  <c r="C13" i="14"/>
  <c r="C187" i="14"/>
  <c r="G65" i="14"/>
  <c r="G181" i="14"/>
  <c r="G123" i="14"/>
  <c r="G7" i="14"/>
  <c r="G237" i="14"/>
  <c r="G193" i="14"/>
  <c r="G77" i="14"/>
  <c r="G19" i="14"/>
  <c r="G249" i="14"/>
  <c r="G135" i="14"/>
  <c r="D243" i="14"/>
  <c r="D13" i="14"/>
  <c r="D187" i="14"/>
  <c r="D71" i="14"/>
  <c r="D129" i="14"/>
  <c r="G284" i="14"/>
  <c r="G228" i="14"/>
  <c r="G170" i="14"/>
  <c r="G54" i="14"/>
  <c r="G112" i="14"/>
  <c r="B267" i="14"/>
  <c r="B95" i="14"/>
  <c r="B211" i="14"/>
  <c r="B153" i="14"/>
  <c r="B37" i="14"/>
  <c r="F272" i="14"/>
  <c r="F42" i="14"/>
  <c r="F158" i="14"/>
  <c r="K158" i="14" s="1"/>
  <c r="F216" i="14"/>
  <c r="K216" i="14" s="1"/>
  <c r="F100" i="14"/>
  <c r="K100" i="14" s="1"/>
  <c r="E237" i="14"/>
  <c r="E7" i="14"/>
  <c r="E181" i="14"/>
  <c r="E123" i="14"/>
  <c r="E65" i="14"/>
  <c r="C156" i="14"/>
  <c r="C270" i="14"/>
  <c r="C40" i="14"/>
  <c r="C214" i="14"/>
  <c r="C98" i="14"/>
  <c r="F281" i="14"/>
  <c r="F109" i="14"/>
  <c r="K109" i="14" s="1"/>
  <c r="M306" i="14" s="1"/>
  <c r="P306" i="14" s="1"/>
  <c r="F167" i="14"/>
  <c r="K167" i="14" s="1"/>
  <c r="N306" i="14" s="1"/>
  <c r="Q306" i="14" s="1"/>
  <c r="F225" i="14"/>
  <c r="K225" i="14" s="1"/>
  <c r="F51" i="14"/>
  <c r="F156" i="14"/>
  <c r="K156" i="14" s="1"/>
  <c r="F98" i="14"/>
  <c r="K98" i="14" s="1"/>
  <c r="F270" i="14"/>
  <c r="F214" i="14"/>
  <c r="K214" i="14" s="1"/>
  <c r="F40" i="14"/>
  <c r="D12" i="14"/>
  <c r="D186" i="14"/>
  <c r="D70" i="14"/>
  <c r="D242" i="14"/>
  <c r="D128" i="14"/>
  <c r="C167" i="14"/>
  <c r="C109" i="14"/>
  <c r="C281" i="14"/>
  <c r="C51" i="14"/>
  <c r="C225" i="14"/>
  <c r="E10" i="14"/>
  <c r="E184" i="14"/>
  <c r="E126" i="14"/>
  <c r="E240" i="14"/>
  <c r="E68" i="14"/>
  <c r="E171" i="14"/>
  <c r="E113" i="14"/>
  <c r="E285" i="14"/>
  <c r="E229" i="14"/>
  <c r="E55" i="14"/>
  <c r="G70" i="14"/>
  <c r="G186" i="14"/>
  <c r="G242" i="14"/>
  <c r="G128" i="14"/>
  <c r="G12" i="14"/>
  <c r="D220" i="14"/>
  <c r="D162" i="14"/>
  <c r="D46" i="14"/>
  <c r="D276" i="14"/>
  <c r="D104" i="14"/>
  <c r="C123" i="14"/>
  <c r="C181" i="14"/>
  <c r="C7" i="14"/>
  <c r="C237" i="14"/>
  <c r="C65" i="14"/>
  <c r="C229" i="14"/>
  <c r="C55" i="14"/>
  <c r="C285" i="14"/>
  <c r="C171" i="14"/>
  <c r="C113" i="14"/>
  <c r="B248" i="14"/>
  <c r="B18" i="14"/>
  <c r="B134" i="14"/>
  <c r="B192" i="14"/>
  <c r="B76" i="14"/>
  <c r="G163" i="14"/>
  <c r="G105" i="14"/>
  <c r="G221" i="14"/>
  <c r="G47" i="14"/>
  <c r="G277" i="14"/>
  <c r="G279" i="14"/>
  <c r="G107" i="14"/>
  <c r="G223" i="14"/>
  <c r="G165" i="14"/>
  <c r="G49" i="14"/>
  <c r="B68" i="14"/>
  <c r="B240" i="14"/>
  <c r="B10" i="14"/>
  <c r="B184" i="14"/>
  <c r="B126" i="14"/>
  <c r="B264" i="14"/>
  <c r="B34" i="14"/>
  <c r="B150" i="14"/>
  <c r="B208" i="14"/>
  <c r="B92" i="14"/>
  <c r="F266" i="14"/>
  <c r="F36" i="14"/>
  <c r="F152" i="14"/>
  <c r="K152" i="14" s="1"/>
  <c r="N299" i="14" s="1"/>
  <c r="Q299" i="14" s="1"/>
  <c r="F210" i="14"/>
  <c r="K210" i="14" s="1"/>
  <c r="F94" i="14"/>
  <c r="K94" i="14" s="1"/>
  <c r="F242" i="14"/>
  <c r="F12" i="14"/>
  <c r="F70" i="14"/>
  <c r="K70" i="14" s="1"/>
  <c r="F128" i="14"/>
  <c r="K128" i="14" s="1"/>
  <c r="F186" i="14"/>
  <c r="K186" i="14" s="1"/>
  <c r="C168" i="14"/>
  <c r="C282" i="14"/>
  <c r="C110" i="14"/>
  <c r="C226" i="14"/>
  <c r="C52" i="14"/>
  <c r="D277" i="14"/>
  <c r="D105" i="14"/>
  <c r="D47" i="14"/>
  <c r="D221" i="14"/>
  <c r="D163" i="14"/>
  <c r="C277" i="14"/>
  <c r="C47" i="14"/>
  <c r="C163" i="14"/>
  <c r="C221" i="14"/>
  <c r="C105" i="14"/>
  <c r="F277" i="14"/>
  <c r="F47" i="14"/>
  <c r="F105" i="14"/>
  <c r="K105" i="14" s="1"/>
  <c r="F221" i="14"/>
  <c r="K221" i="14" s="1"/>
  <c r="L221" i="14" s="1"/>
  <c r="F163" i="14"/>
  <c r="K163" i="14" s="1"/>
  <c r="B235" i="14"/>
  <c r="C262" i="14"/>
  <c r="C32" i="14"/>
  <c r="C206" i="14"/>
  <c r="C148" i="14"/>
  <c r="C90" i="14"/>
  <c r="B6" i="14"/>
  <c r="B180" i="14"/>
  <c r="B236" i="14"/>
  <c r="B122" i="14"/>
  <c r="B64" i="14"/>
  <c r="B142" i="14"/>
  <c r="B256" i="14"/>
  <c r="B26" i="14"/>
  <c r="B200" i="14"/>
  <c r="B84" i="14"/>
  <c r="B225" i="14"/>
  <c r="B51" i="14"/>
  <c r="B109" i="14"/>
  <c r="B167" i="14"/>
  <c r="B281" i="14"/>
  <c r="B250" i="14"/>
  <c r="B20" i="14"/>
  <c r="B136" i="14"/>
  <c r="B194" i="14"/>
  <c r="B78" i="14"/>
  <c r="D158" i="14"/>
  <c r="D272" i="14"/>
  <c r="D42" i="14"/>
  <c r="D100" i="14"/>
  <c r="D216" i="14"/>
  <c r="E205" i="14"/>
  <c r="E261" i="14"/>
  <c r="E147" i="14"/>
  <c r="E31" i="14"/>
  <c r="E89" i="14"/>
  <c r="F234" i="14"/>
  <c r="D205" i="14"/>
  <c r="D147" i="14"/>
  <c r="D31" i="14"/>
  <c r="D261" i="14"/>
  <c r="D89" i="14"/>
  <c r="F276" i="14"/>
  <c r="F46" i="14"/>
  <c r="F104" i="14"/>
  <c r="K104" i="14" s="1"/>
  <c r="F162" i="14"/>
  <c r="K162" i="14" s="1"/>
  <c r="F220" i="14"/>
  <c r="K220" i="14" s="1"/>
  <c r="G150" i="14"/>
  <c r="G208" i="14"/>
  <c r="G92" i="14"/>
  <c r="G264" i="14"/>
  <c r="G34" i="14"/>
  <c r="E186" i="14"/>
  <c r="E70" i="14"/>
  <c r="E128" i="14"/>
  <c r="E12" i="14"/>
  <c r="E242" i="14"/>
  <c r="C95" i="14"/>
  <c r="C211" i="14"/>
  <c r="C153" i="14"/>
  <c r="C37" i="14"/>
  <c r="C267" i="14"/>
  <c r="B155" i="14"/>
  <c r="B39" i="14"/>
  <c r="B97" i="14"/>
  <c r="B213" i="14"/>
  <c r="B269" i="14"/>
  <c r="C82" i="14"/>
  <c r="C198" i="14"/>
  <c r="C254" i="14"/>
  <c r="C140" i="14"/>
  <c r="C24" i="14"/>
  <c r="G187" i="14"/>
  <c r="G243" i="14"/>
  <c r="G13" i="14"/>
  <c r="G129" i="14"/>
  <c r="G71" i="14"/>
  <c r="G109" i="14"/>
  <c r="G281" i="14"/>
  <c r="G225" i="14"/>
  <c r="G167" i="14"/>
  <c r="G51" i="14"/>
  <c r="C76" i="14"/>
  <c r="C248" i="14"/>
  <c r="C18" i="14"/>
  <c r="C192" i="14"/>
  <c r="C134" i="14"/>
  <c r="C139" i="14"/>
  <c r="C81" i="14"/>
  <c r="C197" i="14"/>
  <c r="C23" i="14"/>
  <c r="C253" i="14"/>
  <c r="B129" i="14"/>
  <c r="B243" i="14"/>
  <c r="B13" i="14"/>
  <c r="B187" i="14"/>
  <c r="B71" i="14"/>
  <c r="B186" i="14"/>
  <c r="B70" i="14"/>
  <c r="B242" i="14"/>
  <c r="B12" i="14"/>
  <c r="B128" i="14"/>
  <c r="G84" i="14"/>
  <c r="G26" i="14"/>
  <c r="G200" i="14"/>
  <c r="G142" i="14"/>
  <c r="G256" i="14"/>
  <c r="G76" i="14"/>
  <c r="G248" i="14"/>
  <c r="G18" i="14"/>
  <c r="G134" i="14"/>
  <c r="G192" i="14"/>
  <c r="G216" i="14"/>
  <c r="G42" i="14"/>
  <c r="G158" i="14"/>
  <c r="G272" i="14"/>
  <c r="G100" i="14"/>
  <c r="B237" i="14"/>
  <c r="B65" i="14"/>
  <c r="B181" i="14"/>
  <c r="B123" i="14"/>
  <c r="B7" i="14"/>
  <c r="E42" i="14"/>
  <c r="E272" i="14"/>
  <c r="E158" i="14"/>
  <c r="E216" i="14"/>
  <c r="E100" i="14"/>
  <c r="G226" i="14"/>
  <c r="G52" i="14"/>
  <c r="G168" i="14"/>
  <c r="G110" i="14"/>
  <c r="G282" i="14"/>
  <c r="E162" i="14"/>
  <c r="E46" i="14"/>
  <c r="E104" i="14"/>
  <c r="E276" i="14"/>
  <c r="E220" i="14"/>
  <c r="G261" i="14"/>
  <c r="G31" i="14"/>
  <c r="G147" i="14"/>
  <c r="G205" i="14"/>
  <c r="G89" i="14"/>
  <c r="G191" i="14"/>
  <c r="G247" i="14"/>
  <c r="G133" i="14"/>
  <c r="G75" i="14"/>
  <c r="G17" i="14"/>
  <c r="E112" i="14"/>
  <c r="E228" i="14"/>
  <c r="E170" i="14"/>
  <c r="E284" i="14"/>
  <c r="E54" i="14"/>
  <c r="F126" i="14"/>
  <c r="K126" i="14" s="1"/>
  <c r="N293" i="14" s="1"/>
  <c r="Q293" i="14" s="1"/>
  <c r="F240" i="14"/>
  <c r="F10" i="14"/>
  <c r="F184" i="14"/>
  <c r="K184" i="14" s="1"/>
  <c r="F68" i="14"/>
  <c r="K68" i="14" s="1"/>
  <c r="M293" i="14" s="1"/>
  <c r="P293" i="14" s="1"/>
  <c r="G153" i="14"/>
  <c r="G211" i="14"/>
  <c r="G37" i="14"/>
  <c r="G267" i="14"/>
  <c r="G95" i="14"/>
  <c r="B94" i="14"/>
  <c r="B266" i="14"/>
  <c r="B152" i="14"/>
  <c r="B36" i="14"/>
  <c r="B210" i="14"/>
  <c r="G278" i="14"/>
  <c r="G164" i="14"/>
  <c r="G48" i="14"/>
  <c r="G106" i="14"/>
  <c r="G222" i="14"/>
  <c r="B278" i="14"/>
  <c r="B106" i="14"/>
  <c r="B48" i="14"/>
  <c r="B222" i="14"/>
  <c r="B164" i="14"/>
  <c r="C242" i="14"/>
  <c r="C12" i="14"/>
  <c r="C128" i="14"/>
  <c r="C70" i="14"/>
  <c r="C186" i="14"/>
  <c r="D285" i="14"/>
  <c r="D113" i="14"/>
  <c r="D229" i="14"/>
  <c r="D171" i="14"/>
  <c r="D55" i="14"/>
  <c r="C136" i="14"/>
  <c r="C194" i="14"/>
  <c r="C250" i="14"/>
  <c r="C78" i="14"/>
  <c r="C20" i="14"/>
  <c r="C222" i="14"/>
  <c r="C164" i="14"/>
  <c r="C106" i="14"/>
  <c r="C278" i="14"/>
  <c r="C48" i="14"/>
  <c r="F164" i="14"/>
  <c r="K164" i="14" s="1"/>
  <c r="N303" i="14" s="1"/>
  <c r="Q303" i="14" s="1"/>
  <c r="F278" i="14"/>
  <c r="F48" i="14"/>
  <c r="F222" i="14"/>
  <c r="K222" i="14" s="1"/>
  <c r="F106" i="14"/>
  <c r="K106" i="14" s="1"/>
  <c r="M303" i="14" s="1"/>
  <c r="P303" i="14" s="1"/>
  <c r="B105" i="14"/>
  <c r="B277" i="14"/>
  <c r="B221" i="14"/>
  <c r="B47" i="14"/>
  <c r="B163" i="14"/>
  <c r="E283" i="14"/>
  <c r="E227" i="14"/>
  <c r="E169" i="14"/>
  <c r="E53" i="14"/>
  <c r="E111" i="14"/>
  <c r="F200" i="14"/>
  <c r="K200" i="14" s="1"/>
  <c r="F84" i="14"/>
  <c r="K84" i="14" s="1"/>
  <c r="F256" i="14"/>
  <c r="F142" i="14"/>
  <c r="K142" i="14" s="1"/>
  <c r="F26" i="14"/>
  <c r="F247" i="14"/>
  <c r="F133" i="14"/>
  <c r="K133" i="14" s="1"/>
  <c r="F191" i="14"/>
  <c r="K191" i="14" s="1"/>
  <c r="F75" i="14"/>
  <c r="K75" i="14" s="1"/>
  <c r="F17" i="14"/>
  <c r="C104" i="14"/>
  <c r="C220" i="14"/>
  <c r="C276" i="14"/>
  <c r="C162" i="14"/>
  <c r="C46" i="14"/>
  <c r="B104" i="14"/>
  <c r="B276" i="14"/>
  <c r="B220" i="14"/>
  <c r="B46" i="14"/>
  <c r="B162" i="14"/>
  <c r="G169" i="14"/>
  <c r="G283" i="14"/>
  <c r="G53" i="14"/>
  <c r="G111" i="14"/>
  <c r="G227" i="14"/>
  <c r="D68" i="14"/>
  <c r="D240" i="14"/>
  <c r="D10" i="14"/>
  <c r="D184" i="14"/>
  <c r="D126" i="14"/>
  <c r="B253" i="14"/>
  <c r="B81" i="14"/>
  <c r="B139" i="14"/>
  <c r="B23" i="14"/>
  <c r="B197" i="14"/>
  <c r="C135" i="14"/>
  <c r="C249" i="14"/>
  <c r="C19" i="14"/>
  <c r="C193" i="14"/>
  <c r="C77" i="14"/>
  <c r="F34" i="14"/>
  <c r="F208" i="14"/>
  <c r="K208" i="14" s="1"/>
  <c r="F150" i="14"/>
  <c r="K150" i="14" s="1"/>
  <c r="F92" i="14"/>
  <c r="K92" i="14" s="1"/>
  <c r="F264" i="14"/>
  <c r="B283" i="14"/>
  <c r="B169" i="14"/>
  <c r="B227" i="14"/>
  <c r="B53" i="14"/>
  <c r="B111" i="14"/>
  <c r="G6" i="14"/>
  <c r="G64" i="14"/>
  <c r="G122" i="14"/>
  <c r="G180" i="14"/>
  <c r="G236" i="14"/>
  <c r="F23" i="14"/>
  <c r="F197" i="14"/>
  <c r="K197" i="14" s="1"/>
  <c r="L197" i="14" s="1"/>
  <c r="F253" i="14"/>
  <c r="F81" i="14"/>
  <c r="K81" i="14" s="1"/>
  <c r="F139" i="14"/>
  <c r="K139" i="14" s="1"/>
  <c r="B171" i="14"/>
  <c r="B113" i="14"/>
  <c r="B55" i="14"/>
  <c r="B285" i="14"/>
  <c r="B229" i="14"/>
  <c r="F135" i="14"/>
  <c r="K135" i="14" s="1"/>
  <c r="F19" i="14"/>
  <c r="F249" i="14"/>
  <c r="F193" i="14"/>
  <c r="K193" i="14" s="1"/>
  <c r="F77" i="14"/>
  <c r="K77" i="14" s="1"/>
  <c r="F254" i="14"/>
  <c r="F24" i="14"/>
  <c r="F140" i="14"/>
  <c r="K140" i="14" s="1"/>
  <c r="F198" i="14"/>
  <c r="K198" i="14" s="1"/>
  <c r="F82" i="14"/>
  <c r="K82" i="14" s="1"/>
  <c r="F187" i="14"/>
  <c r="K187" i="14" s="1"/>
  <c r="F129" i="14"/>
  <c r="K129" i="14" s="1"/>
  <c r="F13" i="14"/>
  <c r="F243" i="14"/>
  <c r="F71" i="14"/>
  <c r="K71" i="14" s="1"/>
  <c r="E256" i="14"/>
  <c r="E142" i="14"/>
  <c r="E84" i="14"/>
  <c r="E200" i="14"/>
  <c r="E26" i="14"/>
  <c r="G55" i="14"/>
  <c r="G229" i="14"/>
  <c r="G113" i="14"/>
  <c r="G285" i="14"/>
  <c r="G171" i="14"/>
  <c r="B262" i="14"/>
  <c r="B206" i="14"/>
  <c r="B90" i="14"/>
  <c r="B148" i="14"/>
  <c r="B32" i="14"/>
  <c r="F171" i="14"/>
  <c r="K171" i="14" s="1"/>
  <c r="N308" i="14" s="1"/>
  <c r="Q308" i="14" s="1"/>
  <c r="F55" i="14"/>
  <c r="F285" i="14"/>
  <c r="F113" i="14"/>
  <c r="K113" i="14" s="1"/>
  <c r="M308" i="14" s="1"/>
  <c r="P308" i="14" s="1"/>
  <c r="F229" i="14"/>
  <c r="K229" i="14" s="1"/>
  <c r="L229" i="14" s="1"/>
  <c r="C272" i="14"/>
  <c r="C42" i="14"/>
  <c r="C158" i="14"/>
  <c r="C216" i="14"/>
  <c r="C100" i="14"/>
  <c r="D65" i="14"/>
  <c r="D181" i="14"/>
  <c r="D237" i="14"/>
  <c r="D123" i="14"/>
  <c r="D7" i="14"/>
  <c r="F250" i="14"/>
  <c r="F20" i="14"/>
  <c r="F78" i="14"/>
  <c r="K78" i="14" s="1"/>
  <c r="F136" i="14"/>
  <c r="K136" i="14" s="1"/>
  <c r="F194" i="14"/>
  <c r="K194" i="14" s="1"/>
  <c r="F153" i="14"/>
  <c r="K153" i="14" s="1"/>
  <c r="N300" i="14" s="1"/>
  <c r="Q300" i="14" s="1"/>
  <c r="F211" i="14"/>
  <c r="K211" i="14" s="1"/>
  <c r="F95" i="14"/>
  <c r="K95" i="14" s="1"/>
  <c r="M300" i="14" s="1"/>
  <c r="P300" i="14" s="1"/>
  <c r="F267" i="14"/>
  <c r="F37" i="14"/>
  <c r="F134" i="14"/>
  <c r="K134" i="14" s="1"/>
  <c r="F192" i="14"/>
  <c r="K192" i="14" s="1"/>
  <c r="F248" i="14"/>
  <c r="F76" i="14"/>
  <c r="K76" i="14" s="1"/>
  <c r="F18" i="14"/>
  <c r="C170" i="14"/>
  <c r="C284" i="14"/>
  <c r="C112" i="14"/>
  <c r="C228" i="14"/>
  <c r="C54" i="14"/>
  <c r="F97" i="14"/>
  <c r="K97" i="14" s="1"/>
  <c r="F213" i="14"/>
  <c r="K213" i="14" s="1"/>
  <c r="F155" i="14"/>
  <c r="K155" i="14" s="1"/>
  <c r="F39" i="14"/>
  <c r="F269" i="14"/>
  <c r="F181" i="14"/>
  <c r="K181" i="14" s="1"/>
  <c r="F123" i="14"/>
  <c r="K123" i="14" s="1"/>
  <c r="F237" i="14"/>
  <c r="F7" i="14"/>
  <c r="F65" i="14"/>
  <c r="K65" i="14" s="1"/>
  <c r="L308" i="14" l="1"/>
  <c r="O308" i="14" s="1"/>
  <c r="L303" i="14"/>
  <c r="O303" i="14" s="1"/>
  <c r="L306" i="14"/>
  <c r="O306" i="14" s="1"/>
  <c r="L304" i="14"/>
  <c r="O304" i="14" s="1"/>
  <c r="L297" i="14"/>
  <c r="O297" i="14" s="1"/>
  <c r="L300" i="14"/>
  <c r="O300" i="14" s="1"/>
  <c r="L293" i="14"/>
  <c r="O293" i="14" s="1"/>
  <c r="L299" i="14"/>
  <c r="O299" i="14" s="1"/>
  <c r="L307" i="14"/>
  <c r="O307" i="14" s="1"/>
  <c r="L105" i="14"/>
  <c r="Z105" i="14" s="1"/>
  <c r="L124" i="14"/>
  <c r="Z124" i="14" s="1"/>
  <c r="L163" i="14"/>
  <c r="Z163" i="14" s="1"/>
  <c r="L94" i="14"/>
  <c r="M299" i="14"/>
  <c r="P299" i="14" s="1"/>
  <c r="J16" i="9"/>
  <c r="J17" i="9"/>
  <c r="J15" i="9"/>
  <c r="J18" i="9"/>
  <c r="J12" i="9"/>
  <c r="J14" i="9"/>
  <c r="J11" i="9"/>
  <c r="J13" i="9"/>
  <c r="J9" i="9"/>
  <c r="J7" i="9"/>
  <c r="J8" i="9"/>
  <c r="J10" i="9"/>
  <c r="J3" i="9"/>
  <c r="J6" i="9"/>
  <c r="J5" i="9"/>
  <c r="J4" i="9"/>
  <c r="J2" i="9"/>
  <c r="M204" i="14"/>
  <c r="AA204" i="14" s="1"/>
  <c r="K22" i="14"/>
  <c r="L138" i="14"/>
  <c r="M138" i="14" s="1"/>
  <c r="L80" i="14"/>
  <c r="Z80" i="14" s="1"/>
  <c r="Z196" i="14"/>
  <c r="M196" i="14"/>
  <c r="K8" i="14"/>
  <c r="L66" i="14"/>
  <c r="M66" i="14" s="1"/>
  <c r="Z182" i="14"/>
  <c r="M182" i="14"/>
  <c r="N182" i="14" s="1"/>
  <c r="K26" i="14"/>
  <c r="L192" i="14"/>
  <c r="Z192" i="14" s="1"/>
  <c r="L84" i="14"/>
  <c r="K46" i="14"/>
  <c r="K40" i="14"/>
  <c r="L156" i="14"/>
  <c r="Z156" i="14" s="1"/>
  <c r="L225" i="14"/>
  <c r="L158" i="14"/>
  <c r="Z158" i="14" s="1"/>
  <c r="L165" i="14"/>
  <c r="L110" i="14"/>
  <c r="Z110" i="14" s="1"/>
  <c r="K52" i="14"/>
  <c r="K32" i="14"/>
  <c r="L206" i="14"/>
  <c r="Z206" i="14" s="1"/>
  <c r="L169" i="14"/>
  <c r="M169" i="14" s="1"/>
  <c r="L112" i="14"/>
  <c r="Z112" i="14" s="1"/>
  <c r="L122" i="14"/>
  <c r="Z122" i="14" s="1"/>
  <c r="L81" i="14"/>
  <c r="Z81" i="14" s="1"/>
  <c r="L75" i="14"/>
  <c r="Z75" i="14" s="1"/>
  <c r="L186" i="14"/>
  <c r="L152" i="14"/>
  <c r="K20" i="14"/>
  <c r="L171" i="14"/>
  <c r="Z171" i="14" s="1"/>
  <c r="L82" i="14"/>
  <c r="Z82" i="14" s="1"/>
  <c r="K48" i="14"/>
  <c r="K36" i="14"/>
  <c r="L214" i="14"/>
  <c r="Z214" i="14" s="1"/>
  <c r="L167" i="14"/>
  <c r="Z167" i="14" s="1"/>
  <c r="K42" i="14"/>
  <c r="L89" i="14"/>
  <c r="M89" i="14" s="1"/>
  <c r="L168" i="14"/>
  <c r="Z168" i="14" s="1"/>
  <c r="L148" i="14"/>
  <c r="Z148" i="14" s="1"/>
  <c r="K54" i="14"/>
  <c r="L180" i="14"/>
  <c r="Z180" i="14" s="1"/>
  <c r="Z64" i="14"/>
  <c r="L95" i="14"/>
  <c r="L71" i="14"/>
  <c r="K24" i="14"/>
  <c r="L222" i="14"/>
  <c r="Z222" i="14" s="1"/>
  <c r="L68" i="14"/>
  <c r="Z68" i="14" s="1"/>
  <c r="L123" i="14"/>
  <c r="K18" i="14"/>
  <c r="L211" i="14"/>
  <c r="Z211" i="14" s="1"/>
  <c r="L184" i="14"/>
  <c r="Z184" i="14" s="1"/>
  <c r="Z221" i="14"/>
  <c r="M221" i="14"/>
  <c r="N221" i="14" s="1"/>
  <c r="L65" i="14"/>
  <c r="Z65" i="14" s="1"/>
  <c r="L76" i="14"/>
  <c r="M76" i="14" s="1"/>
  <c r="K19" i="14"/>
  <c r="L92" i="14"/>
  <c r="L200" i="14"/>
  <c r="Z200" i="14" s="1"/>
  <c r="K10" i="14"/>
  <c r="L162" i="14"/>
  <c r="Z162" i="14" s="1"/>
  <c r="L70" i="14"/>
  <c r="Z70" i="14" s="1"/>
  <c r="L109" i="14"/>
  <c r="L100" i="14"/>
  <c r="Z100" i="14" s="1"/>
  <c r="K31" i="14"/>
  <c r="L205" i="14"/>
  <c r="M205" i="14" s="1"/>
  <c r="K49" i="14"/>
  <c r="L227" i="14"/>
  <c r="Z227" i="14" s="1"/>
  <c r="L170" i="14"/>
  <c r="Z170" i="14" s="1"/>
  <c r="K6" i="14"/>
  <c r="K39" i="14"/>
  <c r="L78" i="14"/>
  <c r="Z78" i="14" s="1"/>
  <c r="K55" i="14"/>
  <c r="L187" i="14"/>
  <c r="L193" i="14"/>
  <c r="Z193" i="14" s="1"/>
  <c r="L208" i="14"/>
  <c r="Z208" i="14" s="1"/>
  <c r="L126" i="14"/>
  <c r="Z126" i="14" s="1"/>
  <c r="L155" i="14"/>
  <c r="L134" i="14"/>
  <c r="Z134" i="14" s="1"/>
  <c r="Z229" i="14"/>
  <c r="M229" i="14"/>
  <c r="K34" i="14"/>
  <c r="L191" i="14"/>
  <c r="L220" i="14"/>
  <c r="Z220" i="14" s="1"/>
  <c r="L128" i="14"/>
  <c r="Z128" i="14" s="1"/>
  <c r="L181" i="14"/>
  <c r="Z181" i="14" s="1"/>
  <c r="L213" i="14"/>
  <c r="Z213" i="14" s="1"/>
  <c r="K37" i="14"/>
  <c r="L153" i="14"/>
  <c r="Z153" i="14" s="1"/>
  <c r="L194" i="14"/>
  <c r="L113" i="14"/>
  <c r="Z113" i="14" s="1"/>
  <c r="K13" i="14"/>
  <c r="L198" i="14"/>
  <c r="Z198" i="14" s="1"/>
  <c r="Z197" i="14"/>
  <c r="M197" i="14"/>
  <c r="L133" i="14"/>
  <c r="L142" i="14"/>
  <c r="K7" i="14"/>
  <c r="L97" i="14"/>
  <c r="L136" i="14"/>
  <c r="Z136" i="14" s="1"/>
  <c r="L129" i="14"/>
  <c r="Z129" i="14" s="1"/>
  <c r="L140" i="14"/>
  <c r="L77" i="14"/>
  <c r="Z77" i="14" s="1"/>
  <c r="L135" i="14"/>
  <c r="Z135" i="14" s="1"/>
  <c r="L139" i="14"/>
  <c r="K23" i="14"/>
  <c r="L150" i="14"/>
  <c r="K17" i="14"/>
  <c r="L106" i="14"/>
  <c r="L164" i="14"/>
  <c r="Z164" i="14" s="1"/>
  <c r="L104" i="14"/>
  <c r="Z104" i="14" s="1"/>
  <c r="K47" i="14"/>
  <c r="K12" i="14"/>
  <c r="L210" i="14"/>
  <c r="L98" i="14"/>
  <c r="Z98" i="14" s="1"/>
  <c r="K51" i="14"/>
  <c r="L216" i="14"/>
  <c r="L147" i="14"/>
  <c r="Z147" i="14" s="1"/>
  <c r="L223" i="14"/>
  <c r="L107" i="14"/>
  <c r="Z107" i="14" s="1"/>
  <c r="L226" i="14"/>
  <c r="Z226" i="14" s="1"/>
  <c r="L90" i="14"/>
  <c r="K53" i="14"/>
  <c r="L111" i="14"/>
  <c r="Z111" i="14" s="1"/>
  <c r="L228" i="14"/>
  <c r="Z228" i="14" s="1"/>
  <c r="M163" i="14" l="1"/>
  <c r="M105" i="14"/>
  <c r="N105" i="14" s="1"/>
  <c r="M124" i="14"/>
  <c r="N124" i="14" s="1"/>
  <c r="O124" i="14" s="1"/>
  <c r="AC124" i="14" s="1"/>
  <c r="Z90" i="14"/>
  <c r="N204" i="14"/>
  <c r="AB204" i="14" s="1"/>
  <c r="Z138" i="14"/>
  <c r="N196" i="14"/>
  <c r="AB196" i="14" s="1"/>
  <c r="AA138" i="14"/>
  <c r="N138" i="14"/>
  <c r="O138" i="14" s="1"/>
  <c r="AA196" i="14"/>
  <c r="M80" i="14"/>
  <c r="AA80" i="14" s="1"/>
  <c r="Z22" i="14"/>
  <c r="L22" i="14"/>
  <c r="AA182" i="14"/>
  <c r="Z66" i="14"/>
  <c r="AA66" i="14"/>
  <c r="N66" i="14"/>
  <c r="AB182" i="14"/>
  <c r="O182" i="14"/>
  <c r="P182" i="14" s="1"/>
  <c r="L8" i="14"/>
  <c r="M8" i="14" s="1"/>
  <c r="Z8" i="14"/>
  <c r="Z95" i="14"/>
  <c r="Z169" i="14"/>
  <c r="Z89" i="14"/>
  <c r="M223" i="14"/>
  <c r="AA223" i="14" s="1"/>
  <c r="M216" i="14"/>
  <c r="AA216" i="14" s="1"/>
  <c r="M210" i="14"/>
  <c r="AA210" i="14" s="1"/>
  <c r="M155" i="14"/>
  <c r="L39" i="14"/>
  <c r="Z39" i="14"/>
  <c r="M109" i="14"/>
  <c r="AA109" i="14" s="1"/>
  <c r="M94" i="14"/>
  <c r="AB105" i="14"/>
  <c r="O105" i="14"/>
  <c r="P105" i="14" s="1"/>
  <c r="L10" i="14"/>
  <c r="Z10" i="14"/>
  <c r="M92" i="14"/>
  <c r="AA76" i="14"/>
  <c r="N76" i="14"/>
  <c r="AB76" i="14" s="1"/>
  <c r="AB221" i="14"/>
  <c r="O221" i="14"/>
  <c r="P221" i="14" s="1"/>
  <c r="M71" i="14"/>
  <c r="AA71" i="14" s="1"/>
  <c r="M152" i="14"/>
  <c r="AA152" i="14" s="1"/>
  <c r="M186" i="14"/>
  <c r="AA186" i="14" s="1"/>
  <c r="M111" i="14"/>
  <c r="N111" i="14" s="1"/>
  <c r="Z47" i="14"/>
  <c r="L47" i="14"/>
  <c r="M47" i="14" s="1"/>
  <c r="M164" i="14"/>
  <c r="AA164" i="14" s="1"/>
  <c r="L17" i="14"/>
  <c r="Z17" i="14"/>
  <c r="M136" i="14"/>
  <c r="AA136" i="14" s="1"/>
  <c r="AA197" i="14"/>
  <c r="N197" i="14"/>
  <c r="O197" i="14" s="1"/>
  <c r="M198" i="14"/>
  <c r="AA198" i="14" s="1"/>
  <c r="Z37" i="14"/>
  <c r="L37" i="14"/>
  <c r="M227" i="14"/>
  <c r="Z49" i="14"/>
  <c r="L49" i="14"/>
  <c r="AA49" i="14" s="1"/>
  <c r="M100" i="14"/>
  <c r="AA100" i="14" s="1"/>
  <c r="M184" i="14"/>
  <c r="AA184" i="14" s="1"/>
  <c r="L26" i="14"/>
  <c r="Z26" i="14"/>
  <c r="Z18" i="14"/>
  <c r="L18" i="14"/>
  <c r="M68" i="14"/>
  <c r="N68" i="14" s="1"/>
  <c r="L24" i="14"/>
  <c r="AA24" i="14" s="1"/>
  <c r="Z24" i="14"/>
  <c r="AA64" i="14"/>
  <c r="Z54" i="14"/>
  <c r="L54" i="14"/>
  <c r="AA89" i="14"/>
  <c r="N89" i="14"/>
  <c r="M214" i="14"/>
  <c r="L36" i="14"/>
  <c r="AA36" i="14" s="1"/>
  <c r="Z36" i="14"/>
  <c r="M82" i="14"/>
  <c r="AA82" i="14" s="1"/>
  <c r="L20" i="14"/>
  <c r="Z20" i="14"/>
  <c r="M112" i="14"/>
  <c r="M206" i="14"/>
  <c r="AA206" i="14" s="1"/>
  <c r="Z46" i="14"/>
  <c r="L46" i="14"/>
  <c r="M46" i="14" s="1"/>
  <c r="M139" i="14"/>
  <c r="AA139" i="14" s="1"/>
  <c r="M140" i="14"/>
  <c r="AA140" i="14" s="1"/>
  <c r="M142" i="14"/>
  <c r="AA142" i="14" s="1"/>
  <c r="M133" i="14"/>
  <c r="AA133" i="14" s="1"/>
  <c r="M194" i="14"/>
  <c r="AA194" i="14" s="1"/>
  <c r="M191" i="14"/>
  <c r="M187" i="14"/>
  <c r="L6" i="14"/>
  <c r="Z6" i="14"/>
  <c r="AA205" i="14"/>
  <c r="N205" i="14"/>
  <c r="AB205" i="14" s="1"/>
  <c r="M123" i="14"/>
  <c r="AA123" i="14" s="1"/>
  <c r="M165" i="14"/>
  <c r="AA165" i="14" s="1"/>
  <c r="M225" i="14"/>
  <c r="AA225" i="14" s="1"/>
  <c r="L40" i="14"/>
  <c r="AA40" i="14" s="1"/>
  <c r="Z40" i="14"/>
  <c r="M84" i="14"/>
  <c r="AA84" i="14" s="1"/>
  <c r="M90" i="14"/>
  <c r="AA90" i="14" s="1"/>
  <c r="M107" i="14"/>
  <c r="M147" i="14"/>
  <c r="AA147" i="14" s="1"/>
  <c r="L51" i="14"/>
  <c r="Z51" i="14"/>
  <c r="M98" i="14"/>
  <c r="L12" i="14"/>
  <c r="AA12" i="14" s="1"/>
  <c r="Z12" i="14"/>
  <c r="Z23" i="14"/>
  <c r="L23" i="14"/>
  <c r="AA23" i="14" s="1"/>
  <c r="M77" i="14"/>
  <c r="M129" i="14"/>
  <c r="AA129" i="14" s="1"/>
  <c r="L7" i="14"/>
  <c r="Z7" i="14"/>
  <c r="Z133" i="14"/>
  <c r="M113" i="14"/>
  <c r="AA113" i="14" s="1"/>
  <c r="M181" i="14"/>
  <c r="AA181" i="14" s="1"/>
  <c r="L34" i="14"/>
  <c r="AA34" i="14" s="1"/>
  <c r="Z34" i="14"/>
  <c r="M134" i="14"/>
  <c r="AA134" i="14" s="1"/>
  <c r="M126" i="14"/>
  <c r="AA126" i="14" s="1"/>
  <c r="M193" i="14"/>
  <c r="M78" i="14"/>
  <c r="AA78" i="14" s="1"/>
  <c r="L31" i="14"/>
  <c r="Z31" i="14"/>
  <c r="M70" i="14"/>
  <c r="AA70" i="14" s="1"/>
  <c r="M162" i="14"/>
  <c r="AA162" i="14" s="1"/>
  <c r="L19" i="14"/>
  <c r="Z19" i="14"/>
  <c r="M65" i="14"/>
  <c r="M167" i="14"/>
  <c r="AA167" i="14" s="1"/>
  <c r="Z48" i="14"/>
  <c r="L48" i="14"/>
  <c r="AA48" i="14" s="1"/>
  <c r="M81" i="14"/>
  <c r="AA81" i="14" s="1"/>
  <c r="M110" i="14"/>
  <c r="M158" i="14"/>
  <c r="AA158" i="14" s="1"/>
  <c r="M156" i="14"/>
  <c r="M106" i="14"/>
  <c r="AA106" i="14" s="1"/>
  <c r="M150" i="14"/>
  <c r="AA150" i="14" s="1"/>
  <c r="M97" i="14"/>
  <c r="AA97" i="14" s="1"/>
  <c r="M228" i="14"/>
  <c r="AA228" i="14" s="1"/>
  <c r="L53" i="14"/>
  <c r="Z53" i="14"/>
  <c r="M226" i="14"/>
  <c r="AA226" i="14" s="1"/>
  <c r="Z223" i="14"/>
  <c r="Z216" i="14"/>
  <c r="Z210" i="14"/>
  <c r="M104" i="14"/>
  <c r="Z106" i="14"/>
  <c r="Z150" i="14"/>
  <c r="Z139" i="14"/>
  <c r="M135" i="14"/>
  <c r="AA135" i="14" s="1"/>
  <c r="Z140" i="14"/>
  <c r="Z97" i="14"/>
  <c r="Z142" i="14"/>
  <c r="L13" i="14"/>
  <c r="AA13" i="14" s="1"/>
  <c r="Z13" i="14"/>
  <c r="Z194" i="14"/>
  <c r="M153" i="14"/>
  <c r="M213" i="14"/>
  <c r="AA213" i="14" s="1"/>
  <c r="M128" i="14"/>
  <c r="AA128" i="14" s="1"/>
  <c r="M220" i="14"/>
  <c r="AA220" i="14" s="1"/>
  <c r="Z191" i="14"/>
  <c r="AA229" i="14"/>
  <c r="N229" i="14"/>
  <c r="AB229" i="14" s="1"/>
  <c r="Z155" i="14"/>
  <c r="AA163" i="14"/>
  <c r="N163" i="14"/>
  <c r="M208" i="14"/>
  <c r="AA208" i="14" s="1"/>
  <c r="Z187" i="14"/>
  <c r="Z55" i="14"/>
  <c r="L55" i="14"/>
  <c r="M170" i="14"/>
  <c r="AA170" i="14" s="1"/>
  <c r="Z205" i="14"/>
  <c r="Z109" i="14"/>
  <c r="Z94" i="14"/>
  <c r="AA105" i="14"/>
  <c r="M200" i="14"/>
  <c r="AA200" i="14" s="1"/>
  <c r="Z92" i="14"/>
  <c r="Z76" i="14"/>
  <c r="AA221" i="14"/>
  <c r="M211" i="14"/>
  <c r="AA211" i="14" s="1"/>
  <c r="Z123" i="14"/>
  <c r="M222" i="14"/>
  <c r="Z71" i="14"/>
  <c r="M95" i="14"/>
  <c r="AA95" i="14" s="1"/>
  <c r="M180" i="14"/>
  <c r="AA180" i="14" s="1"/>
  <c r="M148" i="14"/>
  <c r="M168" i="14"/>
  <c r="AA168" i="14" s="1"/>
  <c r="L42" i="14"/>
  <c r="Z42" i="14"/>
  <c r="M171" i="14"/>
  <c r="AA171" i="14" s="1"/>
  <c r="Z152" i="14"/>
  <c r="Z186" i="14"/>
  <c r="M75" i="14"/>
  <c r="M122" i="14"/>
  <c r="AA122" i="14" s="1"/>
  <c r="AA169" i="14"/>
  <c r="N169" i="14"/>
  <c r="L32" i="14"/>
  <c r="AA32" i="14" s="1"/>
  <c r="Z32" i="14"/>
  <c r="Z52" i="14"/>
  <c r="L52" i="14"/>
  <c r="AA52" i="14" s="1"/>
  <c r="Z165" i="14"/>
  <c r="Z225" i="14"/>
  <c r="Z84" i="14"/>
  <c r="M192" i="14"/>
  <c r="AA192" i="14" s="1"/>
  <c r="AB124" i="14" l="1"/>
  <c r="AA124" i="14"/>
  <c r="AA94" i="14"/>
  <c r="N94" i="14"/>
  <c r="AB94" i="14" s="1"/>
  <c r="Z114" i="14"/>
  <c r="O204" i="14"/>
  <c r="P204" i="14" s="1"/>
  <c r="AC138" i="14"/>
  <c r="P138" i="14"/>
  <c r="N80" i="14"/>
  <c r="AB80" i="14" s="1"/>
  <c r="AA22" i="14"/>
  <c r="M22" i="14"/>
  <c r="AB138" i="14"/>
  <c r="O196" i="14"/>
  <c r="P196" i="14" s="1"/>
  <c r="AA8" i="14"/>
  <c r="O66" i="14"/>
  <c r="AC66" i="14" s="1"/>
  <c r="AB8" i="14"/>
  <c r="N8" i="14"/>
  <c r="P124" i="14"/>
  <c r="AD124" i="14" s="1"/>
  <c r="AC182" i="14"/>
  <c r="AD182" i="14"/>
  <c r="Q182" i="14"/>
  <c r="AE182" i="14" s="1"/>
  <c r="AB66" i="14"/>
  <c r="Z230" i="14"/>
  <c r="Z172" i="14"/>
  <c r="Z56" i="14"/>
  <c r="AA104" i="14"/>
  <c r="AA111" i="14"/>
  <c r="AA68" i="14"/>
  <c r="AA46" i="14"/>
  <c r="AA47" i="14"/>
  <c r="AB197" i="14"/>
  <c r="N214" i="14"/>
  <c r="AB214" i="14" s="1"/>
  <c r="AA214" i="14"/>
  <c r="N148" i="14"/>
  <c r="AB148" i="14" s="1"/>
  <c r="AA148" i="14"/>
  <c r="N110" i="14"/>
  <c r="AB110" i="14" s="1"/>
  <c r="AA110" i="14"/>
  <c r="N193" i="14"/>
  <c r="AB193" i="14" s="1"/>
  <c r="AA193" i="14"/>
  <c r="N77" i="14"/>
  <c r="AB77" i="14" s="1"/>
  <c r="AA77" i="14"/>
  <c r="N107" i="14"/>
  <c r="AB107" i="14" s="1"/>
  <c r="AA107" i="14"/>
  <c r="N191" i="14"/>
  <c r="AB191" i="14" s="1"/>
  <c r="AA191" i="14"/>
  <c r="M54" i="14"/>
  <c r="AB54" i="14" s="1"/>
  <c r="AA54" i="14"/>
  <c r="M17" i="14"/>
  <c r="AB17" i="14" s="1"/>
  <c r="AA17" i="14"/>
  <c r="M10" i="14"/>
  <c r="AB10" i="14" s="1"/>
  <c r="AA10" i="14"/>
  <c r="N75" i="14"/>
  <c r="AB75" i="14" s="1"/>
  <c r="AA75" i="14"/>
  <c r="M42" i="14"/>
  <c r="AB42" i="14" s="1"/>
  <c r="AA42" i="14"/>
  <c r="N156" i="14"/>
  <c r="AB156" i="14" s="1"/>
  <c r="AA156" i="14"/>
  <c r="M19" i="14"/>
  <c r="AB19" i="14" s="1"/>
  <c r="AA19" i="14"/>
  <c r="M7" i="14"/>
  <c r="AB7" i="14" s="1"/>
  <c r="AA7" i="14"/>
  <c r="M53" i="14"/>
  <c r="AB53" i="14" s="1"/>
  <c r="AA53" i="14"/>
  <c r="M6" i="14"/>
  <c r="AA6" i="14"/>
  <c r="M26" i="14"/>
  <c r="AB26" i="14" s="1"/>
  <c r="AA26" i="14"/>
  <c r="N227" i="14"/>
  <c r="AA227" i="14"/>
  <c r="N92" i="14"/>
  <c r="AB92" i="14" s="1"/>
  <c r="AA92" i="14"/>
  <c r="N155" i="14"/>
  <c r="AB155" i="14" s="1"/>
  <c r="AA155" i="14"/>
  <c r="M51" i="14"/>
  <c r="AA51" i="14"/>
  <c r="N187" i="14"/>
  <c r="AA187" i="14"/>
  <c r="N112" i="14"/>
  <c r="AA112" i="14"/>
  <c r="AB169" i="14"/>
  <c r="O169" i="14"/>
  <c r="P169" i="14" s="1"/>
  <c r="N222" i="14"/>
  <c r="AA222" i="14"/>
  <c r="N153" i="14"/>
  <c r="AB153" i="14" s="1"/>
  <c r="AA153" i="14"/>
  <c r="N65" i="14"/>
  <c r="O65" i="14" s="1"/>
  <c r="AA65" i="14"/>
  <c r="M31" i="14"/>
  <c r="AB31" i="14" s="1"/>
  <c r="AA31" i="14"/>
  <c r="N98" i="14"/>
  <c r="AB98" i="14" s="1"/>
  <c r="AA98" i="14"/>
  <c r="M20" i="14"/>
  <c r="AB20" i="14" s="1"/>
  <c r="AA20" i="14"/>
  <c r="M18" i="14"/>
  <c r="AB18" i="14" s="1"/>
  <c r="AA18" i="14"/>
  <c r="M52" i="14"/>
  <c r="AB52" i="14" s="1"/>
  <c r="N168" i="14"/>
  <c r="AB168" i="14" s="1"/>
  <c r="N180" i="14"/>
  <c r="AB180" i="14" s="1"/>
  <c r="N213" i="14"/>
  <c r="AB213" i="14" s="1"/>
  <c r="N228" i="14"/>
  <c r="AB228" i="14" s="1"/>
  <c r="N158" i="14"/>
  <c r="AB158" i="14" s="1"/>
  <c r="N81" i="14"/>
  <c r="AB81" i="14" s="1"/>
  <c r="N167" i="14"/>
  <c r="AB167" i="14" s="1"/>
  <c r="N126" i="14"/>
  <c r="N129" i="14"/>
  <c r="AB129" i="14" s="1"/>
  <c r="M12" i="14"/>
  <c r="N147" i="14"/>
  <c r="AB147" i="14" s="1"/>
  <c r="N90" i="14"/>
  <c r="N84" i="14"/>
  <c r="AB84" i="14" s="1"/>
  <c r="N206" i="14"/>
  <c r="AB206" i="14" s="1"/>
  <c r="N82" i="14"/>
  <c r="AB82" i="14" s="1"/>
  <c r="M36" i="14"/>
  <c r="N184" i="14"/>
  <c r="AB184" i="14" s="1"/>
  <c r="N100" i="14"/>
  <c r="AB100" i="14" s="1"/>
  <c r="N71" i="14"/>
  <c r="AB71" i="14" s="1"/>
  <c r="AD221" i="14"/>
  <c r="Q221" i="14"/>
  <c r="AD105" i="14"/>
  <c r="Q105" i="14"/>
  <c r="N192" i="14"/>
  <c r="AB192" i="14" s="1"/>
  <c r="M32" i="14"/>
  <c r="AB32" i="14" s="1"/>
  <c r="N122" i="14"/>
  <c r="AA55" i="14"/>
  <c r="M55" i="14"/>
  <c r="N208" i="14"/>
  <c r="AB208" i="14" s="1"/>
  <c r="AB163" i="14"/>
  <c r="O163" i="14"/>
  <c r="P163" i="14" s="1"/>
  <c r="O229" i="14"/>
  <c r="P229" i="14" s="1"/>
  <c r="N128" i="14"/>
  <c r="AB128" i="14" s="1"/>
  <c r="N104" i="14"/>
  <c r="AB104" i="14" s="1"/>
  <c r="N150" i="14"/>
  <c r="N162" i="14"/>
  <c r="AB162" i="14" s="1"/>
  <c r="N70" i="14"/>
  <c r="AB70" i="14" s="1"/>
  <c r="N78" i="14"/>
  <c r="N134" i="14"/>
  <c r="AB134" i="14" s="1"/>
  <c r="M34" i="14"/>
  <c r="AB34" i="14" s="1"/>
  <c r="N113" i="14"/>
  <c r="AB113" i="14" s="1"/>
  <c r="M23" i="14"/>
  <c r="N225" i="14"/>
  <c r="AB225" i="14" s="1"/>
  <c r="O205" i="14"/>
  <c r="N194" i="14"/>
  <c r="AB194" i="14" s="1"/>
  <c r="N142" i="14"/>
  <c r="AB142" i="14" s="1"/>
  <c r="N139" i="14"/>
  <c r="AB139" i="14" s="1"/>
  <c r="AB64" i="14"/>
  <c r="M24" i="14"/>
  <c r="AB24" i="14" s="1"/>
  <c r="M37" i="14"/>
  <c r="N198" i="14"/>
  <c r="AB198" i="14" s="1"/>
  <c r="N136" i="14"/>
  <c r="AB136" i="14" s="1"/>
  <c r="N164" i="14"/>
  <c r="N152" i="14"/>
  <c r="N109" i="14"/>
  <c r="AB109" i="14" s="1"/>
  <c r="M39" i="14"/>
  <c r="AB39" i="14" s="1"/>
  <c r="N210" i="14"/>
  <c r="AB210" i="14" s="1"/>
  <c r="N223" i="14"/>
  <c r="AB223" i="14" s="1"/>
  <c r="N171" i="14"/>
  <c r="N95" i="14"/>
  <c r="AB95" i="14" s="1"/>
  <c r="N211" i="14"/>
  <c r="AB211" i="14" s="1"/>
  <c r="N200" i="14"/>
  <c r="AB200" i="14" s="1"/>
  <c r="N170" i="14"/>
  <c r="AB170" i="14" s="1"/>
  <c r="N220" i="14"/>
  <c r="AB220" i="14" s="1"/>
  <c r="M13" i="14"/>
  <c r="AB13" i="14" s="1"/>
  <c r="N135" i="14"/>
  <c r="AB135" i="14" s="1"/>
  <c r="N226" i="14"/>
  <c r="N97" i="14"/>
  <c r="AB97" i="14" s="1"/>
  <c r="N106" i="14"/>
  <c r="M48" i="14"/>
  <c r="AB48" i="14" s="1"/>
  <c r="N181" i="14"/>
  <c r="M40" i="14"/>
  <c r="N165" i="14"/>
  <c r="AB165" i="14" s="1"/>
  <c r="N123" i="14"/>
  <c r="N133" i="14"/>
  <c r="AB133" i="14" s="1"/>
  <c r="N140" i="14"/>
  <c r="AB46" i="14"/>
  <c r="N46" i="14"/>
  <c r="AB89" i="14"/>
  <c r="O89" i="14"/>
  <c r="AB68" i="14"/>
  <c r="O68" i="14"/>
  <c r="M49" i="14"/>
  <c r="AA37" i="14"/>
  <c r="AC197" i="14"/>
  <c r="P197" i="14"/>
  <c r="AB47" i="14"/>
  <c r="N47" i="14"/>
  <c r="AB111" i="14"/>
  <c r="O111" i="14"/>
  <c r="P111" i="14" s="1"/>
  <c r="N186" i="14"/>
  <c r="AB186" i="14" s="1"/>
  <c r="AC221" i="14"/>
  <c r="O76" i="14"/>
  <c r="AC105" i="14"/>
  <c r="AA39" i="14"/>
  <c r="N216" i="14"/>
  <c r="AB216" i="14" s="1"/>
  <c r="AM130" i="14" l="1"/>
  <c r="AM188" i="14"/>
  <c r="AM72" i="14"/>
  <c r="AM159" i="14"/>
  <c r="AM217" i="14"/>
  <c r="AM101" i="14"/>
  <c r="AM215" i="14"/>
  <c r="AM99" i="14"/>
  <c r="AM157" i="14"/>
  <c r="AM69" i="14"/>
  <c r="AM185" i="14"/>
  <c r="AM127" i="14"/>
  <c r="Z173" i="14"/>
  <c r="Z174" i="14" s="1"/>
  <c r="Z115" i="14"/>
  <c r="Z116" i="14" s="1"/>
  <c r="Z57" i="14"/>
  <c r="Z58" i="14" s="1"/>
  <c r="AC204" i="14"/>
  <c r="AD204" i="14"/>
  <c r="Q204" i="14"/>
  <c r="AD196" i="14"/>
  <c r="Q196" i="14"/>
  <c r="AE196" i="14" s="1"/>
  <c r="O80" i="14"/>
  <c r="P80" i="14" s="1"/>
  <c r="AB22" i="14"/>
  <c r="N22" i="14"/>
  <c r="AD138" i="14"/>
  <c r="Q138" i="14"/>
  <c r="AC196" i="14"/>
  <c r="R182" i="14"/>
  <c r="AF182" i="14" s="1"/>
  <c r="Q124" i="14"/>
  <c r="R124" i="14" s="1"/>
  <c r="P66" i="14"/>
  <c r="Q66" i="14" s="1"/>
  <c r="AC8" i="14"/>
  <c r="O8" i="14"/>
  <c r="AB36" i="14"/>
  <c r="N36" i="14"/>
  <c r="AC36" i="14" s="1"/>
  <c r="AA230" i="14"/>
  <c r="AA114" i="14"/>
  <c r="AA172" i="14"/>
  <c r="AA56" i="14"/>
  <c r="AC111" i="14"/>
  <c r="AC169" i="14"/>
  <c r="AC229" i="14"/>
  <c r="P76" i="14"/>
  <c r="AD76" i="14" s="1"/>
  <c r="AC47" i="14"/>
  <c r="O47" i="14"/>
  <c r="P68" i="14"/>
  <c r="O46" i="14"/>
  <c r="P46" i="14" s="1"/>
  <c r="O106" i="14"/>
  <c r="AC106" i="14" s="1"/>
  <c r="O226" i="14"/>
  <c r="AC226" i="14" s="1"/>
  <c r="O171" i="14"/>
  <c r="P171" i="14" s="1"/>
  <c r="O152" i="14"/>
  <c r="AC152" i="14" s="1"/>
  <c r="P205" i="14"/>
  <c r="AC76" i="14"/>
  <c r="N49" i="14"/>
  <c r="AC49" i="14" s="1"/>
  <c r="AC68" i="14"/>
  <c r="AC46" i="14"/>
  <c r="O140" i="14"/>
  <c r="AC140" i="14" s="1"/>
  <c r="O123" i="14"/>
  <c r="AC123" i="14" s="1"/>
  <c r="N40" i="14"/>
  <c r="AC40" i="14" s="1"/>
  <c r="O181" i="14"/>
  <c r="AC181" i="14" s="1"/>
  <c r="AB106" i="14"/>
  <c r="AB226" i="14"/>
  <c r="AB171" i="14"/>
  <c r="AB152" i="14"/>
  <c r="O164" i="14"/>
  <c r="N37" i="14"/>
  <c r="AC205" i="14"/>
  <c r="N23" i="14"/>
  <c r="AC23" i="14" s="1"/>
  <c r="O78" i="14"/>
  <c r="AC78" i="14" s="1"/>
  <c r="O150" i="14"/>
  <c r="O104" i="14"/>
  <c r="AD163" i="14"/>
  <c r="Q163" i="14"/>
  <c r="AE163" i="14" s="1"/>
  <c r="AB55" i="14"/>
  <c r="N55" i="14"/>
  <c r="O122" i="14"/>
  <c r="AE105" i="14"/>
  <c r="R105" i="14"/>
  <c r="AF105" i="14" s="1"/>
  <c r="O90" i="14"/>
  <c r="AC90" i="14" s="1"/>
  <c r="N12" i="14"/>
  <c r="AC12" i="14" s="1"/>
  <c r="O126" i="14"/>
  <c r="AC126" i="14" s="1"/>
  <c r="AC65" i="14"/>
  <c r="P65" i="14"/>
  <c r="O222" i="14"/>
  <c r="O187" i="14"/>
  <c r="N51" i="14"/>
  <c r="AB6" i="14"/>
  <c r="O110" i="14"/>
  <c r="O148" i="14"/>
  <c r="N13" i="14"/>
  <c r="O211" i="14"/>
  <c r="AC211" i="14" s="1"/>
  <c r="O223" i="14"/>
  <c r="O134" i="14"/>
  <c r="O192" i="14"/>
  <c r="O184" i="14"/>
  <c r="N18" i="14"/>
  <c r="N31" i="14"/>
  <c r="O153" i="14"/>
  <c r="AB112" i="14"/>
  <c r="O112" i="14"/>
  <c r="AC112" i="14" s="1"/>
  <c r="O216" i="14"/>
  <c r="AC216" i="14" s="1"/>
  <c r="O94" i="14"/>
  <c r="AC94" i="14" s="1"/>
  <c r="AD197" i="14"/>
  <c r="Q197" i="14"/>
  <c r="AC89" i="14"/>
  <c r="P89" i="14"/>
  <c r="Q89" i="14" s="1"/>
  <c r="O133" i="14"/>
  <c r="O165" i="14"/>
  <c r="AC165" i="14" s="1"/>
  <c r="O170" i="14"/>
  <c r="AC170" i="14" s="1"/>
  <c r="O198" i="14"/>
  <c r="AC198" i="14" s="1"/>
  <c r="N24" i="14"/>
  <c r="AC24" i="14" s="1"/>
  <c r="O225" i="14"/>
  <c r="AC225" i="14" s="1"/>
  <c r="O113" i="14"/>
  <c r="P113" i="14" s="1"/>
  <c r="O162" i="14"/>
  <c r="O128" i="14"/>
  <c r="AC128" i="14" s="1"/>
  <c r="AD229" i="14"/>
  <c r="Q229" i="14"/>
  <c r="N32" i="14"/>
  <c r="AE221" i="14"/>
  <c r="R221" i="14"/>
  <c r="AF221" i="14" s="1"/>
  <c r="O147" i="14"/>
  <c r="O129" i="14"/>
  <c r="O98" i="14"/>
  <c r="AD169" i="14"/>
  <c r="Q169" i="14"/>
  <c r="R169" i="14" s="1"/>
  <c r="O92" i="14"/>
  <c r="AC92" i="14" s="1"/>
  <c r="N26" i="14"/>
  <c r="AC26" i="14" s="1"/>
  <c r="N53" i="14"/>
  <c r="O53" i="14" s="1"/>
  <c r="N7" i="14"/>
  <c r="AC7" i="14" s="1"/>
  <c r="N19" i="14"/>
  <c r="AC19" i="14" s="1"/>
  <c r="N54" i="14"/>
  <c r="AC54" i="14" s="1"/>
  <c r="O186" i="14"/>
  <c r="AC186" i="14" s="1"/>
  <c r="N39" i="14"/>
  <c r="O142" i="14"/>
  <c r="AC142" i="14" s="1"/>
  <c r="O71" i="14"/>
  <c r="AC71" i="14" s="1"/>
  <c r="O82" i="14"/>
  <c r="AC82" i="14" s="1"/>
  <c r="O84" i="14"/>
  <c r="AC84" i="14" s="1"/>
  <c r="O81" i="14"/>
  <c r="AC81" i="14" s="1"/>
  <c r="O228" i="14"/>
  <c r="AC228" i="14" s="1"/>
  <c r="O180" i="14"/>
  <c r="AC180" i="14" s="1"/>
  <c r="N52" i="14"/>
  <c r="AC52" i="14" s="1"/>
  <c r="N20" i="14"/>
  <c r="AC20" i="14" s="1"/>
  <c r="N6" i="14"/>
  <c r="AC6" i="14" s="1"/>
  <c r="O156" i="14"/>
  <c r="AC156" i="14" s="1"/>
  <c r="O191" i="14"/>
  <c r="AC191" i="14" s="1"/>
  <c r="O107" i="14"/>
  <c r="AC107" i="14" s="1"/>
  <c r="O77" i="14"/>
  <c r="AC77" i="14" s="1"/>
  <c r="AD111" i="14"/>
  <c r="Q111" i="14"/>
  <c r="R111" i="14" s="1"/>
  <c r="AB49" i="14"/>
  <c r="AB140" i="14"/>
  <c r="AB123" i="14"/>
  <c r="AB40" i="14"/>
  <c r="AB181" i="14"/>
  <c r="N48" i="14"/>
  <c r="AC48" i="14" s="1"/>
  <c r="O97" i="14"/>
  <c r="AC97" i="14" s="1"/>
  <c r="O135" i="14"/>
  <c r="AC135" i="14" s="1"/>
  <c r="O220" i="14"/>
  <c r="AC220" i="14" s="1"/>
  <c r="O200" i="14"/>
  <c r="AC200" i="14" s="1"/>
  <c r="O95" i="14"/>
  <c r="AC95" i="14" s="1"/>
  <c r="O210" i="14"/>
  <c r="AC210" i="14" s="1"/>
  <c r="O109" i="14"/>
  <c r="AC109" i="14" s="1"/>
  <c r="AB164" i="14"/>
  <c r="O136" i="14"/>
  <c r="AC136" i="14" s="1"/>
  <c r="AB37" i="14"/>
  <c r="O139" i="14"/>
  <c r="O194" i="14"/>
  <c r="AC194" i="14" s="1"/>
  <c r="AB23" i="14"/>
  <c r="N34" i="14"/>
  <c r="AC34" i="14" s="1"/>
  <c r="AB78" i="14"/>
  <c r="O70" i="14"/>
  <c r="AC70" i="14" s="1"/>
  <c r="AB150" i="14"/>
  <c r="AC163" i="14"/>
  <c r="O208" i="14"/>
  <c r="AC208" i="14" s="1"/>
  <c r="AB122" i="14"/>
  <c r="O100" i="14"/>
  <c r="O206" i="14"/>
  <c r="AC206" i="14" s="1"/>
  <c r="AB90" i="14"/>
  <c r="AB12" i="14"/>
  <c r="AB126" i="14"/>
  <c r="O167" i="14"/>
  <c r="AC167" i="14" s="1"/>
  <c r="O158" i="14"/>
  <c r="O213" i="14"/>
  <c r="AC213" i="14" s="1"/>
  <c r="O168" i="14"/>
  <c r="AC168" i="14" s="1"/>
  <c r="AB65" i="14"/>
  <c r="AB222" i="14"/>
  <c r="AB187" i="14"/>
  <c r="AB51" i="14"/>
  <c r="O155" i="14"/>
  <c r="AC155" i="14" s="1"/>
  <c r="AB227" i="14"/>
  <c r="O227" i="14"/>
  <c r="N42" i="14"/>
  <c r="O75" i="14"/>
  <c r="AC75" i="14" s="1"/>
  <c r="N10" i="14"/>
  <c r="N17" i="14"/>
  <c r="O193" i="14"/>
  <c r="AC193" i="14" s="1"/>
  <c r="O214" i="14"/>
  <c r="AC214" i="14" s="1"/>
  <c r="AM11" i="14" l="1"/>
  <c r="AM41" i="14"/>
  <c r="AM15" i="14"/>
  <c r="AM43" i="14"/>
  <c r="AA173" i="14"/>
  <c r="AA174" i="14" s="1"/>
  <c r="AA115" i="14"/>
  <c r="AA116" i="14" s="1"/>
  <c r="AA57" i="14"/>
  <c r="AA58" i="14" s="1"/>
  <c r="AE204" i="14"/>
  <c r="R204" i="14"/>
  <c r="AD80" i="14"/>
  <c r="Q80" i="14"/>
  <c r="AE80" i="14" s="1"/>
  <c r="AC22" i="14"/>
  <c r="O22" i="14"/>
  <c r="AD22" i="14" s="1"/>
  <c r="R196" i="14"/>
  <c r="AF196" i="14" s="1"/>
  <c r="AE138" i="14"/>
  <c r="R138" i="14"/>
  <c r="AC80" i="14"/>
  <c r="AD8" i="14"/>
  <c r="P8" i="14"/>
  <c r="AE124" i="14"/>
  <c r="AF124" i="14"/>
  <c r="S124" i="14"/>
  <c r="AG124" i="14" s="1"/>
  <c r="AD66" i="14"/>
  <c r="AE66" i="14"/>
  <c r="R66" i="14"/>
  <c r="AF66" i="14" s="1"/>
  <c r="S182" i="14"/>
  <c r="T182" i="14" s="1"/>
  <c r="AB114" i="14"/>
  <c r="AB172" i="14"/>
  <c r="AB230" i="14"/>
  <c r="AB56" i="14"/>
  <c r="AE169" i="14"/>
  <c r="AE111" i="14"/>
  <c r="AC53" i="14"/>
  <c r="AC113" i="14"/>
  <c r="AD89" i="14"/>
  <c r="AC171" i="14"/>
  <c r="AD46" i="14"/>
  <c r="O17" i="14"/>
  <c r="AD17" i="14" s="1"/>
  <c r="P227" i="14"/>
  <c r="Q227" i="14" s="1"/>
  <c r="P158" i="14"/>
  <c r="AD158" i="14" s="1"/>
  <c r="AD64" i="14"/>
  <c r="P187" i="14"/>
  <c r="AD187" i="14" s="1"/>
  <c r="P214" i="14"/>
  <c r="AD214" i="14" s="1"/>
  <c r="P75" i="14"/>
  <c r="AD75" i="14" s="1"/>
  <c r="P206" i="14"/>
  <c r="AD206" i="14" s="1"/>
  <c r="P194" i="14"/>
  <c r="AD194" i="14" s="1"/>
  <c r="O20" i="14"/>
  <c r="AD20" i="14" s="1"/>
  <c r="P71" i="14"/>
  <c r="AD71" i="14" s="1"/>
  <c r="O39" i="14"/>
  <c r="AD39" i="14" s="1"/>
  <c r="P98" i="14"/>
  <c r="AD98" i="14" s="1"/>
  <c r="P129" i="14"/>
  <c r="AD129" i="14" s="1"/>
  <c r="P147" i="14"/>
  <c r="AD147" i="14" s="1"/>
  <c r="O32" i="14"/>
  <c r="AD32" i="14" s="1"/>
  <c r="P162" i="14"/>
  <c r="AD162" i="14" s="1"/>
  <c r="P133" i="14"/>
  <c r="AD133" i="14" s="1"/>
  <c r="P153" i="14"/>
  <c r="AD153" i="14" s="1"/>
  <c r="O18" i="14"/>
  <c r="AD18" i="14" s="1"/>
  <c r="P184" i="14"/>
  <c r="AD184" i="14" s="1"/>
  <c r="P134" i="14"/>
  <c r="AD134" i="14" s="1"/>
  <c r="P223" i="14"/>
  <c r="AD223" i="14" s="1"/>
  <c r="O13" i="14"/>
  <c r="AD13" i="14" s="1"/>
  <c r="P110" i="14"/>
  <c r="AD110" i="14" s="1"/>
  <c r="O51" i="14"/>
  <c r="AD51" i="14" s="1"/>
  <c r="P222" i="14"/>
  <c r="AD222" i="14" s="1"/>
  <c r="P122" i="14"/>
  <c r="AD122" i="14" s="1"/>
  <c r="P150" i="14"/>
  <c r="AD150" i="14" s="1"/>
  <c r="O37" i="14"/>
  <c r="AD37" i="14" s="1"/>
  <c r="Q68" i="14"/>
  <c r="AE68" i="14" s="1"/>
  <c r="O10" i="14"/>
  <c r="AD10" i="14" s="1"/>
  <c r="O42" i="14"/>
  <c r="AD42" i="14" s="1"/>
  <c r="P100" i="14"/>
  <c r="AD100" i="14" s="1"/>
  <c r="P139" i="14"/>
  <c r="AD139" i="14" s="1"/>
  <c r="AE229" i="14"/>
  <c r="R229" i="14"/>
  <c r="O31" i="14"/>
  <c r="AD31" i="14" s="1"/>
  <c r="P192" i="14"/>
  <c r="AD192" i="14" s="1"/>
  <c r="P148" i="14"/>
  <c r="AD148" i="14" s="1"/>
  <c r="P104" i="14"/>
  <c r="AD104" i="14" s="1"/>
  <c r="P164" i="14"/>
  <c r="AD164" i="14" s="1"/>
  <c r="Q205" i="14"/>
  <c r="AE205" i="14" s="1"/>
  <c r="AD47" i="14"/>
  <c r="P47" i="14"/>
  <c r="P70" i="14"/>
  <c r="AD70" i="14" s="1"/>
  <c r="P208" i="14"/>
  <c r="AD208" i="14" s="1"/>
  <c r="AC17" i="14"/>
  <c r="AC10" i="14"/>
  <c r="AC42" i="14"/>
  <c r="AC227" i="14"/>
  <c r="P168" i="14"/>
  <c r="AD168" i="14" s="1"/>
  <c r="P213" i="14"/>
  <c r="AD213" i="14" s="1"/>
  <c r="AC158" i="14"/>
  <c r="P167" i="14"/>
  <c r="AD167" i="14" s="1"/>
  <c r="AC100" i="14"/>
  <c r="AC139" i="14"/>
  <c r="P109" i="14"/>
  <c r="AD109" i="14" s="1"/>
  <c r="P95" i="14"/>
  <c r="AD95" i="14" s="1"/>
  <c r="P135" i="14"/>
  <c r="AD135" i="14" s="1"/>
  <c r="P107" i="14"/>
  <c r="AD107" i="14" s="1"/>
  <c r="P156" i="14"/>
  <c r="AD156" i="14" s="1"/>
  <c r="P180" i="14"/>
  <c r="AD180" i="14" s="1"/>
  <c r="P81" i="14"/>
  <c r="AD81" i="14" s="1"/>
  <c r="P142" i="14"/>
  <c r="AD142" i="14" s="1"/>
  <c r="O54" i="14"/>
  <c r="AD54" i="14" s="1"/>
  <c r="O7" i="14"/>
  <c r="AD7" i="14" s="1"/>
  <c r="P92" i="14"/>
  <c r="AD92" i="14" s="1"/>
  <c r="AD113" i="14"/>
  <c r="Q113" i="14"/>
  <c r="O24" i="14"/>
  <c r="AD24" i="14" s="1"/>
  <c r="P198" i="14"/>
  <c r="AD198" i="14" s="1"/>
  <c r="P170" i="14"/>
  <c r="AD170" i="14" s="1"/>
  <c r="P165" i="14"/>
  <c r="AD165" i="14" s="1"/>
  <c r="AE197" i="14"/>
  <c r="R197" i="14"/>
  <c r="AF197" i="14" s="1"/>
  <c r="P94" i="14"/>
  <c r="AD94" i="14" s="1"/>
  <c r="P112" i="14"/>
  <c r="AD112" i="14" s="1"/>
  <c r="AC31" i="14"/>
  <c r="AC192" i="14"/>
  <c r="AC64" i="14"/>
  <c r="AC148" i="14"/>
  <c r="AC187" i="14"/>
  <c r="P126" i="14"/>
  <c r="AD126" i="14" s="1"/>
  <c r="O12" i="14"/>
  <c r="AD12" i="14" s="1"/>
  <c r="S105" i="14"/>
  <c r="T105" i="14" s="1"/>
  <c r="R163" i="14"/>
  <c r="AF163" i="14" s="1"/>
  <c r="AC104" i="14"/>
  <c r="O23" i="14"/>
  <c r="AD23" i="14" s="1"/>
  <c r="AC164" i="14"/>
  <c r="O40" i="14"/>
  <c r="AD40" i="14" s="1"/>
  <c r="P140" i="14"/>
  <c r="AD140" i="14" s="1"/>
  <c r="AD205" i="14"/>
  <c r="P152" i="14"/>
  <c r="AD152" i="14" s="1"/>
  <c r="P106" i="14"/>
  <c r="AD106" i="14" s="1"/>
  <c r="Q76" i="14"/>
  <c r="AE76" i="14" s="1"/>
  <c r="P220" i="14"/>
  <c r="AD220" i="14" s="1"/>
  <c r="P97" i="14"/>
  <c r="AD97" i="14" s="1"/>
  <c r="P82" i="14"/>
  <c r="P186" i="14"/>
  <c r="P128" i="14"/>
  <c r="AD128" i="14" s="1"/>
  <c r="P211" i="14"/>
  <c r="AD211" i="14" s="1"/>
  <c r="AC55" i="14"/>
  <c r="O55" i="14"/>
  <c r="P193" i="14"/>
  <c r="AD193" i="14" s="1"/>
  <c r="P155" i="14"/>
  <c r="AD155" i="14" s="1"/>
  <c r="O36" i="14"/>
  <c r="AD36" i="14" s="1"/>
  <c r="O34" i="14"/>
  <c r="AD34" i="14" s="1"/>
  <c r="P136" i="14"/>
  <c r="AD136" i="14" s="1"/>
  <c r="P210" i="14"/>
  <c r="AD210" i="14" s="1"/>
  <c r="P200" i="14"/>
  <c r="AD200" i="14" s="1"/>
  <c r="O48" i="14"/>
  <c r="AD48" i="14" s="1"/>
  <c r="AF111" i="14"/>
  <c r="S111" i="14"/>
  <c r="T111" i="14" s="1"/>
  <c r="P77" i="14"/>
  <c r="AD77" i="14" s="1"/>
  <c r="P191" i="14"/>
  <c r="O6" i="14"/>
  <c r="AD6" i="14" s="1"/>
  <c r="O52" i="14"/>
  <c r="P228" i="14"/>
  <c r="AD228" i="14" s="1"/>
  <c r="P84" i="14"/>
  <c r="AD84" i="14" s="1"/>
  <c r="AC39" i="14"/>
  <c r="O19" i="14"/>
  <c r="AD19" i="14" s="1"/>
  <c r="AD53" i="14"/>
  <c r="P53" i="14"/>
  <c r="O26" i="14"/>
  <c r="AD26" i="14" s="1"/>
  <c r="AF169" i="14"/>
  <c r="S169" i="14"/>
  <c r="T169" i="14" s="1"/>
  <c r="AC98" i="14"/>
  <c r="AC129" i="14"/>
  <c r="AC147" i="14"/>
  <c r="S221" i="14"/>
  <c r="T221" i="14" s="1"/>
  <c r="AC32" i="14"/>
  <c r="AC162" i="14"/>
  <c r="P225" i="14"/>
  <c r="AD225" i="14" s="1"/>
  <c r="AC133" i="14"/>
  <c r="AE89" i="14"/>
  <c r="R89" i="14"/>
  <c r="P216" i="14"/>
  <c r="AD216" i="14" s="1"/>
  <c r="AC153" i="14"/>
  <c r="AC18" i="14"/>
  <c r="AC184" i="14"/>
  <c r="AC134" i="14"/>
  <c r="AC223" i="14"/>
  <c r="AC13" i="14"/>
  <c r="AC110" i="14"/>
  <c r="AC51" i="14"/>
  <c r="AC222" i="14"/>
  <c r="AD65" i="14"/>
  <c r="Q65" i="14"/>
  <c r="P90" i="14"/>
  <c r="AD90" i="14" s="1"/>
  <c r="AC122" i="14"/>
  <c r="AC150" i="14"/>
  <c r="P78" i="14"/>
  <c r="AD78" i="14" s="1"/>
  <c r="AC37" i="14"/>
  <c r="P181" i="14"/>
  <c r="AD181" i="14" s="1"/>
  <c r="P123" i="14"/>
  <c r="O49" i="14"/>
  <c r="AD49" i="14" s="1"/>
  <c r="AD171" i="14"/>
  <c r="Q171" i="14"/>
  <c r="R171" i="14" s="1"/>
  <c r="P226" i="14"/>
  <c r="AD226" i="14" s="1"/>
  <c r="AE46" i="14"/>
  <c r="Q46" i="14"/>
  <c r="AF46" i="14" s="1"/>
  <c r="AD68" i="14"/>
  <c r="AB173" i="14" l="1"/>
  <c r="AB174" i="14" s="1"/>
  <c r="AB115" i="14"/>
  <c r="AB116" i="14" s="1"/>
  <c r="AB57" i="14"/>
  <c r="AB58" i="14" s="1"/>
  <c r="AF204" i="14"/>
  <c r="S204" i="14"/>
  <c r="S196" i="14"/>
  <c r="T196" i="14" s="1"/>
  <c r="AF138" i="14"/>
  <c r="S138" i="14"/>
  <c r="T138" i="14" s="1"/>
  <c r="R80" i="14"/>
  <c r="AF80" i="14" s="1"/>
  <c r="P22" i="14"/>
  <c r="Q22" i="14" s="1"/>
  <c r="AG182" i="14"/>
  <c r="AH182" i="14"/>
  <c r="U182" i="14"/>
  <c r="AI182" i="14" s="1"/>
  <c r="AE8" i="14"/>
  <c r="Q8" i="14"/>
  <c r="AF8" i="14" s="1"/>
  <c r="S66" i="14"/>
  <c r="T124" i="14"/>
  <c r="AH124" i="14" s="1"/>
  <c r="AC172" i="14"/>
  <c r="AC230" i="14"/>
  <c r="AC114" i="14"/>
  <c r="AC56" i="14"/>
  <c r="AG105" i="14"/>
  <c r="AE171" i="14"/>
  <c r="AD227" i="14"/>
  <c r="AG169" i="14"/>
  <c r="AG221" i="14"/>
  <c r="Q123" i="14"/>
  <c r="AE123" i="14" s="1"/>
  <c r="P52" i="14"/>
  <c r="AE52" i="14" s="1"/>
  <c r="Q191" i="14"/>
  <c r="AE191" i="14" s="1"/>
  <c r="Q186" i="14"/>
  <c r="AE186" i="14" s="1"/>
  <c r="Q82" i="14"/>
  <c r="AE82" i="14" s="1"/>
  <c r="AF171" i="14"/>
  <c r="S171" i="14"/>
  <c r="T171" i="14" s="1"/>
  <c r="P49" i="14"/>
  <c r="AE49" i="14" s="1"/>
  <c r="Q181" i="14"/>
  <c r="AE181" i="14" s="1"/>
  <c r="AE65" i="14"/>
  <c r="R65" i="14"/>
  <c r="Q216" i="14"/>
  <c r="AE216" i="14" s="1"/>
  <c r="Q225" i="14"/>
  <c r="AE225" i="14" s="1"/>
  <c r="AH169" i="14"/>
  <c r="U169" i="14"/>
  <c r="AI169" i="14" s="1"/>
  <c r="P6" i="14"/>
  <c r="AE6" i="14" s="1"/>
  <c r="Q77" i="14"/>
  <c r="AE77" i="14" s="1"/>
  <c r="P48" i="14"/>
  <c r="Q210" i="14"/>
  <c r="AE210" i="14" s="1"/>
  <c r="P36" i="14"/>
  <c r="AE36" i="14" s="1"/>
  <c r="Q211" i="14"/>
  <c r="AE211" i="14" s="1"/>
  <c r="Q128" i="14"/>
  <c r="AE128" i="14" s="1"/>
  <c r="Q220" i="14"/>
  <c r="AE220" i="14" s="1"/>
  <c r="R46" i="14"/>
  <c r="AG46" i="14" s="1"/>
  <c r="AD123" i="14"/>
  <c r="AD172" i="14" s="1"/>
  <c r="AD173" i="14" s="1"/>
  <c r="AD174" i="14" s="1"/>
  <c r="Q78" i="14"/>
  <c r="AE78" i="14" s="1"/>
  <c r="Q90" i="14"/>
  <c r="AE90" i="14" s="1"/>
  <c r="AF89" i="14"/>
  <c r="S89" i="14"/>
  <c r="AG89" i="14" s="1"/>
  <c r="AH221" i="14"/>
  <c r="U221" i="14"/>
  <c r="AI221" i="14" s="1"/>
  <c r="AD52" i="14"/>
  <c r="AD191" i="14"/>
  <c r="AG111" i="14"/>
  <c r="P34" i="14"/>
  <c r="AE34" i="14" s="1"/>
  <c r="AD186" i="14"/>
  <c r="AD82" i="14"/>
  <c r="AD114" i="14" s="1"/>
  <c r="Q106" i="14"/>
  <c r="AE106" i="14" s="1"/>
  <c r="Q152" i="14"/>
  <c r="AE152" i="14" s="1"/>
  <c r="AH105" i="14"/>
  <c r="U105" i="14"/>
  <c r="Q112" i="14"/>
  <c r="R112" i="14" s="1"/>
  <c r="Q94" i="14"/>
  <c r="AE94" i="14" s="1"/>
  <c r="Q198" i="14"/>
  <c r="AE198" i="14" s="1"/>
  <c r="AE113" i="14"/>
  <c r="R113" i="14"/>
  <c r="P54" i="14"/>
  <c r="AE54" i="14" s="1"/>
  <c r="Q180" i="14"/>
  <c r="AE180" i="14" s="1"/>
  <c r="Q156" i="14"/>
  <c r="AE156" i="14" s="1"/>
  <c r="Q135" i="14"/>
  <c r="AE135" i="14" s="1"/>
  <c r="Q109" i="14"/>
  <c r="AE109" i="14" s="1"/>
  <c r="Q168" i="14"/>
  <c r="AE168" i="14" s="1"/>
  <c r="Q208" i="14"/>
  <c r="AE208" i="14" s="1"/>
  <c r="Q70" i="14"/>
  <c r="AE70" i="14" s="1"/>
  <c r="Q104" i="14"/>
  <c r="AE104" i="14" s="1"/>
  <c r="Q148" i="14"/>
  <c r="AE148" i="14" s="1"/>
  <c r="P31" i="14"/>
  <c r="AE31" i="14" s="1"/>
  <c r="Q150" i="14"/>
  <c r="AE150" i="14" s="1"/>
  <c r="P51" i="14"/>
  <c r="AE51" i="14" s="1"/>
  <c r="P13" i="14"/>
  <c r="AE13" i="14" s="1"/>
  <c r="Q134" i="14"/>
  <c r="AE134" i="14" s="1"/>
  <c r="Q162" i="14"/>
  <c r="AE162" i="14" s="1"/>
  <c r="Q98" i="14"/>
  <c r="AE98" i="14" s="1"/>
  <c r="Q75" i="14"/>
  <c r="AE75" i="14" s="1"/>
  <c r="Q140" i="14"/>
  <c r="AE140" i="14" s="1"/>
  <c r="P23" i="14"/>
  <c r="AE23" i="14" s="1"/>
  <c r="Q126" i="14"/>
  <c r="AE126" i="14" s="1"/>
  <c r="Q165" i="14"/>
  <c r="AE165" i="14" s="1"/>
  <c r="Q170" i="14"/>
  <c r="AE170" i="14" s="1"/>
  <c r="Q92" i="14"/>
  <c r="AE92" i="14" s="1"/>
  <c r="AF229" i="14"/>
  <c r="S229" i="14"/>
  <c r="T229" i="14" s="1"/>
  <c r="P10" i="14"/>
  <c r="AE10" i="14" s="1"/>
  <c r="P37" i="14"/>
  <c r="AE37" i="14" s="1"/>
  <c r="Q122" i="14"/>
  <c r="AE122" i="14" s="1"/>
  <c r="Q222" i="14"/>
  <c r="AE222" i="14" s="1"/>
  <c r="P18" i="14"/>
  <c r="AE18" i="14" s="1"/>
  <c r="Q133" i="14"/>
  <c r="AE133" i="14" s="1"/>
  <c r="Q147" i="14"/>
  <c r="AE147" i="14" s="1"/>
  <c r="Q71" i="14"/>
  <c r="AE71" i="14" s="1"/>
  <c r="Q194" i="14"/>
  <c r="AE194" i="14" s="1"/>
  <c r="AE64" i="14"/>
  <c r="Q158" i="14"/>
  <c r="AE158" i="14" s="1"/>
  <c r="Q226" i="14"/>
  <c r="AE226" i="14" s="1"/>
  <c r="P26" i="14"/>
  <c r="AE26" i="14" s="1"/>
  <c r="AE53" i="14"/>
  <c r="Q53" i="14"/>
  <c r="AF53" i="14" s="1"/>
  <c r="P19" i="14"/>
  <c r="AE19" i="14" s="1"/>
  <c r="Q136" i="14"/>
  <c r="AE136" i="14" s="1"/>
  <c r="Q155" i="14"/>
  <c r="AE155" i="14" s="1"/>
  <c r="AD55" i="14"/>
  <c r="P55" i="14"/>
  <c r="R76" i="14"/>
  <c r="AF76" i="14" s="1"/>
  <c r="S163" i="14"/>
  <c r="T163" i="14" s="1"/>
  <c r="S197" i="14"/>
  <c r="AG197" i="14" s="1"/>
  <c r="P7" i="14"/>
  <c r="AE7" i="14" s="1"/>
  <c r="Q142" i="14"/>
  <c r="AE142" i="14" s="1"/>
  <c r="Q81" i="14"/>
  <c r="AE81" i="14" s="1"/>
  <c r="Q107" i="14"/>
  <c r="AE107" i="14" s="1"/>
  <c r="Q95" i="14"/>
  <c r="AE95" i="14" s="1"/>
  <c r="Q213" i="14"/>
  <c r="AE213" i="14" s="1"/>
  <c r="Q164" i="14"/>
  <c r="AE164" i="14" s="1"/>
  <c r="Q192" i="14"/>
  <c r="AE192" i="14" s="1"/>
  <c r="Q139" i="14"/>
  <c r="AE139" i="14" s="1"/>
  <c r="P42" i="14"/>
  <c r="AE42" i="14" s="1"/>
  <c r="R68" i="14"/>
  <c r="AF68" i="14" s="1"/>
  <c r="Q110" i="14"/>
  <c r="AE110" i="14" s="1"/>
  <c r="Q223" i="14"/>
  <c r="AE223" i="14" s="1"/>
  <c r="Q184" i="14"/>
  <c r="AE184" i="14" s="1"/>
  <c r="P20" i="14"/>
  <c r="AE20" i="14" s="1"/>
  <c r="Q214" i="14"/>
  <c r="AE214" i="14" s="1"/>
  <c r="P17" i="14"/>
  <c r="AE17" i="14" s="1"/>
  <c r="Q84" i="14"/>
  <c r="AE84" i="14" s="1"/>
  <c r="AH111" i="14"/>
  <c r="U111" i="14"/>
  <c r="Q200" i="14"/>
  <c r="AE200" i="14" s="1"/>
  <c r="Q193" i="14"/>
  <c r="Q97" i="14"/>
  <c r="AE97" i="14" s="1"/>
  <c r="Q228" i="14"/>
  <c r="AE228" i="14" s="1"/>
  <c r="P40" i="14"/>
  <c r="AE40" i="14" s="1"/>
  <c r="P12" i="14"/>
  <c r="AE12" i="14" s="1"/>
  <c r="P24" i="14"/>
  <c r="AE24" i="14" s="1"/>
  <c r="Q167" i="14"/>
  <c r="AE47" i="14"/>
  <c r="Q47" i="14"/>
  <c r="R205" i="14"/>
  <c r="Q100" i="14"/>
  <c r="AE100" i="14" s="1"/>
  <c r="Q153" i="14"/>
  <c r="AE153" i="14" s="1"/>
  <c r="P32" i="14"/>
  <c r="AE32" i="14" s="1"/>
  <c r="Q129" i="14"/>
  <c r="AE129" i="14" s="1"/>
  <c r="P39" i="14"/>
  <c r="AE39" i="14" s="1"/>
  <c r="Q206" i="14"/>
  <c r="AE206" i="14" s="1"/>
  <c r="Q187" i="14"/>
  <c r="AE187" i="14" s="1"/>
  <c r="AE227" i="14"/>
  <c r="R227" i="14"/>
  <c r="V14" i="1"/>
  <c r="V18" i="1"/>
  <c r="V44" i="1"/>
  <c r="V43" i="1"/>
  <c r="V48" i="1"/>
  <c r="V47" i="1"/>
  <c r="V15" i="1"/>
  <c r="V19" i="1"/>
  <c r="AI105" i="14" l="1"/>
  <c r="AC173" i="14"/>
  <c r="AC174" i="14" s="1"/>
  <c r="AD115" i="14"/>
  <c r="AD116" i="14" s="1"/>
  <c r="AC115" i="14"/>
  <c r="AC116" i="14" s="1"/>
  <c r="AC57" i="14"/>
  <c r="AC58" i="14" s="1"/>
  <c r="AE48" i="14"/>
  <c r="AG204" i="14"/>
  <c r="T204" i="14"/>
  <c r="U204" i="14" s="1"/>
  <c r="AG196" i="14"/>
  <c r="AF22" i="14"/>
  <c r="R22" i="14"/>
  <c r="AH138" i="14"/>
  <c r="U138" i="14"/>
  <c r="S80" i="14"/>
  <c r="T80" i="14" s="1"/>
  <c r="AE22" i="14"/>
  <c r="AG138" i="14"/>
  <c r="AH196" i="14"/>
  <c r="U196" i="14"/>
  <c r="AI196" i="14" s="1"/>
  <c r="T66" i="14"/>
  <c r="U66" i="14" s="1"/>
  <c r="V182" i="14"/>
  <c r="W182" i="14" s="1"/>
  <c r="X182" i="14" s="1"/>
  <c r="CC182" i="14" s="1"/>
  <c r="U124" i="14"/>
  <c r="R8" i="14"/>
  <c r="AG8" i="14" s="1"/>
  <c r="AG66" i="14"/>
  <c r="AD230" i="14"/>
  <c r="AD56" i="14"/>
  <c r="AG163" i="14"/>
  <c r="R167" i="14"/>
  <c r="AF167" i="14" s="1"/>
  <c r="R187" i="14"/>
  <c r="AF187" i="14" s="1"/>
  <c r="Q32" i="14"/>
  <c r="AF32" i="14" s="1"/>
  <c r="R100" i="14"/>
  <c r="AF100" i="14" s="1"/>
  <c r="Q12" i="14"/>
  <c r="AF12" i="14" s="1"/>
  <c r="R84" i="14"/>
  <c r="AF84" i="14" s="1"/>
  <c r="S68" i="14"/>
  <c r="AG68" i="14" s="1"/>
  <c r="R81" i="14"/>
  <c r="AF81" i="14" s="1"/>
  <c r="AH163" i="14"/>
  <c r="U163" i="14"/>
  <c r="R155" i="14"/>
  <c r="AF155" i="14" s="1"/>
  <c r="R136" i="14"/>
  <c r="AF136" i="14" s="1"/>
  <c r="AF227" i="14"/>
  <c r="S227" i="14"/>
  <c r="AG227" i="14" s="1"/>
  <c r="R153" i="14"/>
  <c r="AF153" i="14" s="1"/>
  <c r="Q24" i="14"/>
  <c r="AF24" i="14" s="1"/>
  <c r="AE193" i="14"/>
  <c r="AE230" i="14" s="1"/>
  <c r="AI111" i="14"/>
  <c r="V111" i="14"/>
  <c r="Q17" i="14"/>
  <c r="AF17" i="14" s="1"/>
  <c r="R214" i="14"/>
  <c r="AF214" i="14" s="1"/>
  <c r="R223" i="14"/>
  <c r="AF223" i="14" s="1"/>
  <c r="R139" i="14"/>
  <c r="AF139" i="14" s="1"/>
  <c r="R192" i="14"/>
  <c r="AF192" i="14" s="1"/>
  <c r="R164" i="14"/>
  <c r="AF164" i="14" s="1"/>
  <c r="R95" i="14"/>
  <c r="AF95" i="14" s="1"/>
  <c r="Q7" i="14"/>
  <c r="AF7" i="14" s="1"/>
  <c r="AE55" i="14"/>
  <c r="Q55" i="14"/>
  <c r="R158" i="14"/>
  <c r="AF158" i="14" s="1"/>
  <c r="AF64" i="14"/>
  <c r="R71" i="14"/>
  <c r="AF71" i="14" s="1"/>
  <c r="R147" i="14"/>
  <c r="AF147" i="14" s="1"/>
  <c r="R222" i="14"/>
  <c r="AF222" i="14" s="1"/>
  <c r="R75" i="14"/>
  <c r="AF75" i="14" s="1"/>
  <c r="R162" i="14"/>
  <c r="AF162" i="14" s="1"/>
  <c r="R168" i="14"/>
  <c r="AF168" i="14" s="1"/>
  <c r="V105" i="14"/>
  <c r="AJ105" i="14" s="1"/>
  <c r="R152" i="14"/>
  <c r="AF152" i="14" s="1"/>
  <c r="R78" i="14"/>
  <c r="AF78" i="14" s="1"/>
  <c r="R210" i="14"/>
  <c r="AF210" i="14" s="1"/>
  <c r="R77" i="14"/>
  <c r="AF77" i="14" s="1"/>
  <c r="R225" i="14"/>
  <c r="AF225" i="14" s="1"/>
  <c r="R216" i="14"/>
  <c r="AF216" i="14" s="1"/>
  <c r="AG171" i="14"/>
  <c r="S205" i="14"/>
  <c r="AG205" i="14" s="1"/>
  <c r="R206" i="14"/>
  <c r="AF206" i="14" s="1"/>
  <c r="R129" i="14"/>
  <c r="AF129" i="14" s="1"/>
  <c r="AF205" i="14"/>
  <c r="AE167" i="14"/>
  <c r="Q40" i="14"/>
  <c r="AF40" i="14" s="1"/>
  <c r="R97" i="14"/>
  <c r="AF97" i="14" s="1"/>
  <c r="R193" i="14"/>
  <c r="AF193" i="14" s="1"/>
  <c r="Q20" i="14"/>
  <c r="AF20" i="14" s="1"/>
  <c r="S76" i="14"/>
  <c r="AG76" i="14" s="1"/>
  <c r="Q19" i="14"/>
  <c r="AF19" i="14" s="1"/>
  <c r="R194" i="14"/>
  <c r="AF194" i="14" s="1"/>
  <c r="Q37" i="14"/>
  <c r="AF37" i="14" s="1"/>
  <c r="AG229" i="14"/>
  <c r="R165" i="14"/>
  <c r="AF165" i="14" s="1"/>
  <c r="Q23" i="14"/>
  <c r="AF23" i="14" s="1"/>
  <c r="R140" i="14"/>
  <c r="AF140" i="14" s="1"/>
  <c r="R98" i="14"/>
  <c r="AF98" i="14" s="1"/>
  <c r="Q13" i="14"/>
  <c r="AF13" i="14" s="1"/>
  <c r="R150" i="14"/>
  <c r="AF150" i="14" s="1"/>
  <c r="Q31" i="14"/>
  <c r="AF31" i="14" s="1"/>
  <c r="R104" i="14"/>
  <c r="AF104" i="14" s="1"/>
  <c r="R180" i="14"/>
  <c r="AF180" i="14" s="1"/>
  <c r="R94" i="14"/>
  <c r="AF94" i="14" s="1"/>
  <c r="R90" i="14"/>
  <c r="AF90" i="14" s="1"/>
  <c r="R220" i="14"/>
  <c r="AF220" i="14" s="1"/>
  <c r="R211" i="14"/>
  <c r="AF211" i="14" s="1"/>
  <c r="V169" i="14"/>
  <c r="AF65" i="14"/>
  <c r="S65" i="14"/>
  <c r="T65" i="14" s="1"/>
  <c r="R181" i="14"/>
  <c r="AF181" i="14" s="1"/>
  <c r="AH171" i="14"/>
  <c r="U171" i="14"/>
  <c r="AI171" i="14" s="1"/>
  <c r="R186" i="14"/>
  <c r="AF186" i="14" s="1"/>
  <c r="R191" i="14"/>
  <c r="AF191" i="14" s="1"/>
  <c r="R123" i="14"/>
  <c r="AF123" i="14" s="1"/>
  <c r="R228" i="14"/>
  <c r="AF228" i="14" s="1"/>
  <c r="R184" i="14"/>
  <c r="AF184" i="14" s="1"/>
  <c r="Q42" i="14"/>
  <c r="AF42" i="14" s="1"/>
  <c r="R213" i="14"/>
  <c r="AF213" i="14" s="1"/>
  <c r="R107" i="14"/>
  <c r="AF107" i="14" s="1"/>
  <c r="R142" i="14"/>
  <c r="AF142" i="14" s="1"/>
  <c r="T197" i="14"/>
  <c r="AH197" i="14" s="1"/>
  <c r="Q26" i="14"/>
  <c r="AF26" i="14" s="1"/>
  <c r="R226" i="14"/>
  <c r="AF226" i="14" s="1"/>
  <c r="Q18" i="14"/>
  <c r="AF18" i="14" s="1"/>
  <c r="Q10" i="14"/>
  <c r="AF10" i="14" s="1"/>
  <c r="AH229" i="14"/>
  <c r="U229" i="14"/>
  <c r="AI229" i="14" s="1"/>
  <c r="R92" i="14"/>
  <c r="AF92" i="14" s="1"/>
  <c r="R134" i="14"/>
  <c r="AF134" i="14" s="1"/>
  <c r="R70" i="14"/>
  <c r="AF70" i="14" s="1"/>
  <c r="R208" i="14"/>
  <c r="AF208" i="14" s="1"/>
  <c r="R135" i="14"/>
  <c r="AF135" i="14" s="1"/>
  <c r="Q54" i="14"/>
  <c r="AF54" i="14" s="1"/>
  <c r="R198" i="14"/>
  <c r="AF198" i="14" s="1"/>
  <c r="AE112" i="14"/>
  <c r="R106" i="14"/>
  <c r="AF106" i="14" s="1"/>
  <c r="V221" i="14"/>
  <c r="W221" i="14" s="1"/>
  <c r="X221" i="14" s="1"/>
  <c r="CC221" i="14" s="1"/>
  <c r="Q36" i="14"/>
  <c r="AF36" i="14" s="1"/>
  <c r="Q48" i="14"/>
  <c r="AF48" i="14" s="1"/>
  <c r="Q39" i="14"/>
  <c r="AF39" i="14" s="1"/>
  <c r="AF47" i="14"/>
  <c r="R47" i="14"/>
  <c r="R200" i="14"/>
  <c r="AF200" i="14" s="1"/>
  <c r="R110" i="14"/>
  <c r="AF110" i="14" s="1"/>
  <c r="R53" i="14"/>
  <c r="S53" i="14" s="1"/>
  <c r="R133" i="14"/>
  <c r="AF133" i="14" s="1"/>
  <c r="R122" i="14"/>
  <c r="AF122" i="14" s="1"/>
  <c r="R170" i="14"/>
  <c r="AF170" i="14" s="1"/>
  <c r="R126" i="14"/>
  <c r="AF126" i="14" s="1"/>
  <c r="Q51" i="14"/>
  <c r="AF51" i="14" s="1"/>
  <c r="R148" i="14"/>
  <c r="AF148" i="14" s="1"/>
  <c r="R109" i="14"/>
  <c r="AF109" i="14" s="1"/>
  <c r="R156" i="14"/>
  <c r="AF156" i="14" s="1"/>
  <c r="AF113" i="14"/>
  <c r="S113" i="14"/>
  <c r="T113" i="14" s="1"/>
  <c r="AF112" i="14"/>
  <c r="S112" i="14"/>
  <c r="AG112" i="14" s="1"/>
  <c r="Q34" i="14"/>
  <c r="AF34" i="14" s="1"/>
  <c r="T89" i="14"/>
  <c r="U89" i="14" s="1"/>
  <c r="S46" i="14"/>
  <c r="T46" i="14" s="1"/>
  <c r="R128" i="14"/>
  <c r="AF128" i="14" s="1"/>
  <c r="Q6" i="14"/>
  <c r="AF6" i="14" s="1"/>
  <c r="Q49" i="14"/>
  <c r="R82" i="14"/>
  <c r="AF82" i="14" s="1"/>
  <c r="Q52" i="14"/>
  <c r="AF52" i="14" s="1"/>
  <c r="S48" i="1"/>
  <c r="K18" i="9" s="1"/>
  <c r="S47" i="1"/>
  <c r="K17" i="9" s="1"/>
  <c r="S44" i="1"/>
  <c r="S43" i="1"/>
  <c r="U14" i="1"/>
  <c r="U18" i="1"/>
  <c r="S15" i="1"/>
  <c r="S18" i="1"/>
  <c r="S14" i="1"/>
  <c r="U44" i="1"/>
  <c r="U43" i="1"/>
  <c r="D306" i="14" s="1"/>
  <c r="U48" i="1"/>
  <c r="D300" i="14" s="1"/>
  <c r="U47" i="1"/>
  <c r="D299" i="14" s="1"/>
  <c r="U19" i="1"/>
  <c r="S19" i="1"/>
  <c r="U15" i="1"/>
  <c r="W111" i="14" l="1"/>
  <c r="AK111" i="14" s="1"/>
  <c r="W169" i="14"/>
  <c r="AK169" i="14" s="1"/>
  <c r="W105" i="14"/>
  <c r="AK105" i="14" s="1"/>
  <c r="AI124" i="14"/>
  <c r="AJ111" i="14"/>
  <c r="AD57" i="14"/>
  <c r="AD58" i="14" s="1"/>
  <c r="K14" i="9"/>
  <c r="K15" i="9"/>
  <c r="AF49" i="14"/>
  <c r="R49" i="14"/>
  <c r="AG49" i="14" s="1"/>
  <c r="K8" i="9"/>
  <c r="K10" i="9"/>
  <c r="AH204" i="14"/>
  <c r="AI204" i="14"/>
  <c r="V204" i="14"/>
  <c r="W204" i="14" s="1"/>
  <c r="X204" i="14" s="1"/>
  <c r="CC204" i="14" s="1"/>
  <c r="AE56" i="14"/>
  <c r="V138" i="14"/>
  <c r="D252" i="14"/>
  <c r="D22" i="14"/>
  <c r="D196" i="14"/>
  <c r="D80" i="14"/>
  <c r="D138" i="14"/>
  <c r="V196" i="14"/>
  <c r="W196" i="14" s="1"/>
  <c r="X196" i="14" s="1"/>
  <c r="CC196" i="14" s="1"/>
  <c r="AG80" i="14"/>
  <c r="AH80" i="14"/>
  <c r="U80" i="14"/>
  <c r="AG22" i="14"/>
  <c r="S22" i="14"/>
  <c r="AH22" i="14" s="1"/>
  <c r="AI138" i="14"/>
  <c r="AJ182" i="14"/>
  <c r="S8" i="14"/>
  <c r="T8" i="14" s="1"/>
  <c r="AH66" i="14"/>
  <c r="V124" i="14"/>
  <c r="AI66" i="14"/>
  <c r="V66" i="14"/>
  <c r="W66" i="14" s="1"/>
  <c r="X66" i="14" s="1"/>
  <c r="CC66" i="14" s="1"/>
  <c r="AF114" i="14"/>
  <c r="AF172" i="14"/>
  <c r="AE172" i="14"/>
  <c r="AF230" i="14"/>
  <c r="AE114" i="14"/>
  <c r="AG113" i="14"/>
  <c r="AJ169" i="14"/>
  <c r="AH89" i="14"/>
  <c r="AG65" i="14"/>
  <c r="D52" i="14"/>
  <c r="D226" i="14"/>
  <c r="D168" i="14"/>
  <c r="D110" i="14"/>
  <c r="D282" i="14"/>
  <c r="D94" i="14"/>
  <c r="D266" i="14"/>
  <c r="D36" i="14"/>
  <c r="D210" i="14"/>
  <c r="D152" i="14"/>
  <c r="D139" i="14"/>
  <c r="D81" i="14"/>
  <c r="D253" i="14"/>
  <c r="D23" i="14"/>
  <c r="D197" i="14"/>
  <c r="D95" i="14"/>
  <c r="D211" i="14"/>
  <c r="D153" i="14"/>
  <c r="D37" i="14"/>
  <c r="D267" i="14"/>
  <c r="D225" i="14"/>
  <c r="D109" i="14"/>
  <c r="D51" i="14"/>
  <c r="D281" i="14"/>
  <c r="D167" i="14"/>
  <c r="D193" i="14"/>
  <c r="D77" i="14"/>
  <c r="D19" i="14"/>
  <c r="D249" i="14"/>
  <c r="D135" i="14"/>
  <c r="R52" i="14"/>
  <c r="AG52" i="14" s="1"/>
  <c r="AH46" i="14"/>
  <c r="AG53" i="14"/>
  <c r="AJ221" i="14"/>
  <c r="S208" i="14"/>
  <c r="T208" i="14" s="1"/>
  <c r="S211" i="14"/>
  <c r="AG211" i="14" s="1"/>
  <c r="S220" i="14"/>
  <c r="T220" i="14" s="1"/>
  <c r="S94" i="14"/>
  <c r="AG94" i="14" s="1"/>
  <c r="R31" i="14"/>
  <c r="AG31" i="14" s="1"/>
  <c r="S150" i="14"/>
  <c r="T150" i="14" s="1"/>
  <c r="S98" i="14"/>
  <c r="AG98" i="14" s="1"/>
  <c r="R23" i="14"/>
  <c r="R40" i="14"/>
  <c r="S168" i="14"/>
  <c r="T168" i="14" s="1"/>
  <c r="S222" i="14"/>
  <c r="T222" i="14" s="1"/>
  <c r="AG64" i="14"/>
  <c r="R7" i="14"/>
  <c r="AG7" i="14" s="1"/>
  <c r="S164" i="14"/>
  <c r="T164" i="14" s="1"/>
  <c r="T227" i="14"/>
  <c r="AI163" i="14"/>
  <c r="V163" i="14"/>
  <c r="S167" i="14"/>
  <c r="AG167" i="14" s="1"/>
  <c r="R6" i="14"/>
  <c r="AI46" i="14"/>
  <c r="U46" i="14"/>
  <c r="S156" i="14"/>
  <c r="T156" i="14" s="1"/>
  <c r="R51" i="14"/>
  <c r="S170" i="14"/>
  <c r="T170" i="14" s="1"/>
  <c r="S133" i="14"/>
  <c r="T133" i="14" s="1"/>
  <c r="AH53" i="14"/>
  <c r="T53" i="14"/>
  <c r="S110" i="14"/>
  <c r="R39" i="14"/>
  <c r="R48" i="14"/>
  <c r="S198" i="14"/>
  <c r="S135" i="14"/>
  <c r="AG135" i="14" s="1"/>
  <c r="S134" i="14"/>
  <c r="R10" i="14"/>
  <c r="AG10" i="14" s="1"/>
  <c r="S226" i="14"/>
  <c r="T226" i="14" s="1"/>
  <c r="R26" i="14"/>
  <c r="S142" i="14"/>
  <c r="AG142" i="14" s="1"/>
  <c r="S213" i="14"/>
  <c r="R42" i="14"/>
  <c r="AG42" i="14" s="1"/>
  <c r="S228" i="14"/>
  <c r="T228" i="14" s="1"/>
  <c r="S181" i="14"/>
  <c r="T181" i="14" s="1"/>
  <c r="S180" i="14"/>
  <c r="T180" i="14" s="1"/>
  <c r="R37" i="14"/>
  <c r="AG37" i="14" s="1"/>
  <c r="S97" i="14"/>
  <c r="S225" i="14"/>
  <c r="T225" i="14" s="1"/>
  <c r="S210" i="14"/>
  <c r="AG210" i="14" s="1"/>
  <c r="S152" i="14"/>
  <c r="T152" i="14" s="1"/>
  <c r="S162" i="14"/>
  <c r="T162" i="14" s="1"/>
  <c r="S71" i="14"/>
  <c r="AG71" i="14" s="1"/>
  <c r="S139" i="14"/>
  <c r="T139" i="14" s="1"/>
  <c r="S223" i="14"/>
  <c r="T223" i="14" s="1"/>
  <c r="S136" i="14"/>
  <c r="AG136" i="14" s="1"/>
  <c r="T68" i="14"/>
  <c r="U68" i="14" s="1"/>
  <c r="R32" i="14"/>
  <c r="AG32" i="14" s="1"/>
  <c r="D192" i="14"/>
  <c r="D134" i="14"/>
  <c r="D18" i="14"/>
  <c r="D248" i="14"/>
  <c r="D76" i="14"/>
  <c r="S82" i="14"/>
  <c r="AG82" i="14" s="1"/>
  <c r="AH113" i="14"/>
  <c r="U113" i="14"/>
  <c r="S92" i="14"/>
  <c r="AG92" i="14" s="1"/>
  <c r="V229" i="14"/>
  <c r="W229" i="14" s="1"/>
  <c r="X229" i="14" s="1"/>
  <c r="CC229" i="14" s="1"/>
  <c r="S123" i="14"/>
  <c r="T123" i="14" s="1"/>
  <c r="S191" i="14"/>
  <c r="T191" i="14" s="1"/>
  <c r="S186" i="14"/>
  <c r="T186" i="14" s="1"/>
  <c r="V171" i="14"/>
  <c r="S90" i="14"/>
  <c r="S104" i="14"/>
  <c r="T104" i="14" s="1"/>
  <c r="R13" i="14"/>
  <c r="AG13" i="14" s="1"/>
  <c r="S140" i="14"/>
  <c r="T140" i="14" s="1"/>
  <c r="S165" i="14"/>
  <c r="AG165" i="14" s="1"/>
  <c r="S194" i="14"/>
  <c r="T194" i="14" s="1"/>
  <c r="R19" i="14"/>
  <c r="AG19" i="14" s="1"/>
  <c r="T76" i="14"/>
  <c r="R20" i="14"/>
  <c r="AG20" i="14" s="1"/>
  <c r="S206" i="14"/>
  <c r="AG206" i="14" s="1"/>
  <c r="T205" i="14"/>
  <c r="AH205" i="14" s="1"/>
  <c r="S158" i="14"/>
  <c r="T158" i="14" s="1"/>
  <c r="S95" i="14"/>
  <c r="AG95" i="14" s="1"/>
  <c r="R17" i="14"/>
  <c r="R24" i="14"/>
  <c r="AG24" i="14" s="1"/>
  <c r="S153" i="14"/>
  <c r="AG153" i="14" s="1"/>
  <c r="S100" i="14"/>
  <c r="AG100" i="14" s="1"/>
  <c r="S128" i="14"/>
  <c r="R34" i="14"/>
  <c r="AG34" i="14" s="1"/>
  <c r="D136" i="14"/>
  <c r="D194" i="14"/>
  <c r="D78" i="14"/>
  <c r="D20" i="14"/>
  <c r="D250" i="14"/>
  <c r="AI89" i="14"/>
  <c r="V89" i="14"/>
  <c r="T112" i="14"/>
  <c r="U112" i="14" s="1"/>
  <c r="S109" i="14"/>
  <c r="AG109" i="14" s="1"/>
  <c r="S148" i="14"/>
  <c r="AG148" i="14" s="1"/>
  <c r="S126" i="14"/>
  <c r="AG126" i="14" s="1"/>
  <c r="S122" i="14"/>
  <c r="AG122" i="14" s="1"/>
  <c r="S200" i="14"/>
  <c r="T200" i="14" s="1"/>
  <c r="AG47" i="14"/>
  <c r="S47" i="14"/>
  <c r="R36" i="14"/>
  <c r="AG36" i="14" s="1"/>
  <c r="S106" i="14"/>
  <c r="AG106" i="14" s="1"/>
  <c r="R54" i="14"/>
  <c r="S70" i="14"/>
  <c r="AG70" i="14" s="1"/>
  <c r="R18" i="14"/>
  <c r="AG18" i="14" s="1"/>
  <c r="U197" i="14"/>
  <c r="AI197" i="14" s="1"/>
  <c r="S107" i="14"/>
  <c r="AG107" i="14" s="1"/>
  <c r="S184" i="14"/>
  <c r="T184" i="14" s="1"/>
  <c r="AH65" i="14"/>
  <c r="U65" i="14"/>
  <c r="S193" i="14"/>
  <c r="S129" i="14"/>
  <c r="T129" i="14" s="1"/>
  <c r="S216" i="14"/>
  <c r="T216" i="14" s="1"/>
  <c r="S77" i="14"/>
  <c r="AG77" i="14" s="1"/>
  <c r="S78" i="14"/>
  <c r="AG78" i="14" s="1"/>
  <c r="S75" i="14"/>
  <c r="AG75" i="14" s="1"/>
  <c r="S147" i="14"/>
  <c r="AG147" i="14" s="1"/>
  <c r="AF55" i="14"/>
  <c r="R55" i="14"/>
  <c r="AG55" i="14" s="1"/>
  <c r="S192" i="14"/>
  <c r="T192" i="14" s="1"/>
  <c r="S214" i="14"/>
  <c r="AG214" i="14" s="1"/>
  <c r="S155" i="14"/>
  <c r="T155" i="14" s="1"/>
  <c r="S81" i="14"/>
  <c r="AG81" i="14" s="1"/>
  <c r="S84" i="14"/>
  <c r="AG84" i="14" s="1"/>
  <c r="R12" i="14"/>
  <c r="AG12" i="14" s="1"/>
  <c r="S187" i="14"/>
  <c r="AG187" i="14" s="1"/>
  <c r="T44" i="1"/>
  <c r="T43" i="1"/>
  <c r="E306" i="14" s="1"/>
  <c r="T48" i="1"/>
  <c r="E300" i="14" s="1"/>
  <c r="T19" i="1"/>
  <c r="T14" i="1"/>
  <c r="T18" i="1"/>
  <c r="T15" i="1"/>
  <c r="T47" i="1"/>
  <c r="E299" i="14" s="1"/>
  <c r="W89" i="14" l="1"/>
  <c r="AK89" i="14" s="1"/>
  <c r="AI113" i="14"/>
  <c r="W124" i="14"/>
  <c r="AK124" i="14" s="1"/>
  <c r="W138" i="14"/>
  <c r="AK138" i="14" s="1"/>
  <c r="V46" i="14"/>
  <c r="AK46" i="14" s="1"/>
  <c r="W163" i="14"/>
  <c r="AK163" i="14" s="1"/>
  <c r="X169" i="14"/>
  <c r="CC169" i="14" s="1"/>
  <c r="W171" i="14"/>
  <c r="AK171" i="14" s="1"/>
  <c r="X105" i="14"/>
  <c r="CC105" i="14" s="1"/>
  <c r="AJ124" i="14"/>
  <c r="AJ89" i="14"/>
  <c r="X111" i="14"/>
  <c r="CC111" i="14" s="1"/>
  <c r="AE173" i="14"/>
  <c r="AE174" i="14" s="1"/>
  <c r="AF173" i="14"/>
  <c r="AF174" i="14" s="1"/>
  <c r="AE115" i="14"/>
  <c r="AE116" i="14" s="1"/>
  <c r="AF115" i="14"/>
  <c r="AF116" i="14" s="1"/>
  <c r="AE57" i="14"/>
  <c r="AE58" i="14" s="1"/>
  <c r="AJ204" i="14"/>
  <c r="AJ196" i="14"/>
  <c r="V80" i="14"/>
  <c r="AJ80" i="14" s="1"/>
  <c r="T22" i="14"/>
  <c r="AI22" i="14" s="1"/>
  <c r="AJ138" i="14"/>
  <c r="E196" i="14"/>
  <c r="E80" i="14"/>
  <c r="E252" i="14"/>
  <c r="E138" i="14"/>
  <c r="E22" i="14"/>
  <c r="AI80" i="14"/>
  <c r="AJ66" i="14"/>
  <c r="AH8" i="14"/>
  <c r="AI8" i="14"/>
  <c r="U8" i="14"/>
  <c r="AF56" i="14"/>
  <c r="AG140" i="14"/>
  <c r="AG152" i="14"/>
  <c r="AG155" i="14"/>
  <c r="AG139" i="14"/>
  <c r="AG181" i="14"/>
  <c r="AG156" i="14"/>
  <c r="AG191" i="14"/>
  <c r="AG133" i="14"/>
  <c r="AG220" i="14"/>
  <c r="AG192" i="14"/>
  <c r="AG129" i="14"/>
  <c r="AJ171" i="14"/>
  <c r="AH112" i="14"/>
  <c r="AG184" i="14"/>
  <c r="AG200" i="14"/>
  <c r="AG186" i="14"/>
  <c r="AG123" i="14"/>
  <c r="AG226" i="14"/>
  <c r="AG104" i="14"/>
  <c r="AH68" i="14"/>
  <c r="AG225" i="14"/>
  <c r="E152" i="14"/>
  <c r="E210" i="14"/>
  <c r="E36" i="14"/>
  <c r="E266" i="14"/>
  <c r="E94" i="14"/>
  <c r="T193" i="14"/>
  <c r="U193" i="14" s="1"/>
  <c r="S54" i="14"/>
  <c r="AH54" i="14" s="1"/>
  <c r="T128" i="14"/>
  <c r="AH128" i="14" s="1"/>
  <c r="S17" i="14"/>
  <c r="AH17" i="14" s="1"/>
  <c r="AH158" i="14"/>
  <c r="U158" i="14"/>
  <c r="V158" i="14" s="1"/>
  <c r="U76" i="14"/>
  <c r="T90" i="14"/>
  <c r="AH90" i="14" s="1"/>
  <c r="AH162" i="14"/>
  <c r="U162" i="14"/>
  <c r="T97" i="14"/>
  <c r="AH97" i="14" s="1"/>
  <c r="AH228" i="14"/>
  <c r="U228" i="14"/>
  <c r="T213" i="14"/>
  <c r="U213" i="14" s="1"/>
  <c r="S26" i="14"/>
  <c r="T26" i="14" s="1"/>
  <c r="S39" i="14"/>
  <c r="AH39" i="14" s="1"/>
  <c r="T110" i="14"/>
  <c r="AH110" i="14" s="1"/>
  <c r="AH170" i="14"/>
  <c r="U170" i="14"/>
  <c r="AI170" i="14" s="1"/>
  <c r="S51" i="14"/>
  <c r="AH51" i="14" s="1"/>
  <c r="E248" i="14"/>
  <c r="E76" i="14"/>
  <c r="E18" i="14"/>
  <c r="E192" i="14"/>
  <c r="E134" i="14"/>
  <c r="T81" i="14"/>
  <c r="AH81" i="14" s="1"/>
  <c r="E95" i="14"/>
  <c r="E153" i="14"/>
  <c r="E267" i="14"/>
  <c r="E37" i="14"/>
  <c r="E211" i="14"/>
  <c r="AH192" i="14"/>
  <c r="U192" i="14"/>
  <c r="AH129" i="14"/>
  <c r="U129" i="14"/>
  <c r="AI129" i="14" s="1"/>
  <c r="AI65" i="14"/>
  <c r="V65" i="14"/>
  <c r="W65" i="14" s="1"/>
  <c r="X65" i="14" s="1"/>
  <c r="CC65" i="14" s="1"/>
  <c r="V197" i="14"/>
  <c r="W197" i="14" s="1"/>
  <c r="X197" i="14" s="1"/>
  <c r="CC197" i="14" s="1"/>
  <c r="T70" i="14"/>
  <c r="AH70" i="14" s="1"/>
  <c r="E249" i="14"/>
  <c r="E19" i="14"/>
  <c r="E77" i="14"/>
  <c r="E193" i="14"/>
  <c r="E135" i="14"/>
  <c r="T187" i="14"/>
  <c r="AH187" i="14" s="1"/>
  <c r="T84" i="14"/>
  <c r="AH84" i="14" s="1"/>
  <c r="S55" i="14"/>
  <c r="T55" i="14" s="1"/>
  <c r="T75" i="14"/>
  <c r="AH75" i="14" s="1"/>
  <c r="AG216" i="14"/>
  <c r="AG193" i="14"/>
  <c r="AG54" i="14"/>
  <c r="T106" i="14"/>
  <c r="AH106" i="14" s="1"/>
  <c r="AH200" i="14"/>
  <c r="U200" i="14"/>
  <c r="AI200" i="14" s="1"/>
  <c r="T126" i="14"/>
  <c r="U126" i="14" s="1"/>
  <c r="T109" i="14"/>
  <c r="AH109" i="14" s="1"/>
  <c r="AG128" i="14"/>
  <c r="AG17" i="14"/>
  <c r="AG158" i="14"/>
  <c r="U205" i="14"/>
  <c r="AI205" i="14" s="1"/>
  <c r="AH76" i="14"/>
  <c r="AG194" i="14"/>
  <c r="AH140" i="14"/>
  <c r="U140" i="14"/>
  <c r="AG90" i="14"/>
  <c r="AH186" i="14"/>
  <c r="U186" i="14"/>
  <c r="AH123" i="14"/>
  <c r="U123" i="14"/>
  <c r="AJ229" i="14"/>
  <c r="S49" i="14"/>
  <c r="AH49" i="14" s="1"/>
  <c r="AG223" i="14"/>
  <c r="AG162" i="14"/>
  <c r="T210" i="14"/>
  <c r="AH210" i="14" s="1"/>
  <c r="AG97" i="14"/>
  <c r="AG180" i="14"/>
  <c r="AG228" i="14"/>
  <c r="AG213" i="14"/>
  <c r="AG26" i="14"/>
  <c r="T134" i="14"/>
  <c r="U134" i="14" s="1"/>
  <c r="T198" i="14"/>
  <c r="AH198" i="14" s="1"/>
  <c r="S48" i="14"/>
  <c r="AH48" i="14" s="1"/>
  <c r="AG39" i="14"/>
  <c r="AG110" i="14"/>
  <c r="AG170" i="14"/>
  <c r="AG51" i="14"/>
  <c r="AJ46" i="14"/>
  <c r="S6" i="14"/>
  <c r="AH6" i="14" s="1"/>
  <c r="U227" i="14"/>
  <c r="AI227" i="14" s="1"/>
  <c r="AH164" i="14"/>
  <c r="U164" i="14"/>
  <c r="AI164" i="14" s="1"/>
  <c r="AH222" i="14"/>
  <c r="U222" i="14"/>
  <c r="AI222" i="14" s="1"/>
  <c r="AH168" i="14"/>
  <c r="U168" i="14"/>
  <c r="AI168" i="14" s="1"/>
  <c r="S40" i="14"/>
  <c r="AH40" i="14" s="1"/>
  <c r="S23" i="14"/>
  <c r="AH23" i="14" s="1"/>
  <c r="AG150" i="14"/>
  <c r="AH208" i="14"/>
  <c r="U208" i="14"/>
  <c r="AH150" i="14"/>
  <c r="U150" i="14"/>
  <c r="AI150" i="14" s="1"/>
  <c r="E51" i="14"/>
  <c r="E109" i="14"/>
  <c r="E281" i="14"/>
  <c r="E167" i="14"/>
  <c r="E225" i="14"/>
  <c r="T78" i="14"/>
  <c r="AH78" i="14" s="1"/>
  <c r="T107" i="14"/>
  <c r="AH107" i="14" s="1"/>
  <c r="AH47" i="14"/>
  <c r="T47" i="14"/>
  <c r="T136" i="14"/>
  <c r="U136" i="14" s="1"/>
  <c r="AI53" i="14"/>
  <c r="U53" i="14"/>
  <c r="E226" i="14"/>
  <c r="E110" i="14"/>
  <c r="E168" i="14"/>
  <c r="E52" i="14"/>
  <c r="E282" i="14"/>
  <c r="S12" i="14"/>
  <c r="T12" i="14" s="1"/>
  <c r="AH184" i="14"/>
  <c r="U184" i="14"/>
  <c r="S36" i="14"/>
  <c r="AH36" i="14" s="1"/>
  <c r="AI112" i="14"/>
  <c r="V112" i="14"/>
  <c r="AJ112" i="14" s="1"/>
  <c r="T165" i="14"/>
  <c r="U165" i="14" s="1"/>
  <c r="S13" i="14"/>
  <c r="T13" i="14" s="1"/>
  <c r="AH104" i="14"/>
  <c r="U104" i="14"/>
  <c r="AH191" i="14"/>
  <c r="U191" i="14"/>
  <c r="V191" i="14" s="1"/>
  <c r="T82" i="14"/>
  <c r="AH82" i="14" s="1"/>
  <c r="T71" i="14"/>
  <c r="AH71" i="14" s="1"/>
  <c r="AH225" i="14"/>
  <c r="U225" i="14"/>
  <c r="T135" i="14"/>
  <c r="U135" i="14" s="1"/>
  <c r="T167" i="14"/>
  <c r="AH167" i="14" s="1"/>
  <c r="S7" i="14"/>
  <c r="AH7" i="14" s="1"/>
  <c r="AH64" i="14"/>
  <c r="T94" i="14"/>
  <c r="AH94" i="14" s="1"/>
  <c r="AH220" i="14"/>
  <c r="U220" i="14"/>
  <c r="E81" i="14"/>
  <c r="E253" i="14"/>
  <c r="E139" i="14"/>
  <c r="E23" i="14"/>
  <c r="E197" i="14"/>
  <c r="T214" i="14"/>
  <c r="AH214" i="14" s="1"/>
  <c r="AH216" i="14"/>
  <c r="U216" i="14"/>
  <c r="S18" i="14"/>
  <c r="AH18" i="14" s="1"/>
  <c r="T153" i="14"/>
  <c r="U153" i="14" s="1"/>
  <c r="AH194" i="14"/>
  <c r="U194" i="14"/>
  <c r="V113" i="14"/>
  <c r="AJ113" i="14" s="1"/>
  <c r="AH223" i="14"/>
  <c r="U223" i="14"/>
  <c r="AH180" i="14"/>
  <c r="U180" i="14"/>
  <c r="V180" i="14" s="1"/>
  <c r="AH155" i="14"/>
  <c r="U155" i="14"/>
  <c r="T122" i="14"/>
  <c r="AH122" i="14" s="1"/>
  <c r="T148" i="14"/>
  <c r="AH148" i="14" s="1"/>
  <c r="T206" i="14"/>
  <c r="AH206" i="14" s="1"/>
  <c r="E136" i="14"/>
  <c r="E250" i="14"/>
  <c r="E78" i="14"/>
  <c r="E20" i="14"/>
  <c r="E194" i="14"/>
  <c r="T147" i="14"/>
  <c r="U147" i="14" s="1"/>
  <c r="T77" i="14"/>
  <c r="AH77" i="14" s="1"/>
  <c r="S34" i="14"/>
  <c r="AH34" i="14" s="1"/>
  <c r="T100" i="14"/>
  <c r="AH100" i="14" s="1"/>
  <c r="S24" i="14"/>
  <c r="AH24" i="14" s="1"/>
  <c r="T95" i="14"/>
  <c r="AH95" i="14" s="1"/>
  <c r="S20" i="14"/>
  <c r="AH20" i="14" s="1"/>
  <c r="S19" i="14"/>
  <c r="AH19" i="14" s="1"/>
  <c r="T92" i="14"/>
  <c r="AH92" i="14" s="1"/>
  <c r="S32" i="14"/>
  <c r="AH32" i="14" s="1"/>
  <c r="AI68" i="14"/>
  <c r="V68" i="14"/>
  <c r="AH139" i="14"/>
  <c r="U139" i="14"/>
  <c r="AI139" i="14" s="1"/>
  <c r="AH152" i="14"/>
  <c r="U152" i="14"/>
  <c r="AI152" i="14" s="1"/>
  <c r="S37" i="14"/>
  <c r="AH37" i="14" s="1"/>
  <c r="AH181" i="14"/>
  <c r="U181" i="14"/>
  <c r="S42" i="14"/>
  <c r="T42" i="14" s="1"/>
  <c r="T142" i="14"/>
  <c r="U142" i="14" s="1"/>
  <c r="AH226" i="14"/>
  <c r="U226" i="14"/>
  <c r="S10" i="14"/>
  <c r="AH10" i="14" s="1"/>
  <c r="AG134" i="14"/>
  <c r="AG198" i="14"/>
  <c r="AG48" i="14"/>
  <c r="AH133" i="14"/>
  <c r="U133" i="14"/>
  <c r="AH156" i="14"/>
  <c r="U156" i="14"/>
  <c r="AG6" i="14"/>
  <c r="AJ163" i="14"/>
  <c r="AH227" i="14"/>
  <c r="AG164" i="14"/>
  <c r="AG222" i="14"/>
  <c r="AG168" i="14"/>
  <c r="AG40" i="14"/>
  <c r="AG23" i="14"/>
  <c r="T98" i="14"/>
  <c r="AH98" i="14" s="1"/>
  <c r="S31" i="14"/>
  <c r="AH31" i="14" s="1"/>
  <c r="T211" i="14"/>
  <c r="U211" i="14" s="1"/>
  <c r="AG208" i="14"/>
  <c r="S52" i="14"/>
  <c r="AH52" i="14" s="1"/>
  <c r="AL111" i="14" l="1"/>
  <c r="W113" i="14"/>
  <c r="AK113" i="14" s="1"/>
  <c r="AI76" i="14"/>
  <c r="X171" i="14"/>
  <c r="CC171" i="14" s="1"/>
  <c r="X163" i="14"/>
  <c r="CC163" i="14" s="1"/>
  <c r="X138" i="14"/>
  <c r="CC138" i="14" s="1"/>
  <c r="V53" i="14"/>
  <c r="AL105" i="14"/>
  <c r="AL169" i="14"/>
  <c r="W112" i="14"/>
  <c r="AK112" i="14" s="1"/>
  <c r="V8" i="14"/>
  <c r="AK8" i="14" s="1"/>
  <c r="W80" i="14"/>
  <c r="W46" i="14"/>
  <c r="X46" i="14" s="1"/>
  <c r="CC46" i="14" s="1"/>
  <c r="X124" i="14"/>
  <c r="CC124" i="14" s="1"/>
  <c r="X89" i="14"/>
  <c r="CC89" i="14" s="1"/>
  <c r="AF57" i="14"/>
  <c r="AF58" i="14" s="1"/>
  <c r="U22" i="14"/>
  <c r="AJ8" i="14"/>
  <c r="AG172" i="14"/>
  <c r="AG114" i="14"/>
  <c r="AG230" i="14"/>
  <c r="AH114" i="14"/>
  <c r="AG56" i="14"/>
  <c r="AH211" i="14"/>
  <c r="AH142" i="14"/>
  <c r="AH165" i="14"/>
  <c r="AH126" i="14"/>
  <c r="AH213" i="14"/>
  <c r="AI158" i="14"/>
  <c r="AH26" i="14"/>
  <c r="AH13" i="14"/>
  <c r="AH12" i="14"/>
  <c r="AH136" i="14"/>
  <c r="T31" i="14"/>
  <c r="AI31" i="14" s="1"/>
  <c r="AI133" i="14"/>
  <c r="V133" i="14"/>
  <c r="T10" i="14"/>
  <c r="AI10" i="14" s="1"/>
  <c r="AI142" i="14"/>
  <c r="V142" i="14"/>
  <c r="T19" i="14"/>
  <c r="AI19" i="14" s="1"/>
  <c r="U95" i="14"/>
  <c r="U100" i="14"/>
  <c r="T34" i="14"/>
  <c r="AI34" i="14" s="1"/>
  <c r="U77" i="14"/>
  <c r="AI223" i="14"/>
  <c r="V223" i="14"/>
  <c r="W223" i="14" s="1"/>
  <c r="X223" i="14" s="1"/>
  <c r="CC223" i="14" s="1"/>
  <c r="AI220" i="14"/>
  <c r="V220" i="14"/>
  <c r="AI211" i="14"/>
  <c r="V211" i="14"/>
  <c r="W211" i="14" s="1"/>
  <c r="X211" i="14" s="1"/>
  <c r="CC211" i="14" s="1"/>
  <c r="AI156" i="14"/>
  <c r="V156" i="14"/>
  <c r="AI226" i="14"/>
  <c r="V226" i="14"/>
  <c r="W226" i="14" s="1"/>
  <c r="X226" i="14" s="1"/>
  <c r="CC226" i="14" s="1"/>
  <c r="AH42" i="14"/>
  <c r="V139" i="14"/>
  <c r="AJ68" i="14"/>
  <c r="W68" i="14"/>
  <c r="T32" i="14"/>
  <c r="AI32" i="14" s="1"/>
  <c r="AH147" i="14"/>
  <c r="U206" i="14"/>
  <c r="AI206" i="14" s="1"/>
  <c r="AI180" i="14"/>
  <c r="T18" i="14"/>
  <c r="AI18" i="14" s="1"/>
  <c r="U214" i="14"/>
  <c r="AI214" i="14" s="1"/>
  <c r="T7" i="14"/>
  <c r="AI7" i="14" s="1"/>
  <c r="AI225" i="14"/>
  <c r="V225" i="14"/>
  <c r="AI165" i="14"/>
  <c r="V165" i="14"/>
  <c r="AI12" i="14"/>
  <c r="U12" i="14"/>
  <c r="AI47" i="14"/>
  <c r="U47" i="14"/>
  <c r="T23" i="14"/>
  <c r="AI23" i="14" s="1"/>
  <c r="U198" i="14"/>
  <c r="AI198" i="14" s="1"/>
  <c r="AI123" i="14"/>
  <c r="V123" i="14"/>
  <c r="V205" i="14"/>
  <c r="W205" i="14" s="1"/>
  <c r="X205" i="14" s="1"/>
  <c r="CC205" i="14" s="1"/>
  <c r="U109" i="14"/>
  <c r="AI126" i="14"/>
  <c r="V126" i="14"/>
  <c r="V200" i="14"/>
  <c r="W200" i="14" s="1"/>
  <c r="X200" i="14" s="1"/>
  <c r="CC200" i="14" s="1"/>
  <c r="U106" i="14"/>
  <c r="AH55" i="14"/>
  <c r="AJ65" i="14"/>
  <c r="V129" i="14"/>
  <c r="T39" i="14"/>
  <c r="AI39" i="14" s="1"/>
  <c r="AI26" i="14"/>
  <c r="U26" i="14"/>
  <c r="U90" i="14"/>
  <c r="AJ158" i="14"/>
  <c r="W158" i="14"/>
  <c r="AK158" i="14" s="1"/>
  <c r="AH193" i="14"/>
  <c r="T52" i="14"/>
  <c r="AI52" i="14" s="1"/>
  <c r="U98" i="14"/>
  <c r="AI42" i="14"/>
  <c r="U42" i="14"/>
  <c r="T37" i="14"/>
  <c r="AI37" i="14" s="1"/>
  <c r="V152" i="14"/>
  <c r="U92" i="14"/>
  <c r="T20" i="14"/>
  <c r="AI20" i="14" s="1"/>
  <c r="T24" i="14"/>
  <c r="AI24" i="14" s="1"/>
  <c r="AI147" i="14"/>
  <c r="V147" i="14"/>
  <c r="AJ180" i="14"/>
  <c r="W180" i="14"/>
  <c r="X180" i="14" s="1"/>
  <c r="CC180" i="14" s="1"/>
  <c r="AI194" i="14"/>
  <c r="V194" i="14"/>
  <c r="AH153" i="14"/>
  <c r="AI216" i="14"/>
  <c r="V216" i="14"/>
  <c r="U167" i="14"/>
  <c r="AI167" i="14" s="1"/>
  <c r="AH135" i="14"/>
  <c r="U71" i="14"/>
  <c r="U82" i="14"/>
  <c r="T36" i="14"/>
  <c r="AI36" i="14" s="1"/>
  <c r="U107" i="14"/>
  <c r="AI208" i="14"/>
  <c r="V208" i="14"/>
  <c r="W208" i="14" s="1"/>
  <c r="X208" i="14" s="1"/>
  <c r="CC208" i="14" s="1"/>
  <c r="V222" i="14"/>
  <c r="W222" i="14" s="1"/>
  <c r="X222" i="14" s="1"/>
  <c r="CC222" i="14" s="1"/>
  <c r="V227" i="14"/>
  <c r="W227" i="14" s="1"/>
  <c r="X227" i="14" s="1"/>
  <c r="CC227" i="14" s="1"/>
  <c r="AH134" i="14"/>
  <c r="U210" i="14"/>
  <c r="AI210" i="14" s="1"/>
  <c r="AI140" i="14"/>
  <c r="V140" i="14"/>
  <c r="AI55" i="14"/>
  <c r="U55" i="14"/>
  <c r="U187" i="14"/>
  <c r="AI187" i="14" s="1"/>
  <c r="U70" i="14"/>
  <c r="T51" i="14"/>
  <c r="AI51" i="14" s="1"/>
  <c r="U128" i="14"/>
  <c r="V128" i="14" s="1"/>
  <c r="AI193" i="14"/>
  <c r="V193" i="14"/>
  <c r="W193" i="14" s="1"/>
  <c r="X193" i="14" s="1"/>
  <c r="CC193" i="14" s="1"/>
  <c r="AI181" i="14"/>
  <c r="V181" i="14"/>
  <c r="W181" i="14" s="1"/>
  <c r="X181" i="14" s="1"/>
  <c r="CC181" i="14" s="1"/>
  <c r="U148" i="14"/>
  <c r="U122" i="14"/>
  <c r="AI155" i="14"/>
  <c r="V155" i="14"/>
  <c r="AI153" i="14"/>
  <c r="V153" i="14"/>
  <c r="U94" i="14"/>
  <c r="AI64" i="14"/>
  <c r="AI135" i="14"/>
  <c r="V135" i="14"/>
  <c r="AI191" i="14"/>
  <c r="AI13" i="14"/>
  <c r="U13" i="14"/>
  <c r="AI184" i="14"/>
  <c r="V184" i="14"/>
  <c r="W184" i="14" s="1"/>
  <c r="X184" i="14" s="1"/>
  <c r="CC184" i="14" s="1"/>
  <c r="AJ53" i="14"/>
  <c r="AI136" i="14"/>
  <c r="V136" i="14"/>
  <c r="T40" i="14"/>
  <c r="AI40" i="14" s="1"/>
  <c r="V168" i="14"/>
  <c r="V164" i="14"/>
  <c r="T6" i="14"/>
  <c r="AI6" i="14" s="1"/>
  <c r="T48" i="14"/>
  <c r="AI48" i="14" s="1"/>
  <c r="AI134" i="14"/>
  <c r="V134" i="14"/>
  <c r="T49" i="14"/>
  <c r="AI49" i="14" s="1"/>
  <c r="AI186" i="14"/>
  <c r="V186" i="14"/>
  <c r="W186" i="14" s="1"/>
  <c r="X186" i="14" s="1"/>
  <c r="CC186" i="14" s="1"/>
  <c r="AJ197" i="14"/>
  <c r="AI192" i="14"/>
  <c r="V192" i="14"/>
  <c r="W192" i="14" s="1"/>
  <c r="X192" i="14" s="1"/>
  <c r="CC192" i="14" s="1"/>
  <c r="U81" i="14"/>
  <c r="U110" i="14"/>
  <c r="AI213" i="14"/>
  <c r="V213" i="14"/>
  <c r="W213" i="14" s="1"/>
  <c r="X213" i="14" s="1"/>
  <c r="CC213" i="14" s="1"/>
  <c r="U97" i="14"/>
  <c r="V76" i="14"/>
  <c r="AJ191" i="14"/>
  <c r="W191" i="14"/>
  <c r="X191" i="14" s="1"/>
  <c r="CC191" i="14" s="1"/>
  <c r="AI104" i="14"/>
  <c r="V104" i="14"/>
  <c r="AJ104" i="14" s="1"/>
  <c r="U78" i="14"/>
  <c r="V150" i="14"/>
  <c r="U75" i="14"/>
  <c r="U84" i="14"/>
  <c r="V170" i="14"/>
  <c r="AI228" i="14"/>
  <c r="V228" i="14"/>
  <c r="W228" i="14" s="1"/>
  <c r="X228" i="14" s="1"/>
  <c r="CC228" i="14" s="1"/>
  <c r="AI162" i="14"/>
  <c r="V162" i="14"/>
  <c r="T17" i="14"/>
  <c r="T54" i="14"/>
  <c r="AI54" i="14" s="1"/>
  <c r="G307" i="14" l="1"/>
  <c r="R307" i="14" s="1"/>
  <c r="AI81" i="14"/>
  <c r="W168" i="14"/>
  <c r="W155" i="14"/>
  <c r="AK155" i="14" s="1"/>
  <c r="V55" i="14"/>
  <c r="AK55" i="14" s="1"/>
  <c r="AI82" i="14"/>
  <c r="W152" i="14"/>
  <c r="AK152" i="14" s="1"/>
  <c r="AI106" i="14"/>
  <c r="AI109" i="14"/>
  <c r="V12" i="14"/>
  <c r="W142" i="14"/>
  <c r="AK142" i="14" s="1"/>
  <c r="X80" i="14"/>
  <c r="CC80" i="14" s="1"/>
  <c r="W53" i="14"/>
  <c r="X53" i="14" s="1"/>
  <c r="CC53" i="14" s="1"/>
  <c r="AI97" i="14"/>
  <c r="W150" i="14"/>
  <c r="AK150" i="14" s="1"/>
  <c r="AI94" i="14"/>
  <c r="AI71" i="14"/>
  <c r="AI90" i="14"/>
  <c r="W129" i="14"/>
  <c r="AK129" i="14" s="1"/>
  <c r="X68" i="14"/>
  <c r="CC68" i="14" s="1"/>
  <c r="AI100" i="14"/>
  <c r="AL89" i="14"/>
  <c r="AL46" i="14"/>
  <c r="X112" i="14"/>
  <c r="CC112" i="14" s="1"/>
  <c r="AL138" i="14"/>
  <c r="AL171" i="14"/>
  <c r="W170" i="14"/>
  <c r="AK170" i="14" s="1"/>
  <c r="W136" i="14"/>
  <c r="W153" i="14"/>
  <c r="AK153" i="14" s="1"/>
  <c r="AI122" i="14"/>
  <c r="AI107" i="14"/>
  <c r="V26" i="14"/>
  <c r="AK26" i="14" s="1"/>
  <c r="W126" i="14"/>
  <c r="AK126" i="14" s="1"/>
  <c r="W123" i="14"/>
  <c r="AK123" i="14" s="1"/>
  <c r="V47" i="14"/>
  <c r="AK47" i="14" s="1"/>
  <c r="W165" i="14"/>
  <c r="AK165" i="14" s="1"/>
  <c r="AI95" i="14"/>
  <c r="V22" i="14"/>
  <c r="AK22" i="14" s="1"/>
  <c r="W8" i="14"/>
  <c r="X8" i="14" s="1"/>
  <c r="CC8" i="14" s="1"/>
  <c r="X113" i="14"/>
  <c r="CC113" i="14" s="1"/>
  <c r="W162" i="14"/>
  <c r="AK162" i="14" s="1"/>
  <c r="AI78" i="14"/>
  <c r="W135" i="14"/>
  <c r="AK135" i="14" s="1"/>
  <c r="W140" i="14"/>
  <c r="AK140" i="14" s="1"/>
  <c r="AI84" i="14"/>
  <c r="W104" i="14"/>
  <c r="AK104" i="14" s="1"/>
  <c r="W76" i="14"/>
  <c r="AI110" i="14"/>
  <c r="W164" i="14"/>
  <c r="AK164" i="14" s="1"/>
  <c r="AI92" i="14"/>
  <c r="X158" i="14"/>
  <c r="CC158" i="14" s="1"/>
  <c r="W139" i="14"/>
  <c r="AK139" i="14" s="1"/>
  <c r="W156" i="14"/>
  <c r="AK156" i="14" s="1"/>
  <c r="AI77" i="14"/>
  <c r="W133" i="14"/>
  <c r="AK133" i="14" s="1"/>
  <c r="AL124" i="14"/>
  <c r="AK80" i="14"/>
  <c r="AJ123" i="14"/>
  <c r="AK68" i="14"/>
  <c r="AK53" i="14"/>
  <c r="AL163" i="14"/>
  <c r="AJ76" i="14"/>
  <c r="AG173" i="14"/>
  <c r="AG174" i="14" s="1"/>
  <c r="AG115" i="14"/>
  <c r="AG116" i="14" s="1"/>
  <c r="AH115" i="14"/>
  <c r="AH116" i="14" s="1"/>
  <c r="AG57" i="14"/>
  <c r="AG58" i="14" s="1"/>
  <c r="AJ22" i="14"/>
  <c r="AH230" i="14"/>
  <c r="AH172" i="14"/>
  <c r="AI230" i="14"/>
  <c r="AH56" i="14"/>
  <c r="AJ213" i="14"/>
  <c r="AJ168" i="14"/>
  <c r="AJ139" i="14"/>
  <c r="AJ155" i="14"/>
  <c r="AJ181" i="14"/>
  <c r="AJ162" i="14"/>
  <c r="AJ150" i="14"/>
  <c r="AJ208" i="14"/>
  <c r="AJ205" i="14"/>
  <c r="AJ228" i="14"/>
  <c r="AJ192" i="14"/>
  <c r="AJ164" i="14"/>
  <c r="AJ129" i="14"/>
  <c r="AJ200" i="14"/>
  <c r="AJ133" i="14"/>
  <c r="V75" i="14"/>
  <c r="AJ13" i="14"/>
  <c r="V13" i="14"/>
  <c r="AK13" i="14" s="1"/>
  <c r="V148" i="14"/>
  <c r="AI128" i="14"/>
  <c r="V70" i="14"/>
  <c r="AJ152" i="14"/>
  <c r="AJ42" i="14"/>
  <c r="V42" i="14"/>
  <c r="V98" i="14"/>
  <c r="AJ98" i="14" s="1"/>
  <c r="AJ26" i="14"/>
  <c r="U39" i="14"/>
  <c r="U23" i="14"/>
  <c r="AJ47" i="14"/>
  <c r="AJ165" i="14"/>
  <c r="U18" i="14"/>
  <c r="AJ226" i="14"/>
  <c r="AJ211" i="14"/>
  <c r="AJ223" i="14"/>
  <c r="U34" i="14"/>
  <c r="V95" i="14"/>
  <c r="U19" i="14"/>
  <c r="AJ142" i="14"/>
  <c r="U10" i="14"/>
  <c r="U17" i="14"/>
  <c r="V81" i="14"/>
  <c r="AJ81" i="14" s="1"/>
  <c r="U48" i="14"/>
  <c r="U40" i="14"/>
  <c r="AJ135" i="14"/>
  <c r="CC64" i="14"/>
  <c r="V94" i="14"/>
  <c r="AJ193" i="14"/>
  <c r="AJ128" i="14"/>
  <c r="W128" i="14"/>
  <c r="AK128" i="14" s="1"/>
  <c r="V210" i="14"/>
  <c r="W210" i="14" s="1"/>
  <c r="X210" i="14" s="1"/>
  <c r="CC210" i="14" s="1"/>
  <c r="AJ222" i="14"/>
  <c r="V107" i="14"/>
  <c r="V82" i="14"/>
  <c r="AJ82" i="14" s="1"/>
  <c r="U20" i="14"/>
  <c r="AJ126" i="14"/>
  <c r="V109" i="14"/>
  <c r="AJ12" i="14"/>
  <c r="U54" i="14"/>
  <c r="AJ134" i="14"/>
  <c r="W134" i="14"/>
  <c r="V122" i="14"/>
  <c r="U51" i="14"/>
  <c r="V187" i="14"/>
  <c r="W187" i="14" s="1"/>
  <c r="X187" i="14" s="1"/>
  <c r="CC187" i="14" s="1"/>
  <c r="U36" i="14"/>
  <c r="V167" i="14"/>
  <c r="AJ194" i="14"/>
  <c r="W194" i="14"/>
  <c r="X194" i="14" s="1"/>
  <c r="CC194" i="14" s="1"/>
  <c r="AJ147" i="14"/>
  <c r="W147" i="14"/>
  <c r="AK147" i="14" s="1"/>
  <c r="U52" i="14"/>
  <c r="V106" i="14"/>
  <c r="V198" i="14"/>
  <c r="W198" i="14" s="1"/>
  <c r="X198" i="14" s="1"/>
  <c r="CC198" i="14" s="1"/>
  <c r="U7" i="14"/>
  <c r="V214" i="14"/>
  <c r="W214" i="14" s="1"/>
  <c r="X214" i="14" s="1"/>
  <c r="CC214" i="14" s="1"/>
  <c r="U32" i="14"/>
  <c r="AJ220" i="14"/>
  <c r="W220" i="14"/>
  <c r="X220" i="14" s="1"/>
  <c r="CC220" i="14" s="1"/>
  <c r="V77" i="14"/>
  <c r="V100" i="14"/>
  <c r="V84" i="14"/>
  <c r="AI17" i="14"/>
  <c r="AI56" i="14" s="1"/>
  <c r="AJ170" i="14"/>
  <c r="AI75" i="14"/>
  <c r="V78" i="14"/>
  <c r="V97" i="14"/>
  <c r="V110" i="14"/>
  <c r="AJ110" i="14" s="1"/>
  <c r="AJ186" i="14"/>
  <c r="U49" i="14"/>
  <c r="U6" i="14"/>
  <c r="AJ136" i="14"/>
  <c r="AJ184" i="14"/>
  <c r="AJ153" i="14"/>
  <c r="AI148" i="14"/>
  <c r="AI70" i="14"/>
  <c r="AJ55" i="14"/>
  <c r="AJ140" i="14"/>
  <c r="AJ227" i="14"/>
  <c r="V71" i="14"/>
  <c r="AJ216" i="14"/>
  <c r="W216" i="14"/>
  <c r="X216" i="14" s="1"/>
  <c r="CC216" i="14" s="1"/>
  <c r="U24" i="14"/>
  <c r="V92" i="14"/>
  <c r="AJ92" i="14" s="1"/>
  <c r="U37" i="14"/>
  <c r="AI98" i="14"/>
  <c r="V90" i="14"/>
  <c r="AJ225" i="14"/>
  <c r="W225" i="14"/>
  <c r="X225" i="14" s="1"/>
  <c r="CC225" i="14" s="1"/>
  <c r="V206" i="14"/>
  <c r="W206" i="14" s="1"/>
  <c r="X206" i="14" s="1"/>
  <c r="CC206" i="14" s="1"/>
  <c r="AJ156" i="14"/>
  <c r="U31" i="14"/>
  <c r="AL8" i="14" l="1"/>
  <c r="AL113" i="14"/>
  <c r="G308" i="14" s="1"/>
  <c r="R308" i="14" s="1"/>
  <c r="AL158" i="14"/>
  <c r="V49" i="14"/>
  <c r="AK49" i="14" s="1"/>
  <c r="W78" i="14"/>
  <c r="AK78" i="14" s="1"/>
  <c r="W84" i="14"/>
  <c r="AK84" i="14" s="1"/>
  <c r="V36" i="14"/>
  <c r="AK36" i="14" s="1"/>
  <c r="X134" i="14"/>
  <c r="CC134" i="14" s="1"/>
  <c r="W109" i="14"/>
  <c r="AK109" i="14" s="1"/>
  <c r="W107" i="14"/>
  <c r="AK107" i="14" s="1"/>
  <c r="V17" i="14"/>
  <c r="AK17" i="14" s="1"/>
  <c r="W95" i="14"/>
  <c r="AK95" i="14" s="1"/>
  <c r="V23" i="14"/>
  <c r="AK23" i="14" s="1"/>
  <c r="W42" i="14"/>
  <c r="X42" i="14" s="1"/>
  <c r="CC42" i="14" s="1"/>
  <c r="W75" i="14"/>
  <c r="AK75" i="14" s="1"/>
  <c r="AK134" i="14"/>
  <c r="X76" i="14"/>
  <c r="CC76" i="14" s="1"/>
  <c r="AJ95" i="14"/>
  <c r="AK42" i="14"/>
  <c r="X136" i="14"/>
  <c r="CC136" i="14" s="1"/>
  <c r="W12" i="14"/>
  <c r="X12" i="14" s="1"/>
  <c r="CC12" i="14" s="1"/>
  <c r="X168" i="14"/>
  <c r="CC168" i="14" s="1"/>
  <c r="V31" i="14"/>
  <c r="AK31" i="14" s="1"/>
  <c r="W71" i="14"/>
  <c r="AK71" i="14" s="1"/>
  <c r="V37" i="14"/>
  <c r="AK37" i="14" s="1"/>
  <c r="W100" i="14"/>
  <c r="AK100" i="14" s="1"/>
  <c r="V32" i="14"/>
  <c r="AK32" i="14" s="1"/>
  <c r="W106" i="14"/>
  <c r="AK106" i="14" s="1"/>
  <c r="V40" i="14"/>
  <c r="AK40" i="14" s="1"/>
  <c r="V10" i="14"/>
  <c r="AK10" i="14" s="1"/>
  <c r="V34" i="14"/>
  <c r="AK34" i="14" s="1"/>
  <c r="V18" i="14"/>
  <c r="AK18" i="14" s="1"/>
  <c r="V39" i="14"/>
  <c r="AK39" i="14" s="1"/>
  <c r="W148" i="14"/>
  <c r="AK148" i="14" s="1"/>
  <c r="X133" i="14"/>
  <c r="CC133" i="14" s="1"/>
  <c r="X156" i="14"/>
  <c r="CC156" i="14" s="1"/>
  <c r="X135" i="14"/>
  <c r="CC135" i="14" s="1"/>
  <c r="X162" i="14"/>
  <c r="CC162" i="14" s="1"/>
  <c r="W47" i="14"/>
  <c r="X47" i="14" s="1"/>
  <c r="CC47" i="14" s="1"/>
  <c r="X126" i="14"/>
  <c r="CC126" i="14" s="1"/>
  <c r="AJ107" i="14"/>
  <c r="AL112" i="14"/>
  <c r="AJ100" i="14"/>
  <c r="AJ71" i="14"/>
  <c r="AL53" i="14"/>
  <c r="AJ109" i="14"/>
  <c r="W110" i="14"/>
  <c r="AK110" i="14" s="1"/>
  <c r="W77" i="14"/>
  <c r="AK77" i="14" s="1"/>
  <c r="V52" i="14"/>
  <c r="AK52" i="14" s="1"/>
  <c r="V51" i="14"/>
  <c r="V54" i="14"/>
  <c r="AK54" i="14" s="1"/>
  <c r="V20" i="14"/>
  <c r="AK20" i="14" s="1"/>
  <c r="W94" i="14"/>
  <c r="AK94" i="14" s="1"/>
  <c r="V48" i="14"/>
  <c r="W13" i="14"/>
  <c r="X13" i="14" s="1"/>
  <c r="CC13" i="14" s="1"/>
  <c r="AJ77" i="14"/>
  <c r="X104" i="14"/>
  <c r="CC104" i="14" s="1"/>
  <c r="X140" i="14"/>
  <c r="CC140" i="14" s="1"/>
  <c r="AJ78" i="14"/>
  <c r="X153" i="14"/>
  <c r="CC153" i="14" s="1"/>
  <c r="X170" i="14"/>
  <c r="CC170" i="14" s="1"/>
  <c r="X129" i="14"/>
  <c r="CC129" i="14" s="1"/>
  <c r="X150" i="14"/>
  <c r="CC150" i="14" s="1"/>
  <c r="X142" i="14"/>
  <c r="CC142" i="14" s="1"/>
  <c r="X155" i="14"/>
  <c r="CC155" i="14" s="1"/>
  <c r="W92" i="14"/>
  <c r="AK92" i="14" s="1"/>
  <c r="W90" i="14"/>
  <c r="V24" i="14"/>
  <c r="AK24" i="14" s="1"/>
  <c r="V6" i="14"/>
  <c r="W97" i="14"/>
  <c r="AK97" i="14" s="1"/>
  <c r="V7" i="14"/>
  <c r="AK7" i="14" s="1"/>
  <c r="X147" i="14"/>
  <c r="CC147" i="14" s="1"/>
  <c r="W167" i="14"/>
  <c r="W122" i="14"/>
  <c r="AK122" i="14" s="1"/>
  <c r="W82" i="14"/>
  <c r="AK82" i="14" s="1"/>
  <c r="X128" i="14"/>
  <c r="CC128" i="14" s="1"/>
  <c r="W81" i="14"/>
  <c r="AK81" i="14" s="1"/>
  <c r="V19" i="14"/>
  <c r="AK19" i="14" s="1"/>
  <c r="W98" i="14"/>
  <c r="W70" i="14"/>
  <c r="AK70" i="14" s="1"/>
  <c r="X139" i="14"/>
  <c r="CC139" i="14" s="1"/>
  <c r="X164" i="14"/>
  <c r="CC164" i="14" s="1"/>
  <c r="AK76" i="14"/>
  <c r="AJ84" i="14"/>
  <c r="AJ70" i="14"/>
  <c r="W22" i="14"/>
  <c r="X22" i="14" s="1"/>
  <c r="CC22" i="14" s="1"/>
  <c r="X165" i="14"/>
  <c r="CC165" i="14" s="1"/>
  <c r="X123" i="14"/>
  <c r="CC123" i="14" s="1"/>
  <c r="W26" i="14"/>
  <c r="X26" i="14" s="1"/>
  <c r="CC26" i="14" s="1"/>
  <c r="AJ122" i="14"/>
  <c r="AK136" i="14"/>
  <c r="AL68" i="14"/>
  <c r="AJ90" i="14"/>
  <c r="AJ94" i="14"/>
  <c r="AJ97" i="14"/>
  <c r="AL80" i="14"/>
  <c r="AK12" i="14"/>
  <c r="AJ106" i="14"/>
  <c r="X152" i="14"/>
  <c r="CC152" i="14" s="1"/>
  <c r="W55" i="14"/>
  <c r="X55" i="14" s="1"/>
  <c r="CC55" i="14" s="1"/>
  <c r="AK168" i="14"/>
  <c r="AJ75" i="14"/>
  <c r="AH173" i="14"/>
  <c r="AH174" i="14" s="1"/>
  <c r="AI57" i="14"/>
  <c r="AI58" i="14" s="1"/>
  <c r="AH57" i="14"/>
  <c r="AH58" i="14" s="1"/>
  <c r="AI114" i="14"/>
  <c r="AI172" i="14"/>
  <c r="AJ210" i="14"/>
  <c r="AJ206" i="14"/>
  <c r="AJ31" i="14"/>
  <c r="AJ49" i="14"/>
  <c r="AJ48" i="14"/>
  <c r="AJ39" i="14"/>
  <c r="AJ36" i="14"/>
  <c r="AJ17" i="14"/>
  <c r="AJ52" i="14"/>
  <c r="AJ54" i="14"/>
  <c r="AJ32" i="14"/>
  <c r="AJ51" i="14"/>
  <c r="AJ20" i="14"/>
  <c r="AJ18" i="14"/>
  <c r="AJ23" i="14"/>
  <c r="AJ167" i="14"/>
  <c r="AJ187" i="14"/>
  <c r="AJ64" i="14"/>
  <c r="AJ19" i="14"/>
  <c r="AJ34" i="14"/>
  <c r="AJ37" i="14"/>
  <c r="AJ24" i="14"/>
  <c r="AJ6" i="14"/>
  <c r="AJ214" i="14"/>
  <c r="AJ7" i="14"/>
  <c r="AJ198" i="14"/>
  <c r="AJ40" i="14"/>
  <c r="AJ10" i="14"/>
  <c r="AJ148" i="14"/>
  <c r="R13" i="1"/>
  <c r="AL104" i="14" l="1"/>
  <c r="AL26" i="14"/>
  <c r="AL22" i="14"/>
  <c r="AL165" i="14"/>
  <c r="AL123" i="14"/>
  <c r="AL140" i="14"/>
  <c r="X98" i="14"/>
  <c r="CC98" i="14" s="1"/>
  <c r="X167" i="14"/>
  <c r="CC167" i="14" s="1"/>
  <c r="W6" i="14"/>
  <c r="X6" i="14" s="1"/>
  <c r="CC6" i="14" s="1"/>
  <c r="X90" i="14"/>
  <c r="CC90" i="14" s="1"/>
  <c r="W48" i="14"/>
  <c r="X48" i="14" s="1"/>
  <c r="CC48" i="14" s="1"/>
  <c r="W51" i="14"/>
  <c r="X51" i="14" s="1"/>
  <c r="CC51" i="14" s="1"/>
  <c r="AL55" i="14"/>
  <c r="AL164" i="14"/>
  <c r="AL128" i="14"/>
  <c r="AL147" i="14"/>
  <c r="AL142" i="14"/>
  <c r="AL129" i="14"/>
  <c r="AL153" i="14"/>
  <c r="AL13" i="14"/>
  <c r="AL126" i="14"/>
  <c r="AL162" i="14"/>
  <c r="AL156" i="14"/>
  <c r="AL168" i="14"/>
  <c r="AL136" i="14"/>
  <c r="AL76" i="14"/>
  <c r="X70" i="14"/>
  <c r="CC70" i="14" s="1"/>
  <c r="X122" i="14"/>
  <c r="CC122" i="14" s="1"/>
  <c r="X97" i="14"/>
  <c r="CC97" i="14" s="1"/>
  <c r="X92" i="14"/>
  <c r="CC92" i="14" s="1"/>
  <c r="W54" i="14"/>
  <c r="X54" i="14" s="1"/>
  <c r="CC54" i="14" s="1"/>
  <c r="X110" i="14"/>
  <c r="CC110" i="14" s="1"/>
  <c r="X148" i="14"/>
  <c r="CC148" i="14" s="1"/>
  <c r="W18" i="14"/>
  <c r="X18" i="14" s="1"/>
  <c r="CC18" i="14" s="1"/>
  <c r="W10" i="14"/>
  <c r="X10" i="14" s="1"/>
  <c r="CC10" i="14" s="1"/>
  <c r="X106" i="14"/>
  <c r="CC106" i="14" s="1"/>
  <c r="X100" i="14"/>
  <c r="CC100" i="14" s="1"/>
  <c r="X71" i="14"/>
  <c r="CC71" i="14" s="1"/>
  <c r="X75" i="14"/>
  <c r="CC75" i="14" s="1"/>
  <c r="W23" i="14"/>
  <c r="X23" i="14" s="1"/>
  <c r="CC23" i="14" s="1"/>
  <c r="W17" i="14"/>
  <c r="X17" i="14" s="1"/>
  <c r="CC17" i="14" s="1"/>
  <c r="X109" i="14"/>
  <c r="CC109" i="14" s="1"/>
  <c r="W36" i="14"/>
  <c r="X36" i="14" s="1"/>
  <c r="CC36" i="14" s="1"/>
  <c r="X78" i="14"/>
  <c r="CC78" i="14" s="1"/>
  <c r="W19" i="14"/>
  <c r="X19" i="14" s="1"/>
  <c r="CC19" i="14" s="1"/>
  <c r="W24" i="14"/>
  <c r="X24" i="14" s="1"/>
  <c r="CC24" i="14" s="1"/>
  <c r="X94" i="14"/>
  <c r="CC94" i="14" s="1"/>
  <c r="W52" i="14"/>
  <c r="X52" i="14" s="1"/>
  <c r="CC52" i="14" s="1"/>
  <c r="AL152" i="14"/>
  <c r="AL139" i="14"/>
  <c r="AK98" i="14"/>
  <c r="AK167" i="14"/>
  <c r="AK172" i="14" s="1"/>
  <c r="AK173" i="14" s="1"/>
  <c r="AK174" i="14" s="1"/>
  <c r="AK6" i="14"/>
  <c r="AK90" i="14"/>
  <c r="AL155" i="14"/>
  <c r="AL150" i="14"/>
  <c r="AL170" i="14"/>
  <c r="AK48" i="14"/>
  <c r="AK51" i="14"/>
  <c r="AL47" i="14"/>
  <c r="AL135" i="14"/>
  <c r="AL133" i="14"/>
  <c r="AL12" i="14"/>
  <c r="AL42" i="14"/>
  <c r="AL134" i="14"/>
  <c r="X81" i="14"/>
  <c r="CC81" i="14" s="1"/>
  <c r="X82" i="14"/>
  <c r="CC82" i="14" s="1"/>
  <c r="W7" i="14"/>
  <c r="X7" i="14" s="1"/>
  <c r="CC7" i="14" s="1"/>
  <c r="W20" i="14"/>
  <c r="X20" i="14" s="1"/>
  <c r="CC20" i="14" s="1"/>
  <c r="X77" i="14"/>
  <c r="CC77" i="14" s="1"/>
  <c r="W39" i="14"/>
  <c r="X39" i="14" s="1"/>
  <c r="CC39" i="14" s="1"/>
  <c r="W34" i="14"/>
  <c r="X34" i="14" s="1"/>
  <c r="CC34" i="14" s="1"/>
  <c r="W40" i="14"/>
  <c r="X40" i="14" s="1"/>
  <c r="CC40" i="14" s="1"/>
  <c r="W32" i="14"/>
  <c r="X32" i="14" s="1"/>
  <c r="CC32" i="14" s="1"/>
  <c r="W37" i="14"/>
  <c r="X37" i="14" s="1"/>
  <c r="CC37" i="14" s="1"/>
  <c r="W31" i="14"/>
  <c r="X31" i="14" s="1"/>
  <c r="CC31" i="14" s="1"/>
  <c r="X95" i="14"/>
  <c r="CC95" i="14" s="1"/>
  <c r="X107" i="14"/>
  <c r="CC107" i="14" s="1"/>
  <c r="X84" i="14"/>
  <c r="CC84" i="14" s="1"/>
  <c r="W49" i="14"/>
  <c r="X49" i="14" s="1"/>
  <c r="CC49" i="14" s="1"/>
  <c r="AI173" i="14"/>
  <c r="AI174" i="14" s="1"/>
  <c r="AI115" i="14"/>
  <c r="AI116" i="14" s="1"/>
  <c r="AJ172" i="14"/>
  <c r="AJ230" i="14"/>
  <c r="AJ114" i="14"/>
  <c r="AJ56" i="14"/>
  <c r="V8" i="1"/>
  <c r="G293" i="14" l="1"/>
  <c r="R293" i="14" s="1"/>
  <c r="AK114" i="14"/>
  <c r="AK115" i="14" s="1"/>
  <c r="AK116" i="14" s="1"/>
  <c r="AK56" i="14"/>
  <c r="AK57" i="14" s="1"/>
  <c r="AK58" i="14" s="1"/>
  <c r="AL49" i="14"/>
  <c r="AL107" i="14"/>
  <c r="G304" i="14" s="1"/>
  <c r="R304" i="14" s="1"/>
  <c r="AL31" i="14"/>
  <c r="AL32" i="14"/>
  <c r="AL34" i="14"/>
  <c r="AL77" i="14"/>
  <c r="AL7" i="14"/>
  <c r="AL81" i="14"/>
  <c r="AL52" i="14"/>
  <c r="AL24" i="14"/>
  <c r="AL78" i="14"/>
  <c r="AL109" i="14"/>
  <c r="AL23" i="14"/>
  <c r="AL71" i="14"/>
  <c r="AL106" i="14"/>
  <c r="G303" i="14" s="1"/>
  <c r="R303" i="14" s="1"/>
  <c r="AL18" i="14"/>
  <c r="AL110" i="14"/>
  <c r="AL92" i="14"/>
  <c r="AL122" i="14"/>
  <c r="AL48" i="14"/>
  <c r="AL6" i="14"/>
  <c r="AL98" i="14"/>
  <c r="AL84" i="14"/>
  <c r="AL95" i="14"/>
  <c r="G300" i="14" s="1"/>
  <c r="R300" i="14" s="1"/>
  <c r="AL37" i="14"/>
  <c r="AL40" i="14"/>
  <c r="AL39" i="14"/>
  <c r="AL20" i="14"/>
  <c r="AL82" i="14"/>
  <c r="AL94" i="14"/>
  <c r="G299" i="14" s="1"/>
  <c r="R299" i="14" s="1"/>
  <c r="AL19" i="14"/>
  <c r="AL36" i="14"/>
  <c r="AL17" i="14"/>
  <c r="AL75" i="14"/>
  <c r="AL100" i="14"/>
  <c r="AL10" i="14"/>
  <c r="AL148" i="14"/>
  <c r="AL54" i="14"/>
  <c r="AL97" i="14"/>
  <c r="AL70" i="14"/>
  <c r="AL51" i="14"/>
  <c r="AL90" i="14"/>
  <c r="AL167" i="14"/>
  <c r="AM216" i="14"/>
  <c r="AM100" i="14"/>
  <c r="AM158" i="14"/>
  <c r="AM80" i="14"/>
  <c r="AM138" i="14"/>
  <c r="AM196" i="14"/>
  <c r="AJ173" i="14"/>
  <c r="AJ174" i="14" s="1"/>
  <c r="AJ115" i="14"/>
  <c r="AJ116" i="14" s="1"/>
  <c r="AJ57" i="14"/>
  <c r="AJ58" i="14" s="1"/>
  <c r="V90" i="1"/>
  <c r="V88" i="1"/>
  <c r="V37" i="1"/>
  <c r="V93" i="1"/>
  <c r="V56" i="1"/>
  <c r="V36" i="1"/>
  <c r="V91" i="1"/>
  <c r="V55" i="1"/>
  <c r="V75" i="1"/>
  <c r="V51" i="1"/>
  <c r="V46" i="1"/>
  <c r="V94" i="1"/>
  <c r="V9" i="1"/>
  <c r="V24" i="1"/>
  <c r="V52" i="1"/>
  <c r="V50" i="1"/>
  <c r="V59" i="1"/>
  <c r="V76" i="1"/>
  <c r="V13" i="1"/>
  <c r="V58" i="1"/>
  <c r="V95" i="1"/>
  <c r="V10" i="1"/>
  <c r="G306" i="14" l="1"/>
  <c r="R306" i="14" s="1"/>
  <c r="G297" i="14"/>
  <c r="R297" i="14" s="1"/>
  <c r="AM6" i="14"/>
  <c r="AL56" i="14"/>
  <c r="AL57" i="14" s="1"/>
  <c r="AL58" i="14" s="1"/>
  <c r="AL114" i="14"/>
  <c r="AL115" i="14" s="1"/>
  <c r="AL116" i="14" s="1"/>
  <c r="AL172" i="14"/>
  <c r="AL173" i="14" s="1"/>
  <c r="AL174" i="14" s="1"/>
  <c r="AM22" i="14"/>
  <c r="AM42" i="14"/>
  <c r="AM92" i="14"/>
  <c r="AM150" i="14"/>
  <c r="AM208" i="14"/>
  <c r="AM222" i="14"/>
  <c r="AM106" i="14"/>
  <c r="AM164" i="14"/>
  <c r="AM65" i="14"/>
  <c r="AM123" i="14"/>
  <c r="AM181" i="14"/>
  <c r="AM180" i="14"/>
  <c r="AM122" i="14"/>
  <c r="AM64" i="14"/>
  <c r="AM226" i="14"/>
  <c r="AM168" i="14"/>
  <c r="AM110" i="14"/>
  <c r="AM77" i="14"/>
  <c r="AM135" i="14"/>
  <c r="AM193" i="14"/>
  <c r="AM155" i="14"/>
  <c r="AM97" i="14"/>
  <c r="AM213" i="14"/>
  <c r="AM90" i="14"/>
  <c r="AM148" i="14"/>
  <c r="AM206" i="14"/>
  <c r="AM228" i="14"/>
  <c r="AM112" i="14"/>
  <c r="AM170" i="14"/>
  <c r="V54" i="1"/>
  <c r="V45" i="1"/>
  <c r="V74" i="1"/>
  <c r="U51" i="1"/>
  <c r="U90" i="1"/>
  <c r="U46" i="1"/>
  <c r="U37" i="1"/>
  <c r="U95" i="1"/>
  <c r="U58" i="1"/>
  <c r="U24" i="1"/>
  <c r="U94" i="1"/>
  <c r="U91" i="1"/>
  <c r="U56" i="1"/>
  <c r="U36" i="1"/>
  <c r="U93" i="1"/>
  <c r="U74" i="1"/>
  <c r="U54" i="1"/>
  <c r="D297" i="14" s="1"/>
  <c r="U50" i="1"/>
  <c r="U9" i="1"/>
  <c r="D303" i="14" s="1"/>
  <c r="U45" i="1"/>
  <c r="U55" i="1"/>
  <c r="D234" i="14"/>
  <c r="U76" i="1"/>
  <c r="U8" i="1"/>
  <c r="D235" i="14" s="1"/>
  <c r="U52" i="1"/>
  <c r="U88" i="1"/>
  <c r="U10" i="1"/>
  <c r="D304" i="14" s="1"/>
  <c r="U59" i="1"/>
  <c r="S51" i="1"/>
  <c r="U75" i="1"/>
  <c r="U13" i="1"/>
  <c r="S93" i="1"/>
  <c r="S45" i="1"/>
  <c r="S56" i="1"/>
  <c r="S58" i="1"/>
  <c r="S10" i="1"/>
  <c r="S55" i="1"/>
  <c r="S9" i="1"/>
  <c r="S37" i="1"/>
  <c r="S74" i="1"/>
  <c r="S91" i="1"/>
  <c r="S90" i="1"/>
  <c r="S46" i="1"/>
  <c r="S75" i="1"/>
  <c r="S88" i="1"/>
  <c r="S54" i="1"/>
  <c r="S52" i="1"/>
  <c r="S24" i="1"/>
  <c r="S50" i="1"/>
  <c r="S94" i="1"/>
  <c r="S95" i="1"/>
  <c r="S59" i="1"/>
  <c r="S76" i="1"/>
  <c r="S13" i="1"/>
  <c r="S36" i="1"/>
  <c r="AM7" i="14" l="1"/>
  <c r="AM54" i="14"/>
  <c r="AM39" i="14"/>
  <c r="AM48" i="14"/>
  <c r="AM34" i="14"/>
  <c r="AM32" i="14"/>
  <c r="AM19" i="14"/>
  <c r="AM52" i="14"/>
  <c r="BO155" i="14"/>
  <c r="BO168" i="14"/>
  <c r="BO213" i="14"/>
  <c r="BN226" i="14"/>
  <c r="BN110" i="14"/>
  <c r="BN168" i="14"/>
  <c r="BN180" i="14"/>
  <c r="BN122" i="14"/>
  <c r="BN64" i="14"/>
  <c r="BN155" i="14"/>
  <c r="BN97" i="14"/>
  <c r="BN213" i="14"/>
  <c r="K16" i="9"/>
  <c r="K12" i="9"/>
  <c r="K11" i="9"/>
  <c r="K13" i="9"/>
  <c r="K9" i="9"/>
  <c r="K4" i="9"/>
  <c r="D208" i="14"/>
  <c r="D92" i="14"/>
  <c r="D34" i="14"/>
  <c r="D264" i="14"/>
  <c r="D150" i="14"/>
  <c r="D236" i="14"/>
  <c r="D6" i="14"/>
  <c r="D64" i="14"/>
  <c r="D122" i="14"/>
  <c r="D180" i="14"/>
  <c r="D278" i="14"/>
  <c r="D48" i="14"/>
  <c r="D164" i="14"/>
  <c r="D106" i="14"/>
  <c r="D222" i="14"/>
  <c r="D254" i="14"/>
  <c r="D24" i="14"/>
  <c r="D82" i="14"/>
  <c r="D140" i="14"/>
  <c r="D198" i="14"/>
  <c r="D247" i="14"/>
  <c r="D133" i="14"/>
  <c r="D191" i="14"/>
  <c r="D17" i="14"/>
  <c r="D75" i="14"/>
  <c r="D165" i="14"/>
  <c r="D223" i="14"/>
  <c r="D279" i="14"/>
  <c r="D107" i="14"/>
  <c r="D49" i="14"/>
  <c r="D213" i="14"/>
  <c r="D155" i="14"/>
  <c r="D97" i="14"/>
  <c r="D269" i="14"/>
  <c r="D39" i="14"/>
  <c r="D214" i="14"/>
  <c r="D98" i="14"/>
  <c r="D270" i="14"/>
  <c r="D156" i="14"/>
  <c r="D40" i="14"/>
  <c r="D262" i="14"/>
  <c r="D32" i="14"/>
  <c r="D90" i="14"/>
  <c r="D206" i="14"/>
  <c r="D148" i="14"/>
  <c r="T76" i="1"/>
  <c r="T54" i="1"/>
  <c r="E297" i="14" s="1"/>
  <c r="T75" i="1"/>
  <c r="T56" i="1"/>
  <c r="T59" i="1"/>
  <c r="T52" i="1"/>
  <c r="T74" i="1"/>
  <c r="T55" i="1"/>
  <c r="T58" i="1"/>
  <c r="T13" i="1"/>
  <c r="T24" i="1"/>
  <c r="T37" i="1"/>
  <c r="T10" i="1"/>
  <c r="E304" i="14" s="1"/>
  <c r="T95" i="1"/>
  <c r="T94" i="1"/>
  <c r="E234" i="14"/>
  <c r="T90" i="1"/>
  <c r="T45" i="1"/>
  <c r="T36" i="1"/>
  <c r="T91" i="1"/>
  <c r="T9" i="1"/>
  <c r="E303" i="14" s="1"/>
  <c r="T93" i="1"/>
  <c r="T50" i="1"/>
  <c r="T88" i="1"/>
  <c r="T46" i="1"/>
  <c r="T51" i="1"/>
  <c r="S8" i="1"/>
  <c r="K6" i="9" l="1"/>
  <c r="BN6" i="14"/>
  <c r="BO6" i="14" s="1"/>
  <c r="BO180" i="14" s="1"/>
  <c r="BN52" i="14"/>
  <c r="BO52" i="14" s="1"/>
  <c r="BN39" i="14"/>
  <c r="BO39" i="14" s="1"/>
  <c r="BO64" i="14"/>
  <c r="BO122" i="14"/>
  <c r="BO110" i="14"/>
  <c r="K7" i="9"/>
  <c r="K5" i="9"/>
  <c r="K3" i="9"/>
  <c r="K2" i="9"/>
  <c r="E269" i="14"/>
  <c r="E155" i="14"/>
  <c r="E97" i="14"/>
  <c r="E213" i="14"/>
  <c r="E39" i="14"/>
  <c r="E198" i="14"/>
  <c r="E24" i="14"/>
  <c r="E254" i="14"/>
  <c r="E82" i="14"/>
  <c r="E140" i="14"/>
  <c r="E49" i="14"/>
  <c r="E223" i="14"/>
  <c r="E107" i="14"/>
  <c r="E165" i="14"/>
  <c r="E279" i="14"/>
  <c r="E122" i="14"/>
  <c r="E64" i="14"/>
  <c r="E236" i="14"/>
  <c r="E6" i="14"/>
  <c r="E180" i="14"/>
  <c r="E264" i="14"/>
  <c r="E34" i="14"/>
  <c r="E208" i="14"/>
  <c r="E92" i="14"/>
  <c r="E150" i="14"/>
  <c r="E214" i="14"/>
  <c r="E270" i="14"/>
  <c r="E156" i="14"/>
  <c r="E40" i="14"/>
  <c r="E98" i="14"/>
  <c r="E148" i="14"/>
  <c r="E90" i="14"/>
  <c r="E262" i="14"/>
  <c r="E206" i="14"/>
  <c r="E32" i="14"/>
  <c r="E106" i="14"/>
  <c r="E222" i="14"/>
  <c r="E164" i="14"/>
  <c r="E278" i="14"/>
  <c r="E48" i="14"/>
  <c r="E75" i="14"/>
  <c r="E133" i="14"/>
  <c r="E247" i="14"/>
  <c r="E191" i="14"/>
  <c r="E17" i="14"/>
  <c r="T8" i="1"/>
  <c r="E235" i="14" s="1"/>
  <c r="BP64" i="14" l="1"/>
  <c r="BP6" i="14"/>
  <c r="BP180" i="14" s="1"/>
  <c r="BP122" i="14"/>
  <c r="BP213" i="14"/>
  <c r="BP168" i="14"/>
  <c r="BP110" i="14"/>
  <c r="BP155" i="14"/>
  <c r="BO226" i="14"/>
  <c r="BP52" i="14"/>
  <c r="BR110" i="14" s="1"/>
  <c r="BO97" i="14"/>
  <c r="BP39" i="14"/>
  <c r="BR213" i="14" s="1"/>
  <c r="BQ168" i="14"/>
  <c r="BQ64" i="14"/>
  <c r="BQ97" i="14"/>
  <c r="BQ226" i="14"/>
  <c r="BQ122" i="14"/>
  <c r="BQ155" i="14"/>
  <c r="BQ6" i="14" l="1"/>
  <c r="BQ180" i="14" s="1"/>
  <c r="BP226" i="14"/>
  <c r="BQ52" i="14"/>
  <c r="BS226" i="14" s="1"/>
  <c r="BP97" i="14"/>
  <c r="BQ39" i="14"/>
  <c r="BS213" i="14" s="1"/>
  <c r="BR122" i="14"/>
  <c r="BR97" i="14"/>
  <c r="BR64" i="14"/>
  <c r="BR226" i="14"/>
  <c r="BS122" i="14"/>
  <c r="BS180" i="14" l="1"/>
  <c r="BS64" i="14"/>
  <c r="BR6" i="14"/>
  <c r="BR180" i="14" s="1"/>
  <c r="BS110" i="14"/>
  <c r="BS97" i="14"/>
  <c r="BS168" i="14"/>
  <c r="BQ213" i="14"/>
  <c r="BR39" i="14"/>
  <c r="BS155" i="14"/>
  <c r="BQ110" i="14"/>
  <c r="BR52" i="14"/>
  <c r="BS6" i="14" l="1"/>
  <c r="BR155" i="14"/>
  <c r="BS39" i="14"/>
  <c r="BR168" i="14"/>
  <c r="BS52" i="14"/>
  <c r="BN54" i="14" l="1"/>
  <c r="BO54" i="14" s="1"/>
  <c r="BP54" i="14" s="1"/>
  <c r="BQ54" i="14" s="1"/>
  <c r="BR54" i="14" s="1"/>
  <c r="BS54" i="14" s="1"/>
  <c r="J284" i="14" l="1"/>
  <c r="K284" i="14" s="1"/>
  <c r="L284" i="14" s="1"/>
  <c r="M284" i="14" s="1"/>
  <c r="N284" i="14" s="1"/>
  <c r="O284" i="14" s="1"/>
  <c r="P284" i="14" s="1"/>
  <c r="Q284" i="14" s="1"/>
  <c r="R284" i="14" s="1"/>
  <c r="S284" i="14" s="1"/>
  <c r="T284" i="14" s="1"/>
  <c r="U284" i="14" s="1"/>
  <c r="V284" i="14" s="1"/>
  <c r="W284" i="14" s="1"/>
  <c r="X284" i="14" s="1"/>
  <c r="BN112" i="14"/>
  <c r="BN170" i="14"/>
  <c r="BN228" i="14"/>
  <c r="BO228" i="14" l="1"/>
  <c r="BO112" i="14"/>
  <c r="BO170" i="14"/>
  <c r="CC284" i="14"/>
  <c r="BP112" i="14" l="1"/>
  <c r="BP170" i="14"/>
  <c r="BP228" i="14"/>
  <c r="BQ228" i="14" l="1"/>
  <c r="BQ112" i="14"/>
  <c r="BQ170" i="14"/>
  <c r="BR228" i="14" l="1"/>
  <c r="BR170" i="14"/>
  <c r="BR112" i="14"/>
  <c r="BS112" i="14" l="1"/>
  <c r="BS170" i="14"/>
  <c r="BS228" i="14"/>
  <c r="J260" i="14" l="1"/>
  <c r="K260" i="14" s="1"/>
  <c r="L260" i="14" s="1"/>
  <c r="M260" i="14" s="1"/>
  <c r="N260" i="14" s="1"/>
  <c r="O260" i="14" s="1"/>
  <c r="P260" i="14" s="1"/>
  <c r="Q260" i="14" s="1"/>
  <c r="R260" i="14" s="1"/>
  <c r="S260" i="14" s="1"/>
  <c r="T260" i="14" s="1"/>
  <c r="U260" i="14" s="1"/>
  <c r="V260" i="14" s="1"/>
  <c r="W260" i="14" s="1"/>
  <c r="X260" i="14" s="1"/>
  <c r="CC260" i="14" l="1"/>
  <c r="J285" i="14" l="1"/>
  <c r="K285" i="14" s="1"/>
  <c r="L285" i="14" s="1"/>
  <c r="M285" i="14" s="1"/>
  <c r="N285" i="14" s="1"/>
  <c r="O285" i="14" s="1"/>
  <c r="P285" i="14" s="1"/>
  <c r="Q285" i="14" s="1"/>
  <c r="R285" i="14" s="1"/>
  <c r="S285" i="14" s="1"/>
  <c r="T285" i="14" s="1"/>
  <c r="U285" i="14" s="1"/>
  <c r="V285" i="14" s="1"/>
  <c r="W285" i="14" s="1"/>
  <c r="X285" i="14" s="1"/>
  <c r="CC285" i="14" l="1"/>
  <c r="J283" i="14"/>
  <c r="K283" i="14" s="1"/>
  <c r="L283" i="14" l="1"/>
  <c r="M283" i="14" s="1"/>
  <c r="N283" i="14" s="1"/>
  <c r="O283" i="14" s="1"/>
  <c r="P283" i="14" s="1"/>
  <c r="Q283" i="14" s="1"/>
  <c r="R283" i="14" s="1"/>
  <c r="S283" i="14" s="1"/>
  <c r="T283" i="14" s="1"/>
  <c r="U283" i="14" s="1"/>
  <c r="V283" i="14" s="1"/>
  <c r="J281" i="14"/>
  <c r="K281" i="14" s="1"/>
  <c r="W283" i="14" l="1"/>
  <c r="X283" i="14" s="1"/>
  <c r="CC283" i="14" s="1"/>
  <c r="L281" i="14"/>
  <c r="M281" i="14" s="1"/>
  <c r="N281" i="14" s="1"/>
  <c r="O281" i="14" s="1"/>
  <c r="P281" i="14" s="1"/>
  <c r="Q281" i="14" s="1"/>
  <c r="R281" i="14" s="1"/>
  <c r="S281" i="14" s="1"/>
  <c r="T281" i="14" s="1"/>
  <c r="U281" i="14" l="1"/>
  <c r="V281" i="14" s="1"/>
  <c r="W281" i="14" s="1"/>
  <c r="X281" i="14" s="1"/>
  <c r="CC281" i="14" l="1"/>
  <c r="J258" i="14" l="1"/>
  <c r="K258" i="14" s="1"/>
  <c r="L258" i="14" s="1"/>
  <c r="M258" i="14" s="1"/>
  <c r="N258" i="14" s="1"/>
  <c r="O258" i="14" s="1"/>
  <c r="P258" i="14" s="1"/>
  <c r="Q258" i="14" s="1"/>
  <c r="R258" i="14" s="1"/>
  <c r="S258" i="14" s="1"/>
  <c r="T258" i="14" s="1"/>
  <c r="U258" i="14" s="1"/>
  <c r="V258" i="14" s="1"/>
  <c r="W258" i="14" s="1"/>
  <c r="X258" i="14" s="1"/>
  <c r="J263" i="14"/>
  <c r="K263" i="14" s="1"/>
  <c r="L263" i="14" l="1"/>
  <c r="M263" i="14" s="1"/>
  <c r="N263" i="14" s="1"/>
  <c r="O263" i="14" s="1"/>
  <c r="P263" i="14" s="1"/>
  <c r="Q263" i="14" s="1"/>
  <c r="R263" i="14" s="1"/>
  <c r="S263" i="14" s="1"/>
  <c r="T263" i="14" s="1"/>
  <c r="U263" i="14" s="1"/>
  <c r="V263" i="14" s="1"/>
  <c r="W263" i="14" s="1"/>
  <c r="X263" i="14" s="1"/>
  <c r="CC258" i="14"/>
  <c r="CC263" i="14" l="1"/>
  <c r="J276" i="14" l="1"/>
  <c r="K276" i="14" s="1"/>
  <c r="L276" i="14" s="1"/>
  <c r="M276" i="14" s="1"/>
  <c r="N276" i="14" s="1"/>
  <c r="O276" i="14" s="1"/>
  <c r="P276" i="14" s="1"/>
  <c r="Q276" i="14" s="1"/>
  <c r="R276" i="14" s="1"/>
  <c r="S276" i="14" s="1"/>
  <c r="T276" i="14" s="1"/>
  <c r="U276" i="14" s="1"/>
  <c r="V276" i="14" s="1"/>
  <c r="W276" i="14" s="1"/>
  <c r="X276" i="14" s="1"/>
  <c r="CC276" i="14" s="1"/>
  <c r="BN41" i="14" l="1"/>
  <c r="BO41" i="14" s="1"/>
  <c r="BP41" i="14" s="1"/>
  <c r="BQ41" i="14" s="1"/>
  <c r="BR41" i="14" s="1"/>
  <c r="BS41" i="14" s="1"/>
  <c r="J271" i="14"/>
  <c r="K271" i="14" s="1"/>
  <c r="L271" i="14" s="1"/>
  <c r="M271" i="14" s="1"/>
  <c r="N271" i="14" s="1"/>
  <c r="O271" i="14" s="1"/>
  <c r="P271" i="14" s="1"/>
  <c r="Q271" i="14" s="1"/>
  <c r="R271" i="14" s="1"/>
  <c r="S271" i="14" s="1"/>
  <c r="T271" i="14" s="1"/>
  <c r="U271" i="14" s="1"/>
  <c r="V271" i="14" s="1"/>
  <c r="W271" i="14" s="1"/>
  <c r="X271" i="14" s="1"/>
  <c r="J254" i="14"/>
  <c r="K254" i="14" s="1"/>
  <c r="L254" i="14" s="1"/>
  <c r="M254" i="14" s="1"/>
  <c r="N254" i="14" s="1"/>
  <c r="O254" i="14" s="1"/>
  <c r="P254" i="14" s="1"/>
  <c r="Q254" i="14" s="1"/>
  <c r="R254" i="14" s="1"/>
  <c r="S254" i="14" s="1"/>
  <c r="T254" i="14" s="1"/>
  <c r="U254" i="14" s="1"/>
  <c r="V254" i="14" s="1"/>
  <c r="W254" i="14" s="1"/>
  <c r="X254" i="14" s="1"/>
  <c r="BO215" i="14" l="1"/>
  <c r="BN157" i="14"/>
  <c r="BN99" i="14"/>
  <c r="BN215" i="14"/>
  <c r="BP215" i="14"/>
  <c r="CC271" i="14"/>
  <c r="BO157" i="14"/>
  <c r="BO99" i="14"/>
  <c r="J274" i="14"/>
  <c r="K274" i="14" s="1"/>
  <c r="L274" i="14" s="1"/>
  <c r="M274" i="14" s="1"/>
  <c r="N274" i="14" s="1"/>
  <c r="O274" i="14" s="1"/>
  <c r="P274" i="14" s="1"/>
  <c r="Q274" i="14" s="1"/>
  <c r="R274" i="14" s="1"/>
  <c r="S274" i="14" s="1"/>
  <c r="T274" i="14" s="1"/>
  <c r="U274" i="14" s="1"/>
  <c r="V274" i="14" s="1"/>
  <c r="W274" i="14" s="1"/>
  <c r="X274" i="14" s="1"/>
  <c r="BN42" i="14"/>
  <c r="CC254" i="14"/>
  <c r="BP99" i="14" l="1"/>
  <c r="BP157" i="14"/>
  <c r="BQ215" i="14"/>
  <c r="CC274" i="14"/>
  <c r="BO42" i="14"/>
  <c r="BN43" i="14"/>
  <c r="BN32" i="14"/>
  <c r="BN90" i="14" s="1"/>
  <c r="BP42" i="14" l="1"/>
  <c r="BQ42" i="14" s="1"/>
  <c r="BR42" i="14" s="1"/>
  <c r="BS42" i="14" s="1"/>
  <c r="BO43" i="14"/>
  <c r="BP43" i="14" s="1"/>
  <c r="BQ43" i="14" s="1"/>
  <c r="BR43" i="14" s="1"/>
  <c r="BS43" i="14" s="1"/>
  <c r="BO32" i="14"/>
  <c r="BP32" i="14" s="1"/>
  <c r="BQ32" i="14" s="1"/>
  <c r="BR32" i="14" s="1"/>
  <c r="BS32" i="14" s="1"/>
  <c r="BQ99" i="14"/>
  <c r="BQ157" i="14"/>
  <c r="BR99" i="14"/>
  <c r="J273" i="14"/>
  <c r="K273" i="14" s="1"/>
  <c r="J272" i="14"/>
  <c r="K272" i="14" s="1"/>
  <c r="L272" i="14" s="1"/>
  <c r="M272" i="14" s="1"/>
  <c r="N272" i="14" s="1"/>
  <c r="O272" i="14" s="1"/>
  <c r="P272" i="14" s="1"/>
  <c r="Q272" i="14" s="1"/>
  <c r="R272" i="14" s="1"/>
  <c r="S272" i="14" s="1"/>
  <c r="J262" i="14"/>
  <c r="K262" i="14" s="1"/>
  <c r="BN34" i="14"/>
  <c r="BN216" i="14"/>
  <c r="BN158" i="14"/>
  <c r="BN100" i="14"/>
  <c r="BO34" i="14" l="1"/>
  <c r="BP34" i="14" s="1"/>
  <c r="BQ34" i="14" s="1"/>
  <c r="BR34" i="14" s="1"/>
  <c r="BS34" i="14" s="1"/>
  <c r="BR157" i="14"/>
  <c r="BR215" i="14"/>
  <c r="BS215" i="14"/>
  <c r="BO90" i="14"/>
  <c r="T272" i="14"/>
  <c r="U272" i="14" s="1"/>
  <c r="V272" i="14" s="1"/>
  <c r="W272" i="14" s="1"/>
  <c r="X272" i="14" s="1"/>
  <c r="BN101" i="14"/>
  <c r="L273" i="14"/>
  <c r="M273" i="14" s="1"/>
  <c r="BN159" i="14"/>
  <c r="BN217" i="14"/>
  <c r="BN148" i="14"/>
  <c r="BN206" i="14"/>
  <c r="L262" i="14"/>
  <c r="M262" i="14" s="1"/>
  <c r="N262" i="14" s="1"/>
  <c r="O262" i="14" s="1"/>
  <c r="P262" i="14" s="1"/>
  <c r="Q262" i="14" s="1"/>
  <c r="R262" i="14" s="1"/>
  <c r="S262" i="14" s="1"/>
  <c r="T262" i="14" s="1"/>
  <c r="U262" i="14" s="1"/>
  <c r="V262" i="14" s="1"/>
  <c r="W262" i="14" s="1"/>
  <c r="X262" i="14" s="1"/>
  <c r="J264" i="14"/>
  <c r="K264" i="14" s="1"/>
  <c r="L264" i="14" s="1"/>
  <c r="M264" i="14" s="1"/>
  <c r="N264" i="14" s="1"/>
  <c r="O264" i="14" s="1"/>
  <c r="P264" i="14" s="1"/>
  <c r="Q264" i="14" s="1"/>
  <c r="R264" i="14" s="1"/>
  <c r="S264" i="14" s="1"/>
  <c r="T264" i="14" s="1"/>
  <c r="U264" i="14" s="1"/>
  <c r="V264" i="14" s="1"/>
  <c r="W264" i="14" s="1"/>
  <c r="X264" i="14" s="1"/>
  <c r="CC264" i="14" s="1"/>
  <c r="BO100" i="14"/>
  <c r="BO216" i="14"/>
  <c r="BO158" i="14"/>
  <c r="N273" i="14" l="1"/>
  <c r="O273" i="14" s="1"/>
  <c r="P273" i="14" s="1"/>
  <c r="Q273" i="14" s="1"/>
  <c r="R273" i="14" s="1"/>
  <c r="S273" i="14" s="1"/>
  <c r="T273" i="14" s="1"/>
  <c r="U273" i="14" s="1"/>
  <c r="V273" i="14" s="1"/>
  <c r="W273" i="14" s="1"/>
  <c r="X273" i="14" s="1"/>
  <c r="BS99" i="14"/>
  <c r="BS157" i="14"/>
  <c r="BO159" i="14"/>
  <c r="BO217" i="14"/>
  <c r="BO101" i="14"/>
  <c r="CC272" i="14"/>
  <c r="CC262" i="14"/>
  <c r="BO148" i="14"/>
  <c r="BO206" i="14"/>
  <c r="J265" i="14"/>
  <c r="K265" i="14" s="1"/>
  <c r="BN92" i="14"/>
  <c r="BN208" i="14"/>
  <c r="BN150" i="14"/>
  <c r="BP216" i="14"/>
  <c r="BP158" i="14"/>
  <c r="BP100" i="14"/>
  <c r="CC273" i="14" l="1"/>
  <c r="BP159" i="14"/>
  <c r="BP101" i="14"/>
  <c r="BP217" i="14"/>
  <c r="BP206" i="14"/>
  <c r="BP148" i="14"/>
  <c r="BP90" i="14"/>
  <c r="BO208" i="14"/>
  <c r="BO150" i="14"/>
  <c r="BO92" i="14"/>
  <c r="L265" i="14"/>
  <c r="M265" i="14" s="1"/>
  <c r="N265" i="14" s="1"/>
  <c r="O265" i="14" s="1"/>
  <c r="P265" i="14" s="1"/>
  <c r="Q265" i="14" s="1"/>
  <c r="R265" i="14" s="1"/>
  <c r="S265" i="14" s="1"/>
  <c r="T265" i="14" s="1"/>
  <c r="U265" i="14" s="1"/>
  <c r="V265" i="14" s="1"/>
  <c r="W265" i="14" s="1"/>
  <c r="X265" i="14" s="1"/>
  <c r="BQ216" i="14"/>
  <c r="BQ158" i="14"/>
  <c r="BQ100" i="14"/>
  <c r="J266" i="14" l="1"/>
  <c r="K266" i="14" s="1"/>
  <c r="L266" i="14" s="1"/>
  <c r="M266" i="14" s="1"/>
  <c r="N266" i="14" s="1"/>
  <c r="O266" i="14" s="1"/>
  <c r="P266" i="14" s="1"/>
  <c r="Q266" i="14" s="1"/>
  <c r="R266" i="14" s="1"/>
  <c r="S266" i="14" s="1"/>
  <c r="T266" i="14" s="1"/>
  <c r="U266" i="14" s="1"/>
  <c r="V266" i="14" s="1"/>
  <c r="W266" i="14" s="1"/>
  <c r="X266" i="14" s="1"/>
  <c r="CC266" i="14" s="1"/>
  <c r="J268" i="14"/>
  <c r="K268" i="14" s="1"/>
  <c r="BQ159" i="14"/>
  <c r="BQ101" i="14"/>
  <c r="BQ217" i="14"/>
  <c r="BN7" i="14"/>
  <c r="BQ148" i="14"/>
  <c r="BQ206" i="14"/>
  <c r="BQ90" i="14"/>
  <c r="BP150" i="14"/>
  <c r="BP92" i="14"/>
  <c r="BP208" i="14"/>
  <c r="J267" i="14"/>
  <c r="K267" i="14" s="1"/>
  <c r="CC265" i="14"/>
  <c r="BR100" i="14"/>
  <c r="BR158" i="14"/>
  <c r="BR216" i="14"/>
  <c r="BO7" i="14" l="1"/>
  <c r="BP7" i="14" s="1"/>
  <c r="BQ7" i="14" s="1"/>
  <c r="BR7" i="14" s="1"/>
  <c r="BS7" i="14" s="1"/>
  <c r="L268" i="14"/>
  <c r="M268" i="14" s="1"/>
  <c r="N268" i="14" s="1"/>
  <c r="O268" i="14" s="1"/>
  <c r="P268" i="14" s="1"/>
  <c r="Q268" i="14" s="1"/>
  <c r="R268" i="14" s="1"/>
  <c r="S268" i="14" s="1"/>
  <c r="T268" i="14" s="1"/>
  <c r="U268" i="14" s="1"/>
  <c r="V268" i="14" s="1"/>
  <c r="W268" i="14" s="1"/>
  <c r="X268" i="14" s="1"/>
  <c r="BR217" i="14"/>
  <c r="BR159" i="14"/>
  <c r="BR101" i="14"/>
  <c r="J237" i="14"/>
  <c r="K237" i="14" s="1"/>
  <c r="L237" i="14" s="1"/>
  <c r="M237" i="14" s="1"/>
  <c r="N237" i="14" s="1"/>
  <c r="O237" i="14" s="1"/>
  <c r="P237" i="14" s="1"/>
  <c r="Q237" i="14" s="1"/>
  <c r="R237" i="14" s="1"/>
  <c r="S237" i="14" s="1"/>
  <c r="T237" i="14" s="1"/>
  <c r="U237" i="14" s="1"/>
  <c r="V237" i="14" s="1"/>
  <c r="W237" i="14" s="1"/>
  <c r="X237" i="14" s="1"/>
  <c r="BR148" i="14"/>
  <c r="BR206" i="14"/>
  <c r="BR90" i="14"/>
  <c r="L267" i="14"/>
  <c r="M267" i="14" s="1"/>
  <c r="N267" i="14" s="1"/>
  <c r="O267" i="14" s="1"/>
  <c r="P267" i="14" s="1"/>
  <c r="Q267" i="14" s="1"/>
  <c r="R267" i="14" s="1"/>
  <c r="S267" i="14" s="1"/>
  <c r="T267" i="14" s="1"/>
  <c r="U267" i="14" s="1"/>
  <c r="V267" i="14" s="1"/>
  <c r="W267" i="14" s="1"/>
  <c r="X267" i="14" s="1"/>
  <c r="BQ92" i="14"/>
  <c r="BQ208" i="14"/>
  <c r="BQ150" i="14"/>
  <c r="BS158" i="14"/>
  <c r="BS100" i="14"/>
  <c r="BS216" i="14"/>
  <c r="J242" i="14"/>
  <c r="K242" i="14" s="1"/>
  <c r="L242" i="14" s="1"/>
  <c r="M242" i="14" s="1"/>
  <c r="N242" i="14" s="1"/>
  <c r="O242" i="14" s="1"/>
  <c r="P242" i="14" s="1"/>
  <c r="Q242" i="14" s="1"/>
  <c r="R242" i="14" s="1"/>
  <c r="S242" i="14" s="1"/>
  <c r="T242" i="14" s="1"/>
  <c r="U242" i="14" s="1"/>
  <c r="V242" i="14" s="1"/>
  <c r="W242" i="14" s="1"/>
  <c r="X242" i="14" s="1"/>
  <c r="CC242" i="14" s="1"/>
  <c r="BN181" i="14"/>
  <c r="BN123" i="14"/>
  <c r="BN65" i="14"/>
  <c r="CC268" i="14" l="1"/>
  <c r="BS159" i="14"/>
  <c r="BS101" i="14"/>
  <c r="BS217" i="14"/>
  <c r="J238" i="14"/>
  <c r="K238" i="14" s="1"/>
  <c r="BS90" i="14"/>
  <c r="BS148" i="14"/>
  <c r="BS206" i="14"/>
  <c r="CC267" i="14"/>
  <c r="BR150" i="14"/>
  <c r="BR92" i="14"/>
  <c r="BR208" i="14"/>
  <c r="J243" i="14"/>
  <c r="K243" i="14" s="1"/>
  <c r="L243" i="14" s="1"/>
  <c r="M243" i="14" s="1"/>
  <c r="N243" i="14" s="1"/>
  <c r="O243" i="14" s="1"/>
  <c r="P243" i="14" s="1"/>
  <c r="Q243" i="14" s="1"/>
  <c r="R243" i="14" s="1"/>
  <c r="S243" i="14" s="1"/>
  <c r="T243" i="14" s="1"/>
  <c r="U243" i="14" s="1"/>
  <c r="V243" i="14" s="1"/>
  <c r="W243" i="14" s="1"/>
  <c r="X243" i="14" s="1"/>
  <c r="BO123" i="14"/>
  <c r="BO181" i="14"/>
  <c r="BO65" i="14"/>
  <c r="CC237" i="14"/>
  <c r="L238" i="14" l="1"/>
  <c r="M238" i="14" s="1"/>
  <c r="N238" i="14" s="1"/>
  <c r="O238" i="14" s="1"/>
  <c r="P238" i="14" s="1"/>
  <c r="Q238" i="14" s="1"/>
  <c r="R238" i="14" s="1"/>
  <c r="S238" i="14" s="1"/>
  <c r="T238" i="14" s="1"/>
  <c r="U238" i="14" s="1"/>
  <c r="V238" i="14" s="1"/>
  <c r="W238" i="14" s="1"/>
  <c r="X238" i="14" s="1"/>
  <c r="BS92" i="14"/>
  <c r="BS208" i="14"/>
  <c r="BS150" i="14"/>
  <c r="CC243" i="14"/>
  <c r="BP123" i="14"/>
  <c r="BP65" i="14"/>
  <c r="BP181" i="14"/>
  <c r="J256" i="14" l="1"/>
  <c r="K256" i="14" s="1"/>
  <c r="L256" i="14" s="1"/>
  <c r="M256" i="14" s="1"/>
  <c r="N256" i="14" s="1"/>
  <c r="O256" i="14" s="1"/>
  <c r="P256" i="14" s="1"/>
  <c r="Q256" i="14" s="1"/>
  <c r="R256" i="14" s="1"/>
  <c r="S256" i="14" s="1"/>
  <c r="T256" i="14" s="1"/>
  <c r="U256" i="14" s="1"/>
  <c r="V256" i="14" s="1"/>
  <c r="W256" i="14" s="1"/>
  <c r="X256" i="14" s="1"/>
  <c r="CC256" i="14" s="1"/>
  <c r="J250" i="14"/>
  <c r="K250" i="14" s="1"/>
  <c r="L250" i="14" s="1"/>
  <c r="M250" i="14" s="1"/>
  <c r="N250" i="14" s="1"/>
  <c r="O250" i="14" s="1"/>
  <c r="P250" i="14" s="1"/>
  <c r="Q250" i="14" s="1"/>
  <c r="R250" i="14" s="1"/>
  <c r="S250" i="14" s="1"/>
  <c r="T250" i="14" s="1"/>
  <c r="U250" i="14" s="1"/>
  <c r="V250" i="14" s="1"/>
  <c r="W250" i="14" s="1"/>
  <c r="X250" i="14" s="1"/>
  <c r="BN22" i="14"/>
  <c r="CC238" i="14"/>
  <c r="BQ123" i="14"/>
  <c r="BQ181" i="14"/>
  <c r="BQ65" i="14"/>
  <c r="BO22" i="14" l="1"/>
  <c r="BP22" i="14" s="1"/>
  <c r="CC250" i="14"/>
  <c r="BR181" i="14"/>
  <c r="BR123" i="14"/>
  <c r="BR65" i="14"/>
  <c r="BN138" i="14" l="1"/>
  <c r="BN80" i="14"/>
  <c r="BN196" i="14"/>
  <c r="BS65" i="14"/>
  <c r="BS123" i="14"/>
  <c r="BS181" i="14"/>
  <c r="BO138" i="14" l="1"/>
  <c r="BO80" i="14"/>
  <c r="BO196" i="14"/>
  <c r="BP138" i="14" l="1"/>
  <c r="BP80" i="14"/>
  <c r="BP196" i="14"/>
  <c r="J275" i="14" l="1"/>
  <c r="K275" i="14" s="1"/>
  <c r="L275" i="14" l="1"/>
  <c r="M275" i="14" s="1"/>
  <c r="N275" i="14" s="1"/>
  <c r="O275" i="14" s="1"/>
  <c r="P275" i="14" s="1"/>
  <c r="Q275" i="14" s="1"/>
  <c r="R275" i="14" s="1"/>
  <c r="S275" i="14" s="1"/>
  <c r="T275" i="14" s="1"/>
  <c r="U275" i="14" s="1"/>
  <c r="V275" i="14" s="1"/>
  <c r="W275" i="14" s="1"/>
  <c r="X275" i="14" s="1"/>
  <c r="CC275" i="14" l="1"/>
  <c r="J255" i="14" l="1"/>
  <c r="K255" i="14" s="1"/>
  <c r="L255" i="14" l="1"/>
  <c r="M255" i="14" s="1"/>
  <c r="N255" i="14" s="1"/>
  <c r="O255" i="14" s="1"/>
  <c r="P255" i="14" s="1"/>
  <c r="Q255" i="14" s="1"/>
  <c r="R255" i="14" s="1"/>
  <c r="S255" i="14" s="1"/>
  <c r="T255" i="14" s="1"/>
  <c r="U255" i="14" s="1"/>
  <c r="V255" i="14" s="1"/>
  <c r="W255" i="14" s="1"/>
  <c r="X255" i="14" s="1"/>
  <c r="CC255" i="14" l="1"/>
  <c r="J277" i="14" l="1"/>
  <c r="K277" i="14" s="1"/>
  <c r="L277" i="14" s="1"/>
  <c r="M277" i="14" s="1"/>
  <c r="N277" i="14" s="1"/>
  <c r="O277" i="14" s="1"/>
  <c r="P277" i="14" s="1"/>
  <c r="Q277" i="14" s="1"/>
  <c r="R277" i="14" s="1"/>
  <c r="S277" i="14" s="1"/>
  <c r="T277" i="14" s="1"/>
  <c r="U277" i="14" s="1"/>
  <c r="V277" i="14" s="1"/>
  <c r="W277" i="14" s="1"/>
  <c r="X277" i="14" s="1"/>
  <c r="CC277" i="14" l="1"/>
  <c r="J241" i="14" l="1"/>
  <c r="K241" i="14" s="1"/>
  <c r="L241" i="14" l="1"/>
  <c r="M241" i="14" s="1"/>
  <c r="N241" i="14" s="1"/>
  <c r="O241" i="14" s="1"/>
  <c r="P241" i="14" s="1"/>
  <c r="Q241" i="14" s="1"/>
  <c r="R241" i="14" s="1"/>
  <c r="S241" i="14" s="1"/>
  <c r="T241" i="14" s="1"/>
  <c r="U241" i="14" s="1"/>
  <c r="V241" i="14" s="1"/>
  <c r="W241" i="14" s="1"/>
  <c r="X241" i="14" s="1"/>
  <c r="CC241" i="14" l="1"/>
  <c r="J244" i="14" l="1"/>
  <c r="K244" i="14" s="1"/>
  <c r="L244" i="14" s="1"/>
  <c r="M244" i="14" s="1"/>
  <c r="N244" i="14" s="1"/>
  <c r="O244" i="14" s="1"/>
  <c r="P244" i="14" s="1"/>
  <c r="Q244" i="14" s="1"/>
  <c r="R244" i="14" s="1"/>
  <c r="S244" i="14" s="1"/>
  <c r="T244" i="14" s="1"/>
  <c r="U244" i="14" s="1"/>
  <c r="V244" i="14" s="1"/>
  <c r="W244" i="14" s="1"/>
  <c r="X244" i="14" s="1"/>
  <c r="CC244" i="14" s="1"/>
  <c r="J251" i="14" l="1"/>
  <c r="K251" i="14" s="1"/>
  <c r="L251" i="14" s="1"/>
  <c r="M251" i="14" s="1"/>
  <c r="N251" i="14" s="1"/>
  <c r="O251" i="14" s="1"/>
  <c r="P251" i="14" l="1"/>
  <c r="Q251" i="14" s="1"/>
  <c r="J253" i="14"/>
  <c r="K253" i="14" s="1"/>
  <c r="L253" i="14" s="1"/>
  <c r="M253" i="14" s="1"/>
  <c r="N253" i="14" s="1"/>
  <c r="O253" i="14" s="1"/>
  <c r="P253" i="14" s="1"/>
  <c r="Q253" i="14" s="1"/>
  <c r="R253" i="14" s="1"/>
  <c r="S253" i="14" s="1"/>
  <c r="T253" i="14" s="1"/>
  <c r="U253" i="14" s="1"/>
  <c r="V253" i="14" s="1"/>
  <c r="W253" i="14" s="1"/>
  <c r="X253" i="14" s="1"/>
  <c r="R251" i="14" l="1"/>
  <c r="S251" i="14" s="1"/>
  <c r="T251" i="14" s="1"/>
  <c r="U251" i="14" s="1"/>
  <c r="V251" i="14" s="1"/>
  <c r="W251" i="14" s="1"/>
  <c r="X251" i="14" s="1"/>
  <c r="CC253" i="14"/>
  <c r="CC251" i="14" l="1"/>
  <c r="BN11" i="14" l="1"/>
  <c r="BO11" i="14" l="1"/>
  <c r="BP11" i="14" s="1"/>
  <c r="BQ11" i="14" s="1"/>
  <c r="BR11" i="14" s="1"/>
  <c r="BS11" i="14" s="1"/>
  <c r="J239" i="14"/>
  <c r="K239" i="14" s="1"/>
  <c r="BN185" i="14" l="1"/>
  <c r="BN69" i="14"/>
  <c r="BN127" i="14"/>
  <c r="L239" i="14"/>
  <c r="M239" i="14" s="1"/>
  <c r="N239" i="14" s="1"/>
  <c r="O239" i="14" s="1"/>
  <c r="P239" i="14" s="1"/>
  <c r="Q239" i="14" s="1"/>
  <c r="R239" i="14" s="1"/>
  <c r="S239" i="14" s="1"/>
  <c r="T239" i="14" s="1"/>
  <c r="U239" i="14" s="1"/>
  <c r="V239" i="14" s="1"/>
  <c r="W239" i="14" s="1"/>
  <c r="X239" i="14" s="1"/>
  <c r="J280" i="14"/>
  <c r="K280" i="14" s="1"/>
  <c r="BN48" i="14" l="1"/>
  <c r="BO48" i="14" s="1"/>
  <c r="BN15" i="14"/>
  <c r="BN188" i="14" s="1"/>
  <c r="CC239" i="14"/>
  <c r="BO185" i="14"/>
  <c r="BO127" i="14"/>
  <c r="BO69" i="14"/>
  <c r="L280" i="14"/>
  <c r="M280" i="14" s="1"/>
  <c r="N280" i="14" s="1"/>
  <c r="O280" i="14" s="1"/>
  <c r="P280" i="14" s="1"/>
  <c r="Q280" i="14" s="1"/>
  <c r="R280" i="14" s="1"/>
  <c r="S280" i="14" s="1"/>
  <c r="T280" i="14" s="1"/>
  <c r="U280" i="14" s="1"/>
  <c r="V280" i="14" s="1"/>
  <c r="W280" i="14" s="1"/>
  <c r="X280" i="14" s="1"/>
  <c r="BP48" i="14" l="1"/>
  <c r="BQ48" i="14" s="1"/>
  <c r="BR48" i="14" s="1"/>
  <c r="BS48" i="14" s="1"/>
  <c r="J278" i="14"/>
  <c r="K278" i="14" s="1"/>
  <c r="L278" i="14" s="1"/>
  <c r="M278" i="14" s="1"/>
  <c r="N278" i="14" s="1"/>
  <c r="O278" i="14" s="1"/>
  <c r="P278" i="14" s="1"/>
  <c r="Q278" i="14" s="1"/>
  <c r="R278" i="14" s="1"/>
  <c r="S278" i="14" s="1"/>
  <c r="T278" i="14" s="1"/>
  <c r="U278" i="14" s="1"/>
  <c r="V278" i="14" s="1"/>
  <c r="W278" i="14" s="1"/>
  <c r="X278" i="14" s="1"/>
  <c r="J246" i="14"/>
  <c r="K246" i="14" s="1"/>
  <c r="BO15" i="14"/>
  <c r="BO72" i="14" s="1"/>
  <c r="BN130" i="14"/>
  <c r="BN72" i="14"/>
  <c r="BP127" i="14"/>
  <c r="BP185" i="14"/>
  <c r="BP69" i="14"/>
  <c r="CC280" i="14"/>
  <c r="BN106" i="14"/>
  <c r="BN222" i="14"/>
  <c r="BN164" i="14"/>
  <c r="J279" i="14" l="1"/>
  <c r="K279" i="14" s="1"/>
  <c r="L279" i="14" s="1"/>
  <c r="M279" i="14" s="1"/>
  <c r="N279" i="14" s="1"/>
  <c r="O279" i="14" s="1"/>
  <c r="P279" i="14" s="1"/>
  <c r="Q279" i="14" s="1"/>
  <c r="R279" i="14" s="1"/>
  <c r="S279" i="14" s="1"/>
  <c r="T279" i="14" s="1"/>
  <c r="U279" i="14" s="1"/>
  <c r="V279" i="14" s="1"/>
  <c r="W279" i="14" s="1"/>
  <c r="X279" i="14" s="1"/>
  <c r="CC279" i="14" s="1"/>
  <c r="BO188" i="14"/>
  <c r="BO130" i="14"/>
  <c r="L246" i="14"/>
  <c r="M246" i="14" s="1"/>
  <c r="BP15" i="14"/>
  <c r="BP188" i="14" s="1"/>
  <c r="BN19" i="14"/>
  <c r="BO19" i="14" s="1"/>
  <c r="BP19" i="14" s="1"/>
  <c r="BQ19" i="14" s="1"/>
  <c r="BR19" i="14" s="1"/>
  <c r="BS19" i="14" s="1"/>
  <c r="J249" i="14"/>
  <c r="K249" i="14" s="1"/>
  <c r="L249" i="14" s="1"/>
  <c r="M249" i="14" s="1"/>
  <c r="N249" i="14" s="1"/>
  <c r="O249" i="14" s="1"/>
  <c r="P249" i="14" s="1"/>
  <c r="Q249" i="14" s="1"/>
  <c r="R249" i="14" s="1"/>
  <c r="S249" i="14" s="1"/>
  <c r="T249" i="14" s="1"/>
  <c r="U249" i="14" s="1"/>
  <c r="V249" i="14" s="1"/>
  <c r="W249" i="14" s="1"/>
  <c r="X249" i="14" s="1"/>
  <c r="BQ185" i="14"/>
  <c r="BQ69" i="14"/>
  <c r="BQ127" i="14"/>
  <c r="CC278" i="14"/>
  <c r="BO164" i="14"/>
  <c r="BO106" i="14"/>
  <c r="BO222" i="14"/>
  <c r="N246" i="14" l="1"/>
  <c r="O246" i="14" s="1"/>
  <c r="P246" i="14" s="1"/>
  <c r="Q246" i="14" s="1"/>
  <c r="R246" i="14" s="1"/>
  <c r="S246" i="14" s="1"/>
  <c r="T246" i="14" s="1"/>
  <c r="U246" i="14" s="1"/>
  <c r="V246" i="14" s="1"/>
  <c r="W246" i="14" s="1"/>
  <c r="X246" i="14" s="1"/>
  <c r="BP130" i="14"/>
  <c r="BP72" i="14"/>
  <c r="BQ15" i="14"/>
  <c r="BQ188" i="14" s="1"/>
  <c r="BN193" i="14"/>
  <c r="BO135" i="14"/>
  <c r="BN77" i="14"/>
  <c r="BN135" i="14"/>
  <c r="BP193" i="14"/>
  <c r="BO193" i="14"/>
  <c r="BO77" i="14"/>
  <c r="BR185" i="14"/>
  <c r="BR127" i="14"/>
  <c r="BR69" i="14"/>
  <c r="CC249" i="14"/>
  <c r="BP222" i="14"/>
  <c r="BP106" i="14"/>
  <c r="BP164" i="14"/>
  <c r="BN29" i="14" l="1"/>
  <c r="J259" i="14"/>
  <c r="K259" i="14" s="1"/>
  <c r="CC246" i="14"/>
  <c r="BQ130" i="14"/>
  <c r="BQ72" i="14"/>
  <c r="BR15" i="14"/>
  <c r="BR72" i="14" s="1"/>
  <c r="BQ135" i="14"/>
  <c r="BP77" i="14"/>
  <c r="BP135" i="14"/>
  <c r="BS185" i="14"/>
  <c r="BS69" i="14"/>
  <c r="BS127" i="14"/>
  <c r="BQ164" i="14"/>
  <c r="BQ106" i="14"/>
  <c r="BQ222" i="14"/>
  <c r="L259" i="14" l="1"/>
  <c r="M259" i="14" s="1"/>
  <c r="N259" i="14" s="1"/>
  <c r="O259" i="14" s="1"/>
  <c r="P259" i="14" s="1"/>
  <c r="Q259" i="14" s="1"/>
  <c r="R259" i="14" s="1"/>
  <c r="S259" i="14" s="1"/>
  <c r="T259" i="14" s="1"/>
  <c r="U259" i="14" s="1"/>
  <c r="V259" i="14" s="1"/>
  <c r="W259" i="14" s="1"/>
  <c r="X259" i="14" s="1"/>
  <c r="BN203" i="14"/>
  <c r="BN87" i="14"/>
  <c r="BN145" i="14"/>
  <c r="BO29" i="14"/>
  <c r="BR188" i="14"/>
  <c r="BR130" i="14"/>
  <c r="BR135" i="14"/>
  <c r="BQ193" i="14"/>
  <c r="BQ77" i="14"/>
  <c r="BR106" i="14"/>
  <c r="BR164" i="14"/>
  <c r="BR222" i="14"/>
  <c r="BO145" i="14" l="1"/>
  <c r="BP29" i="14"/>
  <c r="BO203" i="14"/>
  <c r="BO87" i="14"/>
  <c r="CC259" i="14"/>
  <c r="BS193" i="14"/>
  <c r="BR77" i="14"/>
  <c r="BR193" i="14"/>
  <c r="BS106" i="14"/>
  <c r="BS164" i="14"/>
  <c r="BS222" i="14"/>
  <c r="BP145" i="14" l="1"/>
  <c r="BQ29" i="14"/>
  <c r="BP87" i="14"/>
  <c r="BP203" i="14"/>
  <c r="J257" i="14"/>
  <c r="K257" i="14" s="1"/>
  <c r="L257" i="14" s="1"/>
  <c r="M257" i="14" s="1"/>
  <c r="N257" i="14" s="1"/>
  <c r="O257" i="14" s="1"/>
  <c r="P257" i="14" s="1"/>
  <c r="Q257" i="14" s="1"/>
  <c r="R257" i="14" s="1"/>
  <c r="S257" i="14" s="1"/>
  <c r="T257" i="14" s="1"/>
  <c r="U257" i="14" s="1"/>
  <c r="V257" i="14" s="1"/>
  <c r="W257" i="14" s="1"/>
  <c r="X257" i="14" s="1"/>
  <c r="CC257" i="14" s="1"/>
  <c r="J235" i="14"/>
  <c r="K235" i="14" s="1"/>
  <c r="BS77" i="14"/>
  <c r="BS135" i="14"/>
  <c r="BQ87" i="14" l="1"/>
  <c r="BQ145" i="14"/>
  <c r="BR29" i="14"/>
  <c r="BQ203" i="14"/>
  <c r="L235" i="14"/>
  <c r="M235" i="14" s="1"/>
  <c r="N235" i="14" s="1"/>
  <c r="O235" i="14" s="1"/>
  <c r="P235" i="14" s="1"/>
  <c r="R235" i="14" s="1"/>
  <c r="S235" i="14" s="1"/>
  <c r="T235" i="14" s="1"/>
  <c r="U235" i="14" s="1"/>
  <c r="V235" i="14" s="1"/>
  <c r="W235" i="14" s="1"/>
  <c r="X235" i="14" s="1"/>
  <c r="J234" i="14"/>
  <c r="K234" i="14" s="1"/>
  <c r="BS29" i="14" l="1"/>
  <c r="BR203" i="14"/>
  <c r="BR87" i="14"/>
  <c r="BR145" i="14"/>
  <c r="L234" i="14"/>
  <c r="M234" i="14" s="1"/>
  <c r="N234" i="14" s="1"/>
  <c r="O234" i="14" s="1"/>
  <c r="P234" i="14" s="1"/>
  <c r="Q234" i="14" s="1"/>
  <c r="R234" i="14" s="1"/>
  <c r="S234" i="14" s="1"/>
  <c r="T234" i="14" s="1"/>
  <c r="U234" i="14" s="1"/>
  <c r="V234" i="14" s="1"/>
  <c r="W234" i="14" s="1"/>
  <c r="X234" i="14" s="1"/>
  <c r="CC235" i="14"/>
  <c r="BS203" i="14" l="1"/>
  <c r="BS145" i="14"/>
  <c r="BS87" i="14"/>
  <c r="CC234" i="14"/>
  <c r="J240" i="14" l="1"/>
  <c r="K240" i="14" s="1"/>
  <c r="J245" i="14" l="1"/>
  <c r="K245" i="14" s="1"/>
  <c r="BS15" i="14"/>
  <c r="L240" i="14"/>
  <c r="M240" i="14" s="1"/>
  <c r="N240" i="14" s="1"/>
  <c r="O240" i="14" s="1"/>
  <c r="P240" i="14" s="1"/>
  <c r="Q240" i="14" s="1"/>
  <c r="R240" i="14" s="1"/>
  <c r="S240" i="14" s="1"/>
  <c r="T240" i="14" s="1"/>
  <c r="U240" i="14" s="1"/>
  <c r="V240" i="14" s="1"/>
  <c r="W240" i="14" s="1"/>
  <c r="X240" i="14" s="1"/>
  <c r="BS188" i="14" l="1"/>
  <c r="BS130" i="14"/>
  <c r="BS72" i="14"/>
  <c r="L245" i="14"/>
  <c r="M245" i="14" s="1"/>
  <c r="N245" i="14" s="1"/>
  <c r="O245" i="14" s="1"/>
  <c r="P245" i="14" s="1"/>
  <c r="Q245" i="14" s="1"/>
  <c r="R245" i="14" s="1"/>
  <c r="S245" i="14" s="1"/>
  <c r="T245" i="14" s="1"/>
  <c r="U245" i="14" s="1"/>
  <c r="V245" i="14" s="1"/>
  <c r="W245" i="14" s="1"/>
  <c r="X245" i="14" s="1"/>
  <c r="J248" i="14"/>
  <c r="K248" i="14" s="1"/>
  <c r="L248" i="14" s="1"/>
  <c r="M248" i="14" s="1"/>
  <c r="N248" i="14" s="1"/>
  <c r="O248" i="14" s="1"/>
  <c r="P248" i="14" s="1"/>
  <c r="Q248" i="14" s="1"/>
  <c r="R248" i="14" s="1"/>
  <c r="S248" i="14" s="1"/>
  <c r="T248" i="14" s="1"/>
  <c r="U248" i="14" s="1"/>
  <c r="V248" i="14" s="1"/>
  <c r="W248" i="14" s="1"/>
  <c r="X248" i="14" s="1"/>
  <c r="CC248" i="14" s="1"/>
  <c r="CC240" i="14"/>
  <c r="BQ22" i="14" l="1"/>
  <c r="J252" i="14"/>
  <c r="K252" i="14" s="1"/>
  <c r="CC245" i="14"/>
  <c r="L252" i="14" l="1"/>
  <c r="M252" i="14" s="1"/>
  <c r="N252" i="14" s="1"/>
  <c r="O252" i="14" s="1"/>
  <c r="P252" i="14" s="1"/>
  <c r="Q252" i="14" s="1"/>
  <c r="R252" i="14" s="1"/>
  <c r="S252" i="14" s="1"/>
  <c r="T252" i="14" s="1"/>
  <c r="U252" i="14" s="1"/>
  <c r="V252" i="14" s="1"/>
  <c r="W252" i="14" s="1"/>
  <c r="X252" i="14" s="1"/>
  <c r="BR22" i="14"/>
  <c r="BQ138" i="14"/>
  <c r="BQ80" i="14"/>
  <c r="BQ196" i="14"/>
  <c r="BS22" i="14" l="1"/>
  <c r="BR196" i="14"/>
  <c r="BR138" i="14"/>
  <c r="BR80" i="14"/>
  <c r="CC252" i="14"/>
  <c r="BS80" i="14" l="1"/>
  <c r="BS196" i="14"/>
  <c r="BS138" i="14"/>
  <c r="BN192" i="14" l="1"/>
  <c r="BN76" i="14"/>
  <c r="BN134" i="14"/>
  <c r="BN201" i="14"/>
  <c r="BN143" i="14"/>
  <c r="BN85" i="14"/>
  <c r="BN165" i="14"/>
  <c r="BN223" i="14"/>
  <c r="BN107" i="14"/>
  <c r="BN132" i="14"/>
  <c r="BN74" i="14"/>
  <c r="BN190" i="14"/>
  <c r="BN68" i="14"/>
  <c r="BN184" i="14"/>
  <c r="BN126" i="14"/>
  <c r="BN224" i="14"/>
  <c r="BN108" i="14"/>
  <c r="BN166" i="14"/>
  <c r="BN79" i="14"/>
  <c r="BN137" i="14"/>
  <c r="BN195" i="14"/>
  <c r="BN189" i="14"/>
  <c r="BN73" i="14"/>
  <c r="BN131" i="14"/>
  <c r="BN81" i="14"/>
  <c r="BN139" i="14"/>
  <c r="BN197" i="14"/>
  <c r="BN67" i="14"/>
  <c r="BN183" i="14"/>
  <c r="BN125" i="14"/>
  <c r="BN163" i="14"/>
  <c r="BN221" i="14"/>
  <c r="BN105" i="14"/>
  <c r="BN141" i="14"/>
  <c r="BN83" i="14"/>
  <c r="BN199" i="14"/>
  <c r="BN161" i="14"/>
  <c r="BN219" i="14"/>
  <c r="BN103" i="14"/>
  <c r="BN200" i="14"/>
  <c r="BN84" i="14"/>
  <c r="BN142" i="14"/>
  <c r="BN136" i="14"/>
  <c r="BN78" i="14"/>
  <c r="BN194" i="14"/>
  <c r="BN124" i="14"/>
  <c r="BN182" i="14"/>
  <c r="BN66" i="14"/>
  <c r="BN71" i="14"/>
  <c r="BN129" i="14"/>
  <c r="BN187" i="14"/>
  <c r="BN128" i="14"/>
  <c r="BN186" i="14"/>
  <c r="BN70" i="14"/>
  <c r="BN94" i="14"/>
  <c r="BN210" i="14"/>
  <c r="BN152" i="14"/>
  <c r="BN211" i="14"/>
  <c r="BN153" i="14"/>
  <c r="BN95" i="14"/>
  <c r="BN212" i="14"/>
  <c r="BN154" i="14"/>
  <c r="BN96" i="14"/>
  <c r="BN93" i="14"/>
  <c r="BN209" i="14"/>
  <c r="BN151" i="14"/>
  <c r="BN218" i="14"/>
  <c r="BN160" i="14"/>
  <c r="BN102" i="14"/>
  <c r="BN140" i="14"/>
  <c r="BN82" i="14"/>
  <c r="BN198" i="14"/>
  <c r="BN162" i="14"/>
  <c r="BN220" i="14"/>
  <c r="BN104" i="14"/>
  <c r="BN202" i="14"/>
  <c r="BN86" i="14"/>
  <c r="BN144" i="14"/>
  <c r="BN207" i="14"/>
  <c r="BN149" i="14"/>
  <c r="BN91" i="14"/>
  <c r="BN109" i="14"/>
  <c r="BN225" i="14"/>
  <c r="BN167" i="14"/>
  <c r="BN111" i="14"/>
  <c r="BN169" i="14"/>
  <c r="BN227" i="14"/>
  <c r="BN171" i="14"/>
  <c r="BN229" i="14"/>
  <c r="BN113" i="14"/>
  <c r="BN205" i="14"/>
  <c r="BN146" i="14"/>
  <c r="BN88" i="14"/>
  <c r="AM82" i="14"/>
  <c r="AM140" i="14"/>
  <c r="AM198" i="14"/>
  <c r="AM75" i="14"/>
  <c r="AM133" i="14"/>
  <c r="AM191" i="14"/>
  <c r="AM134" i="14"/>
  <c r="AM76" i="14"/>
  <c r="AM192" i="14"/>
  <c r="AM81" i="14"/>
  <c r="AM139" i="14"/>
  <c r="AM197" i="14"/>
  <c r="AM109" i="14"/>
  <c r="AM167" i="14"/>
  <c r="AM225" i="14"/>
  <c r="AM89" i="14"/>
  <c r="AM204" i="14"/>
  <c r="AM147" i="14"/>
  <c r="AM94" i="14"/>
  <c r="AM152" i="14"/>
  <c r="AM210" i="14"/>
  <c r="AM194" i="14"/>
  <c r="AM78" i="14"/>
  <c r="AM136" i="14"/>
  <c r="AM107" i="14"/>
  <c r="AM223" i="14"/>
  <c r="AM165" i="14"/>
  <c r="AM95" i="14"/>
  <c r="AM211" i="14"/>
  <c r="AM153" i="14"/>
  <c r="AM184" i="14"/>
  <c r="AM126" i="14"/>
  <c r="AM68" i="14"/>
  <c r="AM214" i="14"/>
  <c r="AM156" i="14"/>
  <c r="AM98" i="14"/>
  <c r="AM129" i="14"/>
  <c r="AM187" i="14"/>
  <c r="AM71" i="14"/>
  <c r="AM113" i="14"/>
  <c r="AM171" i="14"/>
  <c r="AM229" i="14"/>
  <c r="AM105" i="14"/>
  <c r="AM221" i="14"/>
  <c r="AM163" i="14"/>
  <c r="AM186" i="14"/>
  <c r="AM70" i="14"/>
  <c r="AM128" i="14"/>
  <c r="AM142" i="14"/>
  <c r="AM200" i="14"/>
  <c r="AM84" i="14"/>
  <c r="AM111" i="14"/>
  <c r="AM169" i="14"/>
  <c r="AM227" i="14"/>
  <c r="AM66" i="14"/>
  <c r="AM124" i="14"/>
  <c r="AM182" i="14"/>
  <c r="AM162" i="14"/>
  <c r="AM220" i="14"/>
  <c r="AM104" i="14"/>
  <c r="BN75" i="14"/>
  <c r="BN191" i="14"/>
  <c r="BN133" i="14"/>
  <c r="BN214" i="14"/>
  <c r="BN156" i="14"/>
  <c r="BN98" i="14"/>
  <c r="BN89" i="14"/>
  <c r="BN147" i="14"/>
  <c r="BN204" i="14"/>
  <c r="AM108" i="14"/>
  <c r="AM224" i="14"/>
  <c r="AM166" i="14"/>
  <c r="AM189" i="14"/>
  <c r="AM73" i="14"/>
  <c r="AM131" i="14"/>
  <c r="AM183" i="14"/>
  <c r="AM67" i="14"/>
  <c r="AM125" i="14"/>
  <c r="AM88" i="14"/>
  <c r="AM205" i="14"/>
  <c r="AM146" i="14"/>
  <c r="AM212" i="14"/>
  <c r="AM154" i="14"/>
  <c r="AM96" i="14"/>
  <c r="AM79" i="14"/>
  <c r="AM137" i="14"/>
  <c r="AM195" i="14"/>
  <c r="AM161" i="14"/>
  <c r="AM103" i="14"/>
  <c r="AM219" i="14"/>
  <c r="AM143" i="14"/>
  <c r="AM85" i="14"/>
  <c r="AM201" i="14"/>
  <c r="AM141" i="14"/>
  <c r="AM83" i="14"/>
  <c r="AM199" i="14"/>
  <c r="AM91" i="14"/>
  <c r="AM149" i="14"/>
  <c r="AM207" i="14"/>
  <c r="AM151" i="14"/>
  <c r="AM93" i="14"/>
  <c r="AM209" i="14"/>
  <c r="AM202" i="14"/>
  <c r="AM144" i="14"/>
  <c r="AM86" i="14"/>
  <c r="AM102" i="14"/>
  <c r="AM44" i="14" s="1"/>
  <c r="AM218" i="14"/>
  <c r="AM160" i="14"/>
  <c r="AM190" i="14"/>
  <c r="AM132" i="14"/>
  <c r="AM74" i="14"/>
  <c r="AM38" i="14" l="1"/>
  <c r="AM53" i="14"/>
  <c r="AM30" i="14"/>
  <c r="AM17" i="14"/>
  <c r="BN44" i="14"/>
  <c r="BO218" i="14" s="1"/>
  <c r="AM14" i="14"/>
  <c r="AM50" i="14"/>
  <c r="AM12" i="14"/>
  <c r="AM55" i="14"/>
  <c r="AM10" i="14"/>
  <c r="AM36" i="14"/>
  <c r="AM28" i="14"/>
  <c r="AM40" i="14"/>
  <c r="AM31" i="14"/>
  <c r="BO227" i="14"/>
  <c r="BO111" i="14"/>
  <c r="BO169" i="14"/>
  <c r="BO133" i="14"/>
  <c r="BO75" i="14"/>
  <c r="BO191" i="14"/>
  <c r="BO88" i="14"/>
  <c r="BO205" i="14"/>
  <c r="BO146" i="14"/>
  <c r="BO70" i="14"/>
  <c r="BO186" i="14"/>
  <c r="BO128" i="14"/>
  <c r="BO94" i="14"/>
  <c r="BO210" i="14"/>
  <c r="BO152" i="14"/>
  <c r="BO212" i="14"/>
  <c r="BO154" i="14"/>
  <c r="BO96" i="14"/>
  <c r="BO86" i="14"/>
  <c r="BO144" i="14"/>
  <c r="BO202" i="14"/>
  <c r="BO214" i="14"/>
  <c r="BO98" i="14"/>
  <c r="BO156" i="14"/>
  <c r="BO89" i="14"/>
  <c r="BO147" i="14"/>
  <c r="BO204" i="14"/>
  <c r="BO189" i="14"/>
  <c r="BO131" i="14"/>
  <c r="BO73" i="14"/>
  <c r="AM35" i="14"/>
  <c r="AM47" i="14"/>
  <c r="BO166" i="14"/>
  <c r="BO224" i="14"/>
  <c r="BO108" i="14"/>
  <c r="AM33" i="14"/>
  <c r="AM21" i="14"/>
  <c r="AM49" i="14"/>
  <c r="AM23" i="14"/>
  <c r="BO171" i="14"/>
  <c r="AM27" i="14"/>
  <c r="AM46" i="14"/>
  <c r="AM37" i="14"/>
  <c r="AM51" i="14"/>
  <c r="AM24" i="14"/>
  <c r="BO229" i="14"/>
  <c r="BO160" i="14"/>
  <c r="BO102" i="14"/>
  <c r="AM45" i="14"/>
  <c r="AM9" i="14"/>
  <c r="AM13" i="14"/>
  <c r="AM16" i="14"/>
  <c r="AM25" i="14"/>
  <c r="AM8" i="14"/>
  <c r="AM26" i="14"/>
  <c r="AM20" i="14"/>
  <c r="AM18" i="14"/>
  <c r="BO113" i="14"/>
  <c r="BO126" i="14"/>
  <c r="BO68" i="14"/>
  <c r="BO184" i="14"/>
  <c r="BO44" i="14" l="1"/>
  <c r="BP44" i="14" s="1"/>
  <c r="BN8" i="14"/>
  <c r="BN18" i="14"/>
  <c r="BO18" i="14" s="1"/>
  <c r="BN25" i="14"/>
  <c r="BN45" i="14"/>
  <c r="BN24" i="14"/>
  <c r="BN27" i="14"/>
  <c r="BO27" i="14" s="1"/>
  <c r="BN21" i="14"/>
  <c r="BN20" i="14"/>
  <c r="BN16" i="14"/>
  <c r="BN51" i="14"/>
  <c r="BO51" i="14" s="1"/>
  <c r="BN33" i="14"/>
  <c r="BO33" i="14" s="1"/>
  <c r="BN31" i="14"/>
  <c r="BO31" i="14" s="1"/>
  <c r="BP31" i="14" s="1"/>
  <c r="BN28" i="14"/>
  <c r="BO28" i="14" s="1"/>
  <c r="BN10" i="14"/>
  <c r="BO10" i="14" s="1"/>
  <c r="BP10" i="14" s="1"/>
  <c r="BN12" i="14"/>
  <c r="BO12" i="14" s="1"/>
  <c r="BP12" i="14" s="1"/>
  <c r="BN14" i="14"/>
  <c r="BO14" i="14" s="1"/>
  <c r="BP14" i="14" s="1"/>
  <c r="BN17" i="14"/>
  <c r="BO17" i="14" s="1"/>
  <c r="BN53" i="14"/>
  <c r="BO53" i="14" s="1"/>
  <c r="BP53" i="14" s="1"/>
  <c r="BN26" i="14"/>
  <c r="BN13" i="14"/>
  <c r="BO13" i="14" s="1"/>
  <c r="BN37" i="14"/>
  <c r="BN23" i="14"/>
  <c r="BO23" i="14" s="1"/>
  <c r="BN47" i="14"/>
  <c r="BO47" i="14" s="1"/>
  <c r="BN9" i="14"/>
  <c r="BO9" i="14" s="1"/>
  <c r="BN46" i="14"/>
  <c r="BO46" i="14" s="1"/>
  <c r="BN49" i="14"/>
  <c r="BO49" i="14" s="1"/>
  <c r="BN35" i="14"/>
  <c r="BO35" i="14" s="1"/>
  <c r="BN40" i="14"/>
  <c r="BO40" i="14" s="1"/>
  <c r="BP40" i="14" s="1"/>
  <c r="BN36" i="14"/>
  <c r="BO36" i="14" s="1"/>
  <c r="BP36" i="14" s="1"/>
  <c r="BN55" i="14"/>
  <c r="BN50" i="14"/>
  <c r="BO50" i="14" s="1"/>
  <c r="BP50" i="14" s="1"/>
  <c r="BN30" i="14"/>
  <c r="BO30" i="14" s="1"/>
  <c r="BP30" i="14" s="1"/>
  <c r="BN38" i="14"/>
  <c r="BO38" i="14" s="1"/>
  <c r="BP38" i="14" s="1"/>
  <c r="BO199" i="14"/>
  <c r="BO25" i="14"/>
  <c r="BO83" i="14"/>
  <c r="BO141" i="14"/>
  <c r="BO195" i="14"/>
  <c r="BO21" i="14"/>
  <c r="BO79" i="14"/>
  <c r="BO137" i="14"/>
  <c r="BO45" i="14"/>
  <c r="BO103" i="14"/>
  <c r="BO161" i="14"/>
  <c r="BO219" i="14"/>
  <c r="BP28" i="14"/>
  <c r="BP202" i="14"/>
  <c r="BP86" i="14"/>
  <c r="BP144" i="14"/>
  <c r="BO20" i="14"/>
  <c r="BO136" i="14"/>
  <c r="BO78" i="14"/>
  <c r="BO194" i="14"/>
  <c r="BO190" i="14"/>
  <c r="BO16" i="14"/>
  <c r="BO132" i="14"/>
  <c r="BO74" i="14"/>
  <c r="BO167" i="14"/>
  <c r="BO109" i="14"/>
  <c r="BO225" i="14"/>
  <c r="BO91" i="14"/>
  <c r="BO207" i="14"/>
  <c r="BO149" i="14"/>
  <c r="BO140" i="14"/>
  <c r="BO198" i="14"/>
  <c r="BO82" i="14"/>
  <c r="BO24" i="14"/>
  <c r="BP218" i="14"/>
  <c r="BP160" i="14"/>
  <c r="BP102" i="14"/>
  <c r="BO200" i="14"/>
  <c r="BO84" i="14"/>
  <c r="BO142" i="14"/>
  <c r="BO26" i="14"/>
  <c r="BO129" i="14"/>
  <c r="BO71" i="14"/>
  <c r="BO187" i="14"/>
  <c r="BO37" i="14"/>
  <c r="BO211" i="14"/>
  <c r="BO95" i="14"/>
  <c r="BO153" i="14"/>
  <c r="BO197" i="14"/>
  <c r="BO81" i="14"/>
  <c r="BO139" i="14"/>
  <c r="BO221" i="14"/>
  <c r="BO105" i="14"/>
  <c r="BO163" i="14"/>
  <c r="BO192" i="14"/>
  <c r="BO76" i="14"/>
  <c r="BO134" i="14"/>
  <c r="BO201" i="14"/>
  <c r="BO143" i="14"/>
  <c r="BO85" i="14"/>
  <c r="BO124" i="14"/>
  <c r="BO66" i="14"/>
  <c r="BO8" i="14"/>
  <c r="BO182" i="14"/>
  <c r="BO183" i="14"/>
  <c r="BO125" i="14"/>
  <c r="BO67" i="14"/>
  <c r="BO162" i="14"/>
  <c r="BO220" i="14"/>
  <c r="BO104" i="14"/>
  <c r="BO223" i="14"/>
  <c r="BO107" i="14"/>
  <c r="BO165" i="14"/>
  <c r="BO151" i="14"/>
  <c r="BO93" i="14"/>
  <c r="BO209" i="14"/>
  <c r="BP70" i="14"/>
  <c r="BP191" i="14"/>
  <c r="BP17" i="14"/>
  <c r="BP133" i="14"/>
  <c r="BP75" i="14"/>
  <c r="BP128" i="14" l="1"/>
  <c r="BP186" i="14"/>
  <c r="BP169" i="14"/>
  <c r="BP154" i="14"/>
  <c r="BP88" i="14"/>
  <c r="BP73" i="14"/>
  <c r="BP184" i="14"/>
  <c r="BP227" i="14"/>
  <c r="BP131" i="14"/>
  <c r="BP147" i="14"/>
  <c r="BP126" i="14"/>
  <c r="BP111" i="14"/>
  <c r="BP189" i="14"/>
  <c r="BP68" i="14"/>
  <c r="BP205" i="14"/>
  <c r="BP94" i="14"/>
  <c r="BP210" i="14"/>
  <c r="BP224" i="14"/>
  <c r="BP96" i="14"/>
  <c r="BP152" i="14"/>
  <c r="BP212" i="14"/>
  <c r="BP166" i="14"/>
  <c r="BP108" i="14"/>
  <c r="BP156" i="14"/>
  <c r="BP98" i="14"/>
  <c r="BP89" i="14"/>
  <c r="BP214" i="14"/>
  <c r="BP204" i="14"/>
  <c r="BP146" i="14"/>
  <c r="BO55" i="14"/>
  <c r="BP229" i="14"/>
  <c r="BP113" i="14"/>
  <c r="BP171" i="14"/>
  <c r="BP26" i="14"/>
  <c r="BP200" i="14"/>
  <c r="BP142" i="14"/>
  <c r="BP84" i="14"/>
  <c r="BQ44" i="14"/>
  <c r="BQ102" i="14"/>
  <c r="BQ218" i="14"/>
  <c r="BQ160" i="14"/>
  <c r="BP24" i="14"/>
  <c r="BP198" i="14"/>
  <c r="BP140" i="14"/>
  <c r="BP82" i="14"/>
  <c r="BP149" i="14"/>
  <c r="BP207" i="14"/>
  <c r="BP33" i="14"/>
  <c r="BP91" i="14"/>
  <c r="BP165" i="14"/>
  <c r="BP223" i="14"/>
  <c r="BP49" i="14"/>
  <c r="BP107" i="14"/>
  <c r="BP9" i="14"/>
  <c r="BP125" i="14"/>
  <c r="BP183" i="14"/>
  <c r="BP67" i="14"/>
  <c r="BP8" i="14"/>
  <c r="BP124" i="14"/>
  <c r="BP182" i="14"/>
  <c r="BP66" i="14"/>
  <c r="BQ31" i="14"/>
  <c r="BQ147" i="14"/>
  <c r="BQ204" i="14"/>
  <c r="BQ89" i="14"/>
  <c r="BQ30" i="14"/>
  <c r="BQ88" i="14"/>
  <c r="BQ146" i="14"/>
  <c r="BQ205" i="14"/>
  <c r="BP51" i="14"/>
  <c r="BP109" i="14"/>
  <c r="BP225" i="14"/>
  <c r="BP167" i="14"/>
  <c r="BQ53" i="14"/>
  <c r="BQ111" i="14"/>
  <c r="BQ169" i="14"/>
  <c r="BQ227" i="14"/>
  <c r="BQ191" i="14"/>
  <c r="BQ17" i="14"/>
  <c r="BQ75" i="14"/>
  <c r="BQ133" i="14"/>
  <c r="BQ70" i="14"/>
  <c r="BQ128" i="14"/>
  <c r="BQ12" i="14"/>
  <c r="BQ186" i="14"/>
  <c r="BQ94" i="14"/>
  <c r="BQ152" i="14"/>
  <c r="BQ36" i="14"/>
  <c r="BQ210" i="14"/>
  <c r="BQ131" i="14"/>
  <c r="BQ14" i="14"/>
  <c r="BQ189" i="14"/>
  <c r="BQ73" i="14"/>
  <c r="BP209" i="14"/>
  <c r="BP151" i="14"/>
  <c r="BP35" i="14"/>
  <c r="BP93" i="14"/>
  <c r="BP162" i="14"/>
  <c r="BP220" i="14"/>
  <c r="BP46" i="14"/>
  <c r="BP104" i="14"/>
  <c r="BQ154" i="14"/>
  <c r="BQ96" i="14"/>
  <c r="BQ212" i="14"/>
  <c r="BQ38" i="14"/>
  <c r="BQ40" i="14"/>
  <c r="BQ98" i="14"/>
  <c r="BQ156" i="14"/>
  <c r="BQ214" i="14"/>
  <c r="BP221" i="14"/>
  <c r="BP163" i="14"/>
  <c r="BP47" i="14"/>
  <c r="BP105" i="14"/>
  <c r="BP129" i="14"/>
  <c r="BP13" i="14"/>
  <c r="BP187" i="14"/>
  <c r="BP71" i="14"/>
  <c r="BP132" i="14"/>
  <c r="BP74" i="14"/>
  <c r="BP16" i="14"/>
  <c r="BP190" i="14"/>
  <c r="BP79" i="14"/>
  <c r="BP195" i="14"/>
  <c r="BP21" i="14"/>
  <c r="BP137" i="14"/>
  <c r="BP83" i="14"/>
  <c r="BP25" i="14"/>
  <c r="BP199" i="14"/>
  <c r="BP141" i="14"/>
  <c r="BQ184" i="14"/>
  <c r="BQ10" i="14"/>
  <c r="BQ126" i="14"/>
  <c r="BQ68" i="14"/>
  <c r="BP143" i="14"/>
  <c r="BP27" i="14"/>
  <c r="BP85" i="14"/>
  <c r="BP201" i="14"/>
  <c r="BP134" i="14"/>
  <c r="BP18" i="14"/>
  <c r="BP192" i="14"/>
  <c r="BP76" i="14"/>
  <c r="BQ108" i="14"/>
  <c r="BQ50" i="14"/>
  <c r="BQ224" i="14"/>
  <c r="BQ166" i="14"/>
  <c r="BP197" i="14"/>
  <c r="BP23" i="14"/>
  <c r="BP81" i="14"/>
  <c r="BP139" i="14"/>
  <c r="BP95" i="14"/>
  <c r="BP37" i="14"/>
  <c r="BP211" i="14"/>
  <c r="BP153" i="14"/>
  <c r="BP20" i="14"/>
  <c r="BP194" i="14"/>
  <c r="BP136" i="14"/>
  <c r="BP78" i="14"/>
  <c r="BQ86" i="14"/>
  <c r="BQ28" i="14"/>
  <c r="BQ144" i="14"/>
  <c r="BQ202" i="14"/>
  <c r="BP219" i="14"/>
  <c r="BP161" i="14"/>
  <c r="BP103" i="14"/>
  <c r="BP45" i="14"/>
  <c r="BP55" i="14" l="1"/>
  <c r="BQ171" i="14"/>
  <c r="BQ229" i="14"/>
  <c r="BQ113" i="14"/>
  <c r="BR38" i="14"/>
  <c r="BR212" i="14"/>
  <c r="BR154" i="14"/>
  <c r="BR96" i="14"/>
  <c r="BQ21" i="14"/>
  <c r="BQ137" i="14"/>
  <c r="BQ195" i="14"/>
  <c r="BQ79" i="14"/>
  <c r="BQ16" i="14"/>
  <c r="BQ132" i="14"/>
  <c r="BQ74" i="14"/>
  <c r="BQ190" i="14"/>
  <c r="BQ47" i="14"/>
  <c r="BQ221" i="14"/>
  <c r="BQ105" i="14"/>
  <c r="BQ163" i="14"/>
  <c r="BQ46" i="14"/>
  <c r="BQ220" i="14"/>
  <c r="BQ104" i="14"/>
  <c r="BQ162" i="14"/>
  <c r="BQ35" i="14"/>
  <c r="BQ209" i="14"/>
  <c r="BQ151" i="14"/>
  <c r="BQ93" i="14"/>
  <c r="BR94" i="14"/>
  <c r="BR210" i="14"/>
  <c r="BR36" i="14"/>
  <c r="BR152" i="14"/>
  <c r="BQ33" i="14"/>
  <c r="BQ91" i="14"/>
  <c r="BQ149" i="14"/>
  <c r="BQ207" i="14"/>
  <c r="BR86" i="14"/>
  <c r="BR28" i="14"/>
  <c r="BR144" i="14"/>
  <c r="BR202" i="14"/>
  <c r="BQ211" i="14"/>
  <c r="BQ153" i="14"/>
  <c r="BQ37" i="14"/>
  <c r="BQ95" i="14"/>
  <c r="BQ139" i="14"/>
  <c r="BQ81" i="14"/>
  <c r="BQ23" i="14"/>
  <c r="BQ197" i="14"/>
  <c r="BR224" i="14"/>
  <c r="BR50" i="14"/>
  <c r="BR166" i="14"/>
  <c r="BR108" i="14"/>
  <c r="BQ134" i="14"/>
  <c r="BQ76" i="14"/>
  <c r="BQ18" i="14"/>
  <c r="BQ192" i="14"/>
  <c r="BQ85" i="14"/>
  <c r="BQ201" i="14"/>
  <c r="BQ27" i="14"/>
  <c r="BQ143" i="14"/>
  <c r="BR184" i="14"/>
  <c r="BR10" i="14"/>
  <c r="BR126" i="14"/>
  <c r="BR68" i="14"/>
  <c r="BQ25" i="14"/>
  <c r="BQ83" i="14"/>
  <c r="BQ199" i="14"/>
  <c r="BQ141" i="14"/>
  <c r="BQ13" i="14"/>
  <c r="BQ187" i="14"/>
  <c r="BQ71" i="14"/>
  <c r="BQ129" i="14"/>
  <c r="BR73" i="14"/>
  <c r="BR131" i="14"/>
  <c r="BR189" i="14"/>
  <c r="BR14" i="14"/>
  <c r="BR191" i="14"/>
  <c r="BR75" i="14"/>
  <c r="BR17" i="14"/>
  <c r="BR133" i="14"/>
  <c r="BQ103" i="14"/>
  <c r="BQ45" i="14"/>
  <c r="BQ161" i="14"/>
  <c r="BQ219" i="14"/>
  <c r="BR70" i="14"/>
  <c r="BR128" i="14"/>
  <c r="BR12" i="14"/>
  <c r="BR186" i="14"/>
  <c r="BQ49" i="14"/>
  <c r="BQ165" i="14"/>
  <c r="BQ223" i="14"/>
  <c r="BQ107" i="14"/>
  <c r="BQ20" i="14"/>
  <c r="BQ194" i="14"/>
  <c r="BQ78" i="14"/>
  <c r="BQ136" i="14"/>
  <c r="BR98" i="14"/>
  <c r="BR40" i="14"/>
  <c r="BR156" i="14"/>
  <c r="BR214" i="14"/>
  <c r="BR53" i="14"/>
  <c r="BR169" i="14"/>
  <c r="BR111" i="14"/>
  <c r="BR227" i="14"/>
  <c r="BQ51" i="14"/>
  <c r="BQ167" i="14"/>
  <c r="BQ225" i="14"/>
  <c r="BQ109" i="14"/>
  <c r="BR30" i="14"/>
  <c r="BR88" i="14"/>
  <c r="BR146" i="14"/>
  <c r="BR205" i="14"/>
  <c r="BR89" i="14"/>
  <c r="BR31" i="14"/>
  <c r="BR204" i="14"/>
  <c r="BR147" i="14"/>
  <c r="BQ124" i="14"/>
  <c r="BQ8" i="14"/>
  <c r="BQ182" i="14"/>
  <c r="BQ66" i="14"/>
  <c r="BQ125" i="14"/>
  <c r="BQ9" i="14"/>
  <c r="BQ183" i="14"/>
  <c r="BQ67" i="14"/>
  <c r="BQ140" i="14"/>
  <c r="BQ24" i="14"/>
  <c r="BQ82" i="14"/>
  <c r="BQ198" i="14"/>
  <c r="BR102" i="14"/>
  <c r="BR44" i="14"/>
  <c r="BR160" i="14"/>
  <c r="BR218" i="14"/>
  <c r="BQ142" i="14"/>
  <c r="BQ26" i="14"/>
  <c r="BQ200" i="14"/>
  <c r="BQ84" i="14"/>
  <c r="BQ55" i="14" l="1"/>
  <c r="BR171" i="14"/>
  <c r="BR113" i="14"/>
  <c r="BR229" i="14"/>
  <c r="BS205" i="14"/>
  <c r="BS146" i="14"/>
  <c r="BS88" i="14"/>
  <c r="BS30" i="14"/>
  <c r="BR109" i="14"/>
  <c r="BR51" i="14"/>
  <c r="BR225" i="14"/>
  <c r="BR167" i="14"/>
  <c r="BR20" i="14"/>
  <c r="BR78" i="14"/>
  <c r="BR194" i="14"/>
  <c r="BR136" i="14"/>
  <c r="BR83" i="14"/>
  <c r="BR199" i="14"/>
  <c r="BR25" i="14"/>
  <c r="BR141" i="14"/>
  <c r="BR149" i="14"/>
  <c r="BR33" i="14"/>
  <c r="BR91" i="14"/>
  <c r="BR207" i="14"/>
  <c r="BR46" i="14"/>
  <c r="BR104" i="14"/>
  <c r="BR162" i="14"/>
  <c r="BR220" i="14"/>
  <c r="BR79" i="14"/>
  <c r="BR21" i="14"/>
  <c r="BR137" i="14"/>
  <c r="BR195" i="14"/>
  <c r="BS14" i="14"/>
  <c r="BS189" i="14"/>
  <c r="BS131" i="14"/>
  <c r="BS73" i="14"/>
  <c r="BS12" i="14"/>
  <c r="BS70" i="14"/>
  <c r="BS128" i="14"/>
  <c r="BS186" i="14"/>
  <c r="BS17" i="14"/>
  <c r="BS191" i="14"/>
  <c r="BS75" i="14"/>
  <c r="BS133" i="14"/>
  <c r="BR143" i="14"/>
  <c r="BR201" i="14"/>
  <c r="BR85" i="14"/>
  <c r="BR27" i="14"/>
  <c r="BR192" i="14"/>
  <c r="BR134" i="14"/>
  <c r="BR76" i="14"/>
  <c r="BR18" i="14"/>
  <c r="BR139" i="14"/>
  <c r="BR81" i="14"/>
  <c r="BR197" i="14"/>
  <c r="BR23" i="14"/>
  <c r="BR95" i="14"/>
  <c r="BR153" i="14"/>
  <c r="BR211" i="14"/>
  <c r="BR37" i="14"/>
  <c r="BS36" i="14"/>
  <c r="BS210" i="14"/>
  <c r="BS152" i="14"/>
  <c r="BS94" i="14"/>
  <c r="BS227" i="14"/>
  <c r="BS53" i="14"/>
  <c r="BS111" i="14"/>
  <c r="BS169" i="14"/>
  <c r="BR49" i="14"/>
  <c r="BR107" i="14"/>
  <c r="BR165" i="14"/>
  <c r="BR223" i="14"/>
  <c r="BR71" i="14"/>
  <c r="BR129" i="14"/>
  <c r="BR187" i="14"/>
  <c r="BR13" i="14"/>
  <c r="BR35" i="14"/>
  <c r="BR93" i="14"/>
  <c r="BR151" i="14"/>
  <c r="BR209" i="14"/>
  <c r="BR221" i="14"/>
  <c r="BR47" i="14"/>
  <c r="BR105" i="14"/>
  <c r="BR163" i="14"/>
  <c r="BR190" i="14"/>
  <c r="BR16" i="14"/>
  <c r="BR132" i="14"/>
  <c r="BR74" i="14"/>
  <c r="BR84" i="14"/>
  <c r="BR26" i="14"/>
  <c r="BR200" i="14"/>
  <c r="BR142" i="14"/>
  <c r="BS218" i="14"/>
  <c r="BS102" i="14"/>
  <c r="BS160" i="14"/>
  <c r="BS44" i="14"/>
  <c r="BR198" i="14"/>
  <c r="BR82" i="14"/>
  <c r="BR24" i="14"/>
  <c r="BR140" i="14"/>
  <c r="BR125" i="14"/>
  <c r="BR9" i="14"/>
  <c r="BR67" i="14"/>
  <c r="BR183" i="14"/>
  <c r="BR8" i="14"/>
  <c r="BR124" i="14"/>
  <c r="BR182" i="14"/>
  <c r="BR66" i="14"/>
  <c r="BS89" i="14"/>
  <c r="BS147" i="14"/>
  <c r="BS204" i="14"/>
  <c r="BS31" i="14"/>
  <c r="BS214" i="14"/>
  <c r="BS156" i="14"/>
  <c r="BS98" i="14"/>
  <c r="BS40" i="14"/>
  <c r="BR219" i="14"/>
  <c r="BR161" i="14"/>
  <c r="BR45" i="14"/>
  <c r="BR103" i="14"/>
  <c r="BS126" i="14"/>
  <c r="BS68" i="14"/>
  <c r="BS184" i="14"/>
  <c r="BS10" i="14"/>
  <c r="BS108" i="14"/>
  <c r="BS224" i="14"/>
  <c r="BS166" i="14"/>
  <c r="BS50" i="14"/>
  <c r="BS144" i="14"/>
  <c r="BS202" i="14"/>
  <c r="BS28" i="14"/>
  <c r="BS86" i="14"/>
  <c r="BS212" i="14"/>
  <c r="BS38" i="14"/>
  <c r="BS96" i="14"/>
  <c r="BS154" i="14"/>
  <c r="BR55" i="14" l="1"/>
  <c r="BS55" i="14" s="1"/>
  <c r="BS113" i="14"/>
  <c r="BS229" i="14"/>
  <c r="BS171" i="14"/>
  <c r="BS23" i="14"/>
  <c r="BS139" i="14"/>
  <c r="BS81" i="14"/>
  <c r="BS197" i="14"/>
  <c r="BS83" i="14"/>
  <c r="BS25" i="14"/>
  <c r="BS141" i="14"/>
  <c r="BS199" i="14"/>
  <c r="BS18" i="14"/>
  <c r="BS134" i="14"/>
  <c r="BS76" i="14"/>
  <c r="BS192" i="14"/>
  <c r="BS45" i="14"/>
  <c r="BS219" i="14"/>
  <c r="BS161" i="14"/>
  <c r="BS103" i="14"/>
  <c r="BS198" i="14"/>
  <c r="BS140" i="14"/>
  <c r="BS24" i="14"/>
  <c r="BS82" i="14"/>
  <c r="BS67" i="14"/>
  <c r="BS125" i="14"/>
  <c r="BS183" i="14"/>
  <c r="BS9" i="14"/>
  <c r="BS84" i="14"/>
  <c r="BS200" i="14"/>
  <c r="BS26" i="14"/>
  <c r="BS142" i="14"/>
  <c r="BS190" i="14"/>
  <c r="BS132" i="14"/>
  <c r="BS16" i="14"/>
  <c r="BS74" i="14"/>
  <c r="BS163" i="14"/>
  <c r="BS105" i="14"/>
  <c r="BS47" i="14"/>
  <c r="BS221" i="14"/>
  <c r="BS195" i="14"/>
  <c r="BS137" i="14"/>
  <c r="BS21" i="14"/>
  <c r="BS79" i="14"/>
  <c r="BS149" i="14"/>
  <c r="BS207" i="14"/>
  <c r="BS33" i="14"/>
  <c r="BS91" i="14"/>
  <c r="BS109" i="14"/>
  <c r="BS225" i="14"/>
  <c r="BS51" i="14"/>
  <c r="BS167" i="14"/>
  <c r="BS129" i="14"/>
  <c r="BS13" i="14"/>
  <c r="BS71" i="14"/>
  <c r="BS187" i="14"/>
  <c r="BS37" i="14"/>
  <c r="BS211" i="14"/>
  <c r="BS95" i="14"/>
  <c r="BS153" i="14"/>
  <c r="BS27" i="14"/>
  <c r="BS201" i="14"/>
  <c r="BS85" i="14"/>
  <c r="BS143" i="14"/>
  <c r="BS182" i="14"/>
  <c r="BS66" i="14"/>
  <c r="BS8" i="14"/>
  <c r="BS124" i="14"/>
  <c r="BS209" i="14"/>
  <c r="BS151" i="14"/>
  <c r="BS35" i="14"/>
  <c r="BS93" i="14"/>
  <c r="BS165" i="14"/>
  <c r="BS107" i="14"/>
  <c r="BS49" i="14"/>
  <c r="BS223" i="14"/>
  <c r="BS220" i="14"/>
  <c r="BS162" i="14"/>
  <c r="BS46" i="14"/>
  <c r="BS104" i="14"/>
  <c r="BS194" i="14"/>
  <c r="BS78" i="14"/>
  <c r="BS20" i="14"/>
  <c r="BS136" i="14"/>
</calcChain>
</file>

<file path=xl/comments1.xml><?xml version="1.0" encoding="utf-8"?>
<comments xmlns="http://schemas.openxmlformats.org/spreadsheetml/2006/main">
  <authors>
    <author>SUMI Corentin</author>
  </authors>
  <commentList>
    <comment ref="R2" authorId="0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NE JAMAIS TOUCHER AUX FORMULES !!!!!!!!!!!!!!!!!!!
</t>
        </r>
      </text>
    </comment>
  </commentList>
</comments>
</file>

<file path=xl/comments2.xml><?xml version="1.0" encoding="utf-8"?>
<comments xmlns="http://schemas.openxmlformats.org/spreadsheetml/2006/main">
  <authors>
    <author>LITAIZE Vincent</author>
    <author>SUMI Corentin</author>
  </authors>
  <commentList>
    <comment ref="BF2" authorId="0" shapeId="0">
      <text>
        <r>
          <rPr>
            <b/>
            <sz val="9"/>
            <color indexed="81"/>
            <rFont val="Tahoma"/>
            <family val="2"/>
          </rPr>
          <t>LITAIZE Vincent: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65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12650</t>
        </r>
      </text>
    </comment>
    <comment ref="A66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12649</t>
        </r>
      </text>
    </comment>
    <comment ref="A69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12650</t>
        </r>
      </text>
    </comment>
    <comment ref="A70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12648</t>
        </r>
      </text>
    </comment>
    <comment ref="A73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12648</t>
        </r>
      </text>
    </comment>
    <comment ref="A123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12650</t>
        </r>
      </text>
    </comment>
    <comment ref="A124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12649</t>
        </r>
      </text>
    </comment>
    <comment ref="A128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12648</t>
        </r>
      </text>
    </comment>
    <comment ref="A129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12646</t>
        </r>
      </text>
    </comment>
    <comment ref="A131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12648</t>
        </r>
      </text>
    </comment>
    <comment ref="A142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12652</t>
        </r>
      </text>
    </comment>
    <comment ref="A144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12653</t>
        </r>
      </text>
    </comment>
    <comment ref="A146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11863</t>
        </r>
      </text>
    </comment>
    <comment ref="A147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11863</t>
        </r>
      </text>
    </comment>
    <comment ref="A158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12647</t>
        </r>
      </text>
    </comment>
    <comment ref="A162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12651</t>
        </r>
      </text>
    </comment>
    <comment ref="A181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12650</t>
        </r>
      </text>
    </comment>
    <comment ref="A182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12649</t>
        </r>
      </text>
    </comment>
    <comment ref="A186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12648</t>
        </r>
      </text>
    </comment>
    <comment ref="A187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12646</t>
        </r>
      </text>
    </comment>
    <comment ref="A189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12648</t>
        </r>
      </text>
    </comment>
    <comment ref="A202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12653</t>
        </r>
      </text>
    </comment>
    <comment ref="A204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11863</t>
        </r>
      </text>
    </comment>
    <comment ref="A205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11863</t>
        </r>
      </text>
    </comment>
    <comment ref="A216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12647</t>
        </r>
      </text>
    </comment>
    <comment ref="A220" authorId="1" shapeId="0">
      <text>
        <r>
          <rPr>
            <b/>
            <sz val="9"/>
            <color indexed="81"/>
            <rFont val="Tahoma"/>
            <family val="2"/>
          </rPr>
          <t>SUMI Corentin:</t>
        </r>
        <r>
          <rPr>
            <sz val="9"/>
            <color indexed="81"/>
            <rFont val="Tahoma"/>
            <family val="2"/>
          </rPr>
          <t xml:space="preserve">
ancien 12651</t>
        </r>
      </text>
    </comment>
  </commentList>
</comments>
</file>

<file path=xl/sharedStrings.xml><?xml version="1.0" encoding="utf-8"?>
<sst xmlns="http://schemas.openxmlformats.org/spreadsheetml/2006/main" count="3726" uniqueCount="349">
  <si>
    <t>Embalage L1</t>
  </si>
  <si>
    <t>W201_F060_001</t>
  </si>
  <si>
    <t>Mardi</t>
  </si>
  <si>
    <t>Mercredi</t>
  </si>
  <si>
    <t>Jeudi</t>
  </si>
  <si>
    <t>Vendredi</t>
  </si>
  <si>
    <t>Samedi</t>
  </si>
  <si>
    <t>Dimanche</t>
  </si>
  <si>
    <t>Lundi</t>
  </si>
  <si>
    <t>W205_F060_001</t>
  </si>
  <si>
    <t>2029004000</t>
  </si>
  <si>
    <t>2029004473</t>
  </si>
  <si>
    <t>2029004173</t>
  </si>
  <si>
    <t>2029004672</t>
  </si>
  <si>
    <t>2029004990</t>
  </si>
  <si>
    <t>2029003999</t>
  </si>
  <si>
    <t>Embalage L2</t>
  </si>
  <si>
    <t>W202_F060_001</t>
  </si>
  <si>
    <t>2029000317</t>
  </si>
  <si>
    <t>Embalage L3</t>
  </si>
  <si>
    <t>W203_F060_001</t>
  </si>
  <si>
    <t>2029003553</t>
  </si>
  <si>
    <t>2029004167</t>
  </si>
  <si>
    <t>2029004169</t>
  </si>
  <si>
    <t>Produit fini</t>
  </si>
  <si>
    <t>Description semi-fini</t>
  </si>
  <si>
    <t>Semi-fini</t>
  </si>
  <si>
    <t>Date expéd</t>
  </si>
  <si>
    <t>Stk deb PU</t>
  </si>
  <si>
    <t>IS dep PU</t>
  </si>
  <si>
    <t>Jour Prod</t>
  </si>
  <si>
    <t>Date prod</t>
  </si>
  <si>
    <t>Bes Fab PU</t>
  </si>
  <si>
    <t>Stk deb Aux</t>
  </si>
  <si>
    <t>Stock en Transit</t>
  </si>
  <si>
    <t>Prév Aux</t>
  </si>
  <si>
    <t>Tot Cde cli</t>
  </si>
  <si>
    <t>Tot Bes cli</t>
  </si>
  <si>
    <t>IS dep Aux</t>
  </si>
  <si>
    <t>Tot Bes Aux</t>
  </si>
  <si>
    <t>Description ressource</t>
  </si>
  <si>
    <t>Ressource</t>
  </si>
  <si>
    <t>F050</t>
  </si>
  <si>
    <t>OUI</t>
  </si>
  <si>
    <t>NON</t>
  </si>
  <si>
    <t>actif</t>
  </si>
  <si>
    <t>Article</t>
  </si>
  <si>
    <t>DESIGNATION ARTICLE</t>
  </si>
  <si>
    <t>recette</t>
  </si>
  <si>
    <t>nbre UL/PAL</t>
  </si>
  <si>
    <t>nbre UC/UL</t>
  </si>
  <si>
    <t>nbr jrs avant exp</t>
  </si>
  <si>
    <t>DLUO total</t>
  </si>
  <si>
    <t xml:space="preserve">TOTAL </t>
  </si>
  <si>
    <t>Lun</t>
  </si>
  <si>
    <t>Mar</t>
  </si>
  <si>
    <t>Mer</t>
  </si>
  <si>
    <t>Jeu</t>
  </si>
  <si>
    <t>Ven</t>
  </si>
  <si>
    <t>Sam</t>
  </si>
  <si>
    <t>MRP MALTERIE (F050)</t>
  </si>
  <si>
    <t>Material</t>
  </si>
  <si>
    <t>Material description</t>
  </si>
  <si>
    <t>Plant description</t>
  </si>
  <si>
    <t>Line</t>
  </si>
  <si>
    <t>EAN11</t>
  </si>
  <si>
    <t>Nbre de jours avant exp IS</t>
  </si>
  <si>
    <t>Nbre de jours avant exp client</t>
  </si>
  <si>
    <t>DLUO TOTAL</t>
  </si>
  <si>
    <t>CUOR DI PANE 325GRX8 MB</t>
  </si>
  <si>
    <t>AMS NATURE GEANT 825G OFFRE ECONOMIQUE S</t>
  </si>
  <si>
    <t>AMS COMPLET 900G OFFRE ECONOMIQUE SANS A</t>
  </si>
  <si>
    <t>100% MIE COMPLET MAXI   650 G X 6</t>
  </si>
  <si>
    <t>100% MIE COMPLET MAXI 650 G X 24</t>
  </si>
  <si>
    <t>LONGUE CONSERVATION NATURE SANS CROUTE 3</t>
  </si>
  <si>
    <t>GP MAXI SANDWICH 550GX10</t>
  </si>
  <si>
    <t>100% MIE NATURE PT PLUS 30% GT 650 G</t>
  </si>
  <si>
    <t>100% MIE COMPLET PT PLUS 30% GT 650 G</t>
  </si>
  <si>
    <t>AMS NATURE 550 G</t>
  </si>
  <si>
    <t>AMS NATURE MAXI 825 G</t>
  </si>
  <si>
    <t>100% MIE NATURE PT MAXI 650 G</t>
  </si>
  <si>
    <t>100% MIE LAIT 325G</t>
  </si>
  <si>
    <t>PAN GOCCIOLI BONUS PACK 336GRX12 MB</t>
  </si>
  <si>
    <t>PAN GOCCIOLI COLLO EXPO BONUS PACK 336GR</t>
  </si>
  <si>
    <t>BRIOCHE TRANCHEE PEPITES CHOCOLAT 500 G</t>
  </si>
  <si>
    <t>BRIOCHE TRANCHEE NATURE 500 G</t>
  </si>
  <si>
    <t>BRIOCHE TRANCHEE NATURE 700 G</t>
  </si>
  <si>
    <t>BR.TRANCHEE CHOCO 500G CORA</t>
  </si>
  <si>
    <t>BR.TRANCHEE CHOCO 500G CARF</t>
  </si>
  <si>
    <t>BR.TRANCHEE  CHOCO 500G AUCHAN</t>
  </si>
  <si>
    <t>PAIN 100% MIE NAT 500G  OFFRE ECONOMIQUE</t>
  </si>
  <si>
    <t>100% MIE NATURE PT 500 G</t>
  </si>
  <si>
    <t>PRODUITS FINI OK</t>
  </si>
  <si>
    <t>Dim</t>
  </si>
  <si>
    <t>1000013051</t>
  </si>
  <si>
    <t>1000013062</t>
  </si>
  <si>
    <t>1000009844</t>
  </si>
  <si>
    <t>1000011694</t>
  </si>
  <si>
    <t>2029004995</t>
  </si>
  <si>
    <t>1000013343</t>
  </si>
  <si>
    <t>1000013355</t>
  </si>
  <si>
    <t>1000013356</t>
  </si>
  <si>
    <t>1000013363</t>
  </si>
  <si>
    <t>1000013364</t>
  </si>
  <si>
    <t>Ligne</t>
  </si>
  <si>
    <t>nbre Uc/UL</t>
  </si>
  <si>
    <t>nbre pltx/Pal</t>
  </si>
  <si>
    <t>Code article</t>
  </si>
  <si>
    <t>Qté en prod</t>
  </si>
  <si>
    <t>Code</t>
  </si>
  <si>
    <t>Site</t>
  </si>
  <si>
    <t>Catég.</t>
  </si>
  <si>
    <t>Désignation</t>
  </si>
  <si>
    <t>Qté</t>
  </si>
  <si>
    <t>Date début</t>
  </si>
  <si>
    <t>Heure début</t>
  </si>
  <si>
    <t>Date fin</t>
  </si>
  <si>
    <t>Heure fin</t>
  </si>
  <si>
    <t>JourEM</t>
  </si>
  <si>
    <t>JourEM2</t>
  </si>
  <si>
    <t>Inter</t>
  </si>
  <si>
    <t>VDW</t>
  </si>
  <si>
    <t>Leseyec</t>
  </si>
  <si>
    <t>AMS COMPLET 900G X 15</t>
  </si>
  <si>
    <t>AMS COMPLET 900G X 7</t>
  </si>
  <si>
    <t>AMERICAN SANDWICH COMPLET 600 G X 10</t>
  </si>
  <si>
    <t>AMERICAN SANDWICH COMPLET 600 G X 15</t>
  </si>
  <si>
    <t>MRP TALMONT (F070)</t>
  </si>
  <si>
    <t>F070</t>
  </si>
  <si>
    <t>DLUO :</t>
  </si>
  <si>
    <t>Jour Prod (▲)</t>
  </si>
  <si>
    <t>BT GOURMANDE 500 G</t>
  </si>
  <si>
    <t>100% MIE COMPLET 500 G X 20</t>
  </si>
  <si>
    <t>100% MIE COMPLET 500 G X 9</t>
  </si>
  <si>
    <t>100% MIE NATURE PT 650 G OFFRE ECO</t>
  </si>
  <si>
    <t>BT GOURMANDE OFFRE ECO 500 G</t>
  </si>
  <si>
    <t>BRIOCHE TRANCHEE NATURE 700 G OFFRE ECO</t>
  </si>
  <si>
    <t>1000009501</t>
  </si>
  <si>
    <t>CUOR DI PANE 325 G</t>
  </si>
  <si>
    <t>2029003566</t>
  </si>
  <si>
    <t>Harry's 33</t>
  </si>
  <si>
    <t>Pal</t>
  </si>
  <si>
    <t>Transporteurs</t>
  </si>
  <si>
    <t>Stocks Initial</t>
  </si>
  <si>
    <t>Nbre de pétrins/h</t>
  </si>
  <si>
    <t xml:space="preserve">Recette </t>
  </si>
  <si>
    <t>Désign. Recette</t>
  </si>
  <si>
    <t>Désign. Article</t>
  </si>
  <si>
    <t>Nb Pal./h</t>
  </si>
  <si>
    <t>Nb. Pétr./h</t>
  </si>
  <si>
    <t>Nb UL/h</t>
  </si>
  <si>
    <t>L1</t>
  </si>
  <si>
    <t>L2</t>
  </si>
  <si>
    <t>L3</t>
  </si>
  <si>
    <t>L5</t>
  </si>
  <si>
    <t>Conc. Art.</t>
  </si>
  <si>
    <t>Nb Pal/h</t>
  </si>
  <si>
    <t>UL/Cam.</t>
  </si>
  <si>
    <t>Pét/cam</t>
  </si>
  <si>
    <t>TT. Expé</t>
  </si>
  <si>
    <t>PAL</t>
  </si>
  <si>
    <t>Petrins</t>
  </si>
  <si>
    <t>P - Plaine de l'Ain</t>
  </si>
  <si>
    <t>PAIN 100% MIE BRIOCHE SPECIAL FOIE GRAS</t>
  </si>
  <si>
    <t>PAN GOCCIOLI</t>
  </si>
  <si>
    <t>100000TROU</t>
  </si>
  <si>
    <t>100000NETT</t>
  </si>
  <si>
    <t>1000014977</t>
  </si>
  <si>
    <t>1000014982</t>
  </si>
  <si>
    <t>201</t>
  </si>
  <si>
    <t>63228850008253</t>
  </si>
  <si>
    <t>13228850008258</t>
  </si>
  <si>
    <t>83228850002477</t>
  </si>
  <si>
    <t>08076809022675</t>
  </si>
  <si>
    <t>AM. SANDWICH 7 CEREALES</t>
  </si>
  <si>
    <t>83228850000268</t>
  </si>
  <si>
    <t>23228850008217</t>
  </si>
  <si>
    <t>33228850008214</t>
  </si>
  <si>
    <t>08013355019391</t>
  </si>
  <si>
    <t>83228850003719</t>
  </si>
  <si>
    <t>73228850008137</t>
  </si>
  <si>
    <t>63228850008130</t>
  </si>
  <si>
    <t>83228850004075</t>
  </si>
  <si>
    <t>43228850009041</t>
  </si>
  <si>
    <t>73228850009059</t>
  </si>
  <si>
    <t>23228850009078</t>
  </si>
  <si>
    <t>33228850009075</t>
  </si>
  <si>
    <t>53228850009048</t>
  </si>
  <si>
    <t>63228850009052</t>
  </si>
  <si>
    <t>13228857000187</t>
  </si>
  <si>
    <t>33228857000198</t>
  </si>
  <si>
    <t>43228857000195</t>
  </si>
  <si>
    <t>23228857000184</t>
  </si>
  <si>
    <t>13228857000262</t>
  </si>
  <si>
    <t>23228857000269</t>
  </si>
  <si>
    <t>13228857000279</t>
  </si>
  <si>
    <t>23228857000276</t>
  </si>
  <si>
    <t>13228857000293</t>
  </si>
  <si>
    <t>23228857000290</t>
  </si>
  <si>
    <t>13228857000330</t>
  </si>
  <si>
    <t>13228857000545</t>
  </si>
  <si>
    <t>53228850008249</t>
  </si>
  <si>
    <t>83228850008240</t>
  </si>
  <si>
    <t>202</t>
  </si>
  <si>
    <t>08076809024426</t>
  </si>
  <si>
    <t>08076809024105</t>
  </si>
  <si>
    <t>203</t>
  </si>
  <si>
    <t>83228850002859</t>
  </si>
  <si>
    <t>83257980832746</t>
  </si>
  <si>
    <t>03245414250796</t>
  </si>
  <si>
    <t>83596710299863</t>
  </si>
  <si>
    <t>13228850009118</t>
  </si>
  <si>
    <t>33228850009129</t>
  </si>
  <si>
    <t>33228857000143</t>
  </si>
  <si>
    <t>53228857000208</t>
  </si>
  <si>
    <t>13228857000309</t>
  </si>
  <si>
    <t>13228857000316</t>
  </si>
  <si>
    <t>13228857000347</t>
  </si>
  <si>
    <t>BRIOCHE TRANCHEE NATURE 700 G X 5</t>
  </si>
  <si>
    <t>13228857000613</t>
  </si>
  <si>
    <t>BRIOCHE TRANCHEE NATURE 500 G X7</t>
  </si>
  <si>
    <t>23228857000641</t>
  </si>
  <si>
    <t>205</t>
  </si>
  <si>
    <t>83228850003726</t>
  </si>
  <si>
    <t>73228850003729</t>
  </si>
  <si>
    <t>83228850009063</t>
  </si>
  <si>
    <t>13228850009064</t>
  </si>
  <si>
    <t>53228857000161</t>
  </si>
  <si>
    <t>63228857000168</t>
  </si>
  <si>
    <t>13228857000286</t>
  </si>
  <si>
    <t>23228857000283</t>
  </si>
  <si>
    <t>ACTIF</t>
  </si>
  <si>
    <t>O</t>
  </si>
  <si>
    <t>N</t>
  </si>
  <si>
    <t>10</t>
  </si>
  <si>
    <t>6</t>
  </si>
  <si>
    <t>18</t>
  </si>
  <si>
    <t>5</t>
  </si>
  <si>
    <t>15</t>
  </si>
  <si>
    <t>45</t>
  </si>
  <si>
    <t>8</t>
  </si>
  <si>
    <t>54</t>
  </si>
  <si>
    <t>9</t>
  </si>
  <si>
    <t>27</t>
  </si>
  <si>
    <t>21</t>
  </si>
  <si>
    <t>63</t>
  </si>
  <si>
    <t>14</t>
  </si>
  <si>
    <t>35</t>
  </si>
  <si>
    <t>28</t>
  </si>
  <si>
    <t>12</t>
  </si>
  <si>
    <t>36</t>
  </si>
  <si>
    <t>100% MIE COMPLET MAXI 650 G X 20</t>
  </si>
  <si>
    <t>100% MIE NATURE PT PLUS 30% GT 650 G X20</t>
  </si>
  <si>
    <t>33228850008245</t>
  </si>
  <si>
    <t>100% MIE NATURE PT MAXI 650 G X20</t>
  </si>
  <si>
    <t>53228857000291</t>
  </si>
  <si>
    <t>100% MIE COMPLET PT PLUS 30% GT 650 G X</t>
  </si>
  <si>
    <t>43228850008259</t>
  </si>
  <si>
    <t>33228850008139</t>
  </si>
  <si>
    <t>100% MIE NATURE PETITES TRANCHES 325 G</t>
  </si>
  <si>
    <t>100% MIE NATURE PT LC 325 G HARRYS</t>
  </si>
  <si>
    <t>100% MIE COMPLET PT 500 G HARRYS</t>
  </si>
  <si>
    <t>AMS COMPLET HARRYS</t>
  </si>
  <si>
    <t>AMS NATURE HARRYS</t>
  </si>
  <si>
    <t>100% MIE NATURE PT 500 G HARRYS</t>
  </si>
  <si>
    <t>BRIOCHE TRANCHEE GOURMANDE PEPITE CHOCOL</t>
  </si>
  <si>
    <t>BRIOCHE TRANCHEE NATURE 700 G HARRYS</t>
  </si>
  <si>
    <t>BRIOCHE TRANCHEE NATURE 500 G HARRYS</t>
  </si>
  <si>
    <t>100% MIE COMPLET PT 650 G HARRYS</t>
  </si>
  <si>
    <t>100% MIE NATURE PT 26 TRANCHES  650 G HA</t>
  </si>
  <si>
    <t>AMS NATURE MAXI 825 G OFFRE ECO</t>
  </si>
  <si>
    <t>13228857000996</t>
  </si>
  <si>
    <t>1000015796</t>
  </si>
  <si>
    <t>13228857000835</t>
  </si>
  <si>
    <t>1000015798</t>
  </si>
  <si>
    <t>23228857000832</t>
  </si>
  <si>
    <t>1000015799</t>
  </si>
  <si>
    <t>13228857000842</t>
  </si>
  <si>
    <t>1000015800</t>
  </si>
  <si>
    <t>23228857000849</t>
  </si>
  <si>
    <t>1000015802</t>
  </si>
  <si>
    <t>13228857000859</t>
  </si>
  <si>
    <t>1000015803</t>
  </si>
  <si>
    <t>23228857000856</t>
  </si>
  <si>
    <t>1000015813</t>
  </si>
  <si>
    <t>AMERICAN SANDWICH COMPLET 600 G</t>
  </si>
  <si>
    <t>13228857000903</t>
  </si>
  <si>
    <t>1000015814</t>
  </si>
  <si>
    <t>23228857000900</t>
  </si>
  <si>
    <t>1000015875</t>
  </si>
  <si>
    <t>100% MIE NATURE PT 650 G</t>
  </si>
  <si>
    <t>13228857000910</t>
  </si>
  <si>
    <t>23228857000917</t>
  </si>
  <si>
    <t>100% MIE NATURE PT 500 G OFFRE ECO</t>
  </si>
  <si>
    <t>13228857000958</t>
  </si>
  <si>
    <t>13228857000972</t>
  </si>
  <si>
    <t>1000015508</t>
  </si>
  <si>
    <t>100% MIE NATURE 325 G PT 13 TRANCHES</t>
  </si>
  <si>
    <t>2029005734</t>
  </si>
  <si>
    <t>MRP VALENCIENNES (F080)</t>
  </si>
  <si>
    <t xml:space="preserve">Besoins envoi VALENCIENNES </t>
  </si>
  <si>
    <t>MRP VALENCIENNES  (F080)</t>
  </si>
  <si>
    <t>F080</t>
  </si>
  <si>
    <t>100% MIE NATURE PT 500 G BNL</t>
  </si>
  <si>
    <t/>
  </si>
  <si>
    <t>Chevrier</t>
  </si>
  <si>
    <t>F300</t>
  </si>
  <si>
    <t>Perrocheau</t>
  </si>
  <si>
    <t>SGE</t>
  </si>
  <si>
    <t>1000009926</t>
  </si>
  <si>
    <t>Places à garder.</t>
  </si>
  <si>
    <t>Cargotrucks</t>
  </si>
  <si>
    <t xml:space="preserve">Bourdon </t>
  </si>
  <si>
    <t>1 place pour ce</t>
  </si>
  <si>
    <t>transazergues</t>
  </si>
  <si>
    <t>ORD PLAN F</t>
  </si>
  <si>
    <t>F060</t>
  </si>
  <si>
    <t>1000016923</t>
  </si>
  <si>
    <t>AMS NATURE 550 G SSA</t>
  </si>
  <si>
    <t>2029006068</t>
  </si>
  <si>
    <t>1000015876</t>
  </si>
  <si>
    <t>1000015418</t>
  </si>
  <si>
    <t>03.07.2019</t>
  </si>
  <si>
    <t>BRIOCHE TRANCHEE NATURE 700 G x 5</t>
  </si>
  <si>
    <t>09h30</t>
  </si>
  <si>
    <t>1.156,000</t>
  </si>
  <si>
    <t>SANS SUCRES AJOUTES AMERICAN SANDWICH NA</t>
  </si>
  <si>
    <t>2.760,000</t>
  </si>
  <si>
    <t>04.07.2019</t>
  </si>
  <si>
    <t>1.500,000</t>
  </si>
  <si>
    <t>6.800,000</t>
  </si>
  <si>
    <t>05.07.2019</t>
  </si>
  <si>
    <t>6.869,000</t>
  </si>
  <si>
    <t>3.128,000</t>
  </si>
  <si>
    <t>1.700,000</t>
  </si>
  <si>
    <t>1.224,000</t>
  </si>
  <si>
    <t>besoins camions</t>
  </si>
  <si>
    <t>besoins camions + 20%</t>
  </si>
  <si>
    <t>STOCKS</t>
  </si>
  <si>
    <t>FAB</t>
  </si>
  <si>
    <t>COMMANDES</t>
  </si>
  <si>
    <t>MA</t>
  </si>
  <si>
    <t>TAL</t>
  </si>
  <si>
    <t>NBR DE PLACES</t>
  </si>
  <si>
    <t>STOCK RESTANT</t>
  </si>
  <si>
    <t xml:space="preserve">heure de fab </t>
  </si>
  <si>
    <t>date de fin</t>
  </si>
  <si>
    <t xml:space="preserve">heure de fin </t>
  </si>
  <si>
    <t>occurrence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</si>
</sst>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€_-;\-* #,##0.00\ _€_-;_-* &quot;-&quot;??\ _€_-;_-@_-"/>
    <numFmt numFmtId="164" formatCode="0.0"/>
    <numFmt numFmtId="165" formatCode="[$-F400]h:mm:ss\ AM/PM"/>
    <numFmt numFmtId="166" formatCode="General&quot;h&quot;"/>
    <numFmt numFmtId="167" formatCode="0.000"/>
    <numFmt numFmtId="168" formatCode="dd/mm/yy;@"/>
  </numFmts>
  <fonts count="60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6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theme="0"/>
      <name val="Segoe U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7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7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theme="1"/>
      <name val="Segoe UI"/>
      <family val="2"/>
    </font>
    <font>
      <sz val="7"/>
      <color theme="0"/>
      <name val="Calibri"/>
      <family val="2"/>
      <scheme val="minor"/>
    </font>
    <font>
      <sz val="6.5"/>
      <color theme="0"/>
      <name val="Calibri"/>
      <family val="2"/>
      <scheme val="minor"/>
    </font>
    <font>
      <sz val="6.5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sz val="6"/>
      <color theme="0"/>
      <name val="Calibri"/>
      <family val="2"/>
      <scheme val="minor"/>
    </font>
    <font>
      <sz val="6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theme="0"/>
      <name val="Segoe UI"/>
      <family val="2"/>
    </font>
    <font>
      <b/>
      <sz val="10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b/>
      <sz val="8"/>
      <name val="Calibri"/>
      <family val="2"/>
      <scheme val="minor"/>
    </font>
    <font>
      <sz val="16"/>
      <name val="Calibri"/>
      <family val="2"/>
      <scheme val="minor"/>
    </font>
  </fonts>
  <fills count="8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</patternFill>
    </fill>
    <fill>
      <patternFill patternType="solid">
        <fgColor rgb="FF92D05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C99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B08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7C80"/>
        <bgColor theme="5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319B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CC33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8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8">
    <xf numFmtId="0" fontId="0" fillId="0" borderId="0"/>
    <xf numFmtId="0" fontId="11" fillId="8" borderId="0" applyNumberFormat="0" applyBorder="0" applyAlignment="0" applyProtection="0"/>
    <xf numFmtId="43" fontId="12" fillId="0" borderId="0" applyFont="0" applyFill="0" applyBorder="0" applyAlignment="0" applyProtection="0"/>
    <xf numFmtId="0" fontId="4" fillId="0" borderId="0"/>
    <xf numFmtId="0" fontId="16" fillId="0" borderId="0" applyNumberFormat="0" applyFill="0" applyBorder="0" applyAlignment="0" applyProtection="0"/>
    <xf numFmtId="0" fontId="17" fillId="0" borderId="48" applyNumberFormat="0" applyFill="0" applyAlignment="0" applyProtection="0"/>
    <xf numFmtId="0" fontId="18" fillId="0" borderId="49" applyNumberFormat="0" applyFill="0" applyAlignment="0" applyProtection="0"/>
    <xf numFmtId="0" fontId="19" fillId="0" borderId="50" applyNumberFormat="0" applyFill="0" applyAlignment="0" applyProtection="0"/>
    <xf numFmtId="0" fontId="19" fillId="0" borderId="0" applyNumberFormat="0" applyFill="0" applyBorder="0" applyAlignment="0" applyProtection="0"/>
    <xf numFmtId="0" fontId="20" fillId="19" borderId="0" applyNumberFormat="0" applyBorder="0" applyAlignment="0" applyProtection="0"/>
    <xf numFmtId="0" fontId="21" fillId="20" borderId="0" applyNumberFormat="0" applyBorder="0" applyAlignment="0" applyProtection="0"/>
    <xf numFmtId="0" fontId="22" fillId="21" borderId="0" applyNumberFormat="0" applyBorder="0" applyAlignment="0" applyProtection="0"/>
    <xf numFmtId="0" fontId="23" fillId="22" borderId="51" applyNumberFormat="0" applyAlignment="0" applyProtection="0"/>
    <xf numFmtId="0" fontId="24" fillId="23" borderId="52" applyNumberFormat="0" applyAlignment="0" applyProtection="0"/>
    <xf numFmtId="0" fontId="25" fillId="23" borderId="51" applyNumberFormat="0" applyAlignment="0" applyProtection="0"/>
    <xf numFmtId="0" fontId="26" fillId="0" borderId="53" applyNumberFormat="0" applyFill="0" applyAlignment="0" applyProtection="0"/>
    <xf numFmtId="0" fontId="13" fillId="24" borderId="54" applyNumberFormat="0" applyAlignment="0" applyProtection="0"/>
    <xf numFmtId="0" fontId="14" fillId="0" borderId="0" applyNumberFormat="0" applyFill="0" applyBorder="0" applyAlignment="0" applyProtection="0"/>
    <xf numFmtId="0" fontId="4" fillId="25" borderId="55" applyNumberFormat="0" applyFont="0" applyAlignment="0" applyProtection="0"/>
    <xf numFmtId="0" fontId="27" fillId="0" borderId="0" applyNumberFormat="0" applyFill="0" applyBorder="0" applyAlignment="0" applyProtection="0"/>
    <xf numFmtId="0" fontId="2" fillId="0" borderId="56" applyNumberFormat="0" applyFill="0" applyAlignment="0" applyProtection="0"/>
    <xf numFmtId="0" fontId="3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36" borderId="0" applyNumberFormat="0" applyBorder="0" applyAlignment="0" applyProtection="0"/>
    <xf numFmtId="0" fontId="3" fillId="37" borderId="0" applyNumberFormat="0" applyBorder="0" applyAlignment="0" applyProtection="0"/>
    <xf numFmtId="0" fontId="3" fillId="38" borderId="0" applyNumberFormat="0" applyBorder="0" applyAlignment="0" applyProtection="0"/>
    <xf numFmtId="0" fontId="4" fillId="39" borderId="0" applyNumberFormat="0" applyBorder="0" applyAlignment="0" applyProtection="0"/>
    <xf numFmtId="0" fontId="4" fillId="40" borderId="0" applyNumberFormat="0" applyBorder="0" applyAlignment="0" applyProtection="0"/>
    <xf numFmtId="0" fontId="3" fillId="41" borderId="0" applyNumberFormat="0" applyBorder="0" applyAlignment="0" applyProtection="0"/>
    <xf numFmtId="0" fontId="3" fillId="42" borderId="0" applyNumberFormat="0" applyBorder="0" applyAlignment="0" applyProtection="0"/>
    <xf numFmtId="0" fontId="4" fillId="43" borderId="0" applyNumberFormat="0" applyBorder="0" applyAlignment="0" applyProtection="0"/>
    <xf numFmtId="0" fontId="4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8" borderId="0" applyNumberFormat="0" applyBorder="0" applyAlignment="0" applyProtection="0"/>
    <xf numFmtId="0" fontId="4" fillId="46" borderId="0" applyNumberFormat="0" applyBorder="0" applyAlignment="0" applyProtection="0"/>
    <xf numFmtId="0" fontId="4" fillId="47" borderId="0" applyNumberFormat="0" applyBorder="0" applyAlignment="0" applyProtection="0"/>
    <xf numFmtId="0" fontId="3" fillId="48" borderId="0" applyNumberFormat="0" applyBorder="0" applyAlignment="0" applyProtection="0"/>
    <xf numFmtId="0" fontId="12" fillId="0" borderId="0"/>
    <xf numFmtId="0" fontId="28" fillId="0" borderId="0"/>
    <xf numFmtId="0" fontId="47" fillId="0" borderId="0" applyNumberFormat="0" applyFill="0" applyBorder="0" applyAlignment="0" applyProtection="0"/>
  </cellStyleXfs>
  <cellXfs count="658">
    <xf numFmtId="0" fontId="0" fillId="0" borderId="0" xfId="0"/>
    <xf numFmtId="0" fontId="0" fillId="2" borderId="1" xfId="0" applyFill="1" applyBorder="1" applyAlignment="1">
      <alignment vertical="top" wrapText="1"/>
    </xf>
    <xf numFmtId="0" fontId="0" fillId="7" borderId="0" xfId="0" applyFill="1"/>
    <xf numFmtId="0" fontId="0" fillId="7" borderId="0" xfId="0" applyFont="1" applyFill="1"/>
    <xf numFmtId="0" fontId="1" fillId="7" borderId="0" xfId="0" applyFont="1" applyFill="1" applyAlignment="1">
      <alignment horizontal="left"/>
    </xf>
    <xf numFmtId="0" fontId="5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/>
    <xf numFmtId="0" fontId="5" fillId="7" borderId="0" xfId="0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0" fontId="0" fillId="10" borderId="5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wrapText="1"/>
    </xf>
    <xf numFmtId="0" fontId="1" fillId="7" borderId="0" xfId="0" applyFont="1" applyFill="1" applyAlignment="1">
      <alignment horizontal="center" vertical="center"/>
    </xf>
    <xf numFmtId="1" fontId="8" fillId="7" borderId="0" xfId="0" applyNumberFormat="1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1" fontId="0" fillId="4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0" fillId="7" borderId="0" xfId="0" applyFill="1" applyAlignment="1">
      <alignment horizontal="left"/>
    </xf>
    <xf numFmtId="1" fontId="0" fillId="7" borderId="0" xfId="0" applyNumberFormat="1" applyFill="1" applyAlignment="1">
      <alignment horizontal="center"/>
    </xf>
    <xf numFmtId="0" fontId="0" fillId="9" borderId="2" xfId="0" applyFill="1" applyBorder="1" applyAlignment="1">
      <alignment vertical="top" wrapText="1"/>
    </xf>
    <xf numFmtId="49" fontId="0" fillId="9" borderId="2" xfId="0" applyNumberFormat="1" applyFill="1" applyBorder="1" applyAlignment="1">
      <alignment vertical="top" wrapText="1"/>
    </xf>
    <xf numFmtId="49" fontId="0" fillId="0" borderId="0" xfId="0" applyNumberFormat="1"/>
    <xf numFmtId="0" fontId="0" fillId="7" borderId="0" xfId="0" applyNumberFormat="1" applyFill="1" applyAlignment="1">
      <alignment wrapText="1"/>
    </xf>
    <xf numFmtId="0" fontId="1" fillId="7" borderId="0" xfId="0" applyFont="1" applyFill="1"/>
    <xf numFmtId="2" fontId="0" fillId="2" borderId="1" xfId="0" applyNumberFormat="1" applyFill="1" applyBorder="1" applyAlignment="1">
      <alignment vertical="top" wrapText="1"/>
    </xf>
    <xf numFmtId="2" fontId="0" fillId="0" borderId="0" xfId="0" applyNumberFormat="1"/>
    <xf numFmtId="0" fontId="0" fillId="9" borderId="20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left" vertical="center"/>
    </xf>
    <xf numFmtId="0" fontId="5" fillId="7" borderId="1" xfId="0" applyFont="1" applyFill="1" applyBorder="1" applyAlignment="1">
      <alignment horizontal="left" vertical="center"/>
    </xf>
    <xf numFmtId="0" fontId="5" fillId="11" borderId="6" xfId="0" applyFont="1" applyFill="1" applyBorder="1" applyAlignment="1">
      <alignment horizontal="center" vertical="center" wrapText="1"/>
    </xf>
    <xf numFmtId="0" fontId="5" fillId="11" borderId="8" xfId="0" applyFont="1" applyFill="1" applyBorder="1" applyAlignment="1">
      <alignment horizontal="center" vertical="center" wrapText="1"/>
    </xf>
    <xf numFmtId="0" fontId="0" fillId="7" borderId="0" xfId="0" applyFill="1" applyAlignment="1">
      <alignment horizontal="center" vertical="center"/>
    </xf>
    <xf numFmtId="2" fontId="5" fillId="7" borderId="0" xfId="0" applyNumberFormat="1" applyFont="1" applyFill="1"/>
    <xf numFmtId="0" fontId="0" fillId="49" borderId="0" xfId="0" applyFill="1"/>
    <xf numFmtId="0" fontId="5" fillId="7" borderId="1" xfId="0" applyFont="1" applyFill="1" applyBorder="1" applyAlignment="1">
      <alignment horizontal="left" wrapText="1"/>
    </xf>
    <xf numFmtId="0" fontId="30" fillId="7" borderId="0" xfId="0" applyFont="1" applyFill="1" applyAlignment="1">
      <alignment horizontal="center" vertical="center"/>
    </xf>
    <xf numFmtId="0" fontId="15" fillId="7" borderId="0" xfId="0" applyFont="1" applyFill="1" applyAlignment="1">
      <alignment horizontal="center" vertical="center"/>
    </xf>
    <xf numFmtId="0" fontId="0" fillId="9" borderId="1" xfId="0" applyFont="1" applyFill="1" applyBorder="1" applyAlignment="1">
      <alignment horizontal="center" vertical="center"/>
    </xf>
    <xf numFmtId="1" fontId="6" fillId="54" borderId="8" xfId="0" applyNumberFormat="1" applyFont="1" applyFill="1" applyBorder="1" applyAlignment="1">
      <alignment horizontal="center" vertical="center" wrapText="1"/>
    </xf>
    <xf numFmtId="1" fontId="6" fillId="54" borderId="13" xfId="0" applyNumberFormat="1" applyFont="1" applyFill="1" applyBorder="1" applyAlignment="1">
      <alignment horizontal="center" vertical="center"/>
    </xf>
    <xf numFmtId="1" fontId="5" fillId="7" borderId="0" xfId="0" applyNumberFormat="1" applyFont="1" applyFill="1" applyAlignment="1">
      <alignment horizontal="center" vertical="center"/>
    </xf>
    <xf numFmtId="1" fontId="6" fillId="54" borderId="1" xfId="0" applyNumberFormat="1" applyFont="1" applyFill="1" applyBorder="1" applyAlignment="1">
      <alignment horizontal="center" vertical="center"/>
    </xf>
    <xf numFmtId="1" fontId="6" fillId="54" borderId="11" xfId="0" applyNumberFormat="1" applyFont="1" applyFill="1" applyBorder="1" applyAlignment="1">
      <alignment horizontal="center" vertical="center"/>
    </xf>
    <xf numFmtId="1" fontId="6" fillId="54" borderId="12" xfId="0" applyNumberFormat="1" applyFont="1" applyFill="1" applyBorder="1" applyAlignment="1">
      <alignment horizontal="center" vertical="center"/>
    </xf>
    <xf numFmtId="1" fontId="6" fillId="54" borderId="21" xfId="0" applyNumberFormat="1" applyFont="1" applyFill="1" applyBorder="1" applyAlignment="1">
      <alignment horizontal="center" vertical="center"/>
    </xf>
    <xf numFmtId="1" fontId="6" fillId="54" borderId="5" xfId="0" applyNumberFormat="1" applyFont="1" applyFill="1" applyBorder="1" applyAlignment="1">
      <alignment horizontal="center" vertical="center" wrapText="1"/>
    </xf>
    <xf numFmtId="1" fontId="6" fillId="54" borderId="6" xfId="0" applyNumberFormat="1" applyFont="1" applyFill="1" applyBorder="1" applyAlignment="1">
      <alignment horizontal="center" vertical="center" wrapText="1"/>
    </xf>
    <xf numFmtId="1" fontId="5" fillId="57" borderId="19" xfId="0" applyNumberFormat="1" applyFont="1" applyFill="1" applyBorder="1" applyAlignment="1">
      <alignment horizontal="center" vertical="center"/>
    </xf>
    <xf numFmtId="1" fontId="5" fillId="57" borderId="64" xfId="0" applyNumberFormat="1" applyFont="1" applyFill="1" applyBorder="1" applyAlignment="1">
      <alignment horizontal="center" vertical="center"/>
    </xf>
    <xf numFmtId="1" fontId="5" fillId="57" borderId="10" xfId="0" applyNumberFormat="1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 wrapText="1"/>
    </xf>
    <xf numFmtId="0" fontId="0" fillId="57" borderId="20" xfId="0" applyFont="1" applyFill="1" applyBorder="1" applyAlignment="1">
      <alignment horizontal="center" vertical="center"/>
    </xf>
    <xf numFmtId="0" fontId="1" fillId="57" borderId="1" xfId="0" applyFont="1" applyFill="1" applyBorder="1" applyAlignment="1">
      <alignment horizontal="left" vertical="center"/>
    </xf>
    <xf numFmtId="0" fontId="1" fillId="57" borderId="1" xfId="0" applyFont="1" applyFill="1" applyBorder="1" applyAlignment="1">
      <alignment horizontal="center" vertical="center"/>
    </xf>
    <xf numFmtId="0" fontId="0" fillId="51" borderId="20" xfId="0" applyFont="1" applyFill="1" applyBorder="1" applyAlignment="1">
      <alignment horizontal="center" vertical="center"/>
    </xf>
    <xf numFmtId="0" fontId="1" fillId="51" borderId="1" xfId="0" applyFont="1" applyFill="1" applyBorder="1" applyAlignment="1">
      <alignment horizontal="left" vertical="center"/>
    </xf>
    <xf numFmtId="0" fontId="1" fillId="51" borderId="1" xfId="0" applyFont="1" applyFill="1" applyBorder="1" applyAlignment="1">
      <alignment horizontal="center" vertical="center"/>
    </xf>
    <xf numFmtId="0" fontId="0" fillId="59" borderId="20" xfId="0" applyFont="1" applyFill="1" applyBorder="1" applyAlignment="1">
      <alignment horizontal="center" vertical="center"/>
    </xf>
    <xf numFmtId="0" fontId="1" fillId="59" borderId="1" xfId="0" applyFont="1" applyFill="1" applyBorder="1" applyAlignment="1">
      <alignment horizontal="left" vertical="center"/>
    </xf>
    <xf numFmtId="0" fontId="1" fillId="59" borderId="1" xfId="0" applyFont="1" applyFill="1" applyBorder="1" applyAlignment="1">
      <alignment horizontal="center" vertical="center"/>
    </xf>
    <xf numFmtId="1" fontId="6" fillId="54" borderId="17" xfId="0" applyNumberFormat="1" applyFont="1" applyFill="1" applyBorder="1" applyAlignment="1">
      <alignment horizontal="center" vertical="center"/>
    </xf>
    <xf numFmtId="1" fontId="6" fillId="54" borderId="18" xfId="0" applyNumberFormat="1" applyFont="1" applyFill="1" applyBorder="1" applyAlignment="1">
      <alignment horizontal="center" vertical="center"/>
    </xf>
    <xf numFmtId="1" fontId="6" fillId="54" borderId="20" xfId="0" applyNumberFormat="1" applyFont="1" applyFill="1" applyBorder="1" applyAlignment="1">
      <alignment horizontal="center" vertical="center"/>
    </xf>
    <xf numFmtId="0" fontId="5" fillId="7" borderId="0" xfId="0" applyFont="1" applyFill="1" applyBorder="1"/>
    <xf numFmtId="0" fontId="0" fillId="59" borderId="37" xfId="0" applyFont="1" applyFill="1" applyBorder="1" applyAlignment="1">
      <alignment horizontal="center" vertical="center"/>
    </xf>
    <xf numFmtId="0" fontId="1" fillId="59" borderId="33" xfId="0" applyFont="1" applyFill="1" applyBorder="1" applyAlignment="1">
      <alignment horizontal="left" vertical="center"/>
    </xf>
    <xf numFmtId="0" fontId="1" fillId="59" borderId="33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 vertical="center" wrapText="1"/>
    </xf>
    <xf numFmtId="0" fontId="0" fillId="60" borderId="1" xfId="0" applyFill="1" applyBorder="1" applyAlignment="1">
      <alignment horizontal="center" vertical="center"/>
    </xf>
    <xf numFmtId="14" fontId="0" fillId="60" borderId="1" xfId="0" applyNumberFormat="1" applyFill="1" applyBorder="1" applyAlignment="1">
      <alignment horizontal="center" vertical="center"/>
    </xf>
    <xf numFmtId="0" fontId="0" fillId="57" borderId="1" xfId="0" applyFill="1" applyBorder="1" applyAlignment="1">
      <alignment horizontal="center" vertical="center"/>
    </xf>
    <xf numFmtId="14" fontId="0" fillId="57" borderId="1" xfId="0" applyNumberFormat="1" applyFill="1" applyBorder="1" applyAlignment="1">
      <alignment horizontal="center" vertical="center"/>
    </xf>
    <xf numFmtId="0" fontId="1" fillId="59" borderId="63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5" fillId="7" borderId="68" xfId="0" applyFont="1" applyFill="1" applyBorder="1"/>
    <xf numFmtId="164" fontId="0" fillId="7" borderId="0" xfId="0" applyNumberFormat="1" applyFill="1" applyAlignment="1">
      <alignment horizontal="center" vertical="center"/>
    </xf>
    <xf numFmtId="0" fontId="5" fillId="7" borderId="0" xfId="0" applyFont="1" applyFill="1" applyBorder="1" applyAlignment="1">
      <alignment horizontal="left" vertical="center"/>
    </xf>
    <xf numFmtId="0" fontId="6" fillId="5" borderId="59" xfId="0" applyFont="1" applyFill="1" applyBorder="1" applyAlignment="1">
      <alignment horizontal="center" vertical="center" wrapText="1"/>
    </xf>
    <xf numFmtId="1" fontId="29" fillId="61" borderId="5" xfId="0" applyNumberFormat="1" applyFont="1" applyFill="1" applyBorder="1" applyAlignment="1">
      <alignment horizontal="center" vertical="center"/>
    </xf>
    <xf numFmtId="1" fontId="29" fillId="61" borderId="6" xfId="0" applyNumberFormat="1" applyFont="1" applyFill="1" applyBorder="1" applyAlignment="1">
      <alignment horizontal="center" vertical="center"/>
    </xf>
    <xf numFmtId="1" fontId="29" fillId="61" borderId="8" xfId="0" applyNumberFormat="1" applyFont="1" applyFill="1" applyBorder="1" applyAlignment="1">
      <alignment horizontal="center" vertical="center"/>
    </xf>
    <xf numFmtId="1" fontId="33" fillId="64" borderId="3" xfId="0" applyNumberFormat="1" applyFont="1" applyFill="1" applyBorder="1" applyAlignment="1" applyProtection="1">
      <alignment horizontal="center" vertical="center" wrapText="1"/>
    </xf>
    <xf numFmtId="1" fontId="33" fillId="64" borderId="60" xfId="0" quotePrefix="1" applyNumberFormat="1" applyFont="1" applyFill="1" applyBorder="1" applyAlignment="1" applyProtection="1">
      <alignment horizontal="center" vertical="top"/>
    </xf>
    <xf numFmtId="1" fontId="33" fillId="64" borderId="60" xfId="0" applyNumberFormat="1" applyFont="1" applyFill="1" applyBorder="1" applyAlignment="1" applyProtection="1">
      <alignment horizontal="center" vertical="center"/>
    </xf>
    <xf numFmtId="0" fontId="32" fillId="65" borderId="5" xfId="0" applyFont="1" applyFill="1" applyBorder="1" applyAlignment="1" applyProtection="1">
      <alignment horizontal="left" vertical="center" wrapText="1"/>
      <protection locked="0"/>
    </xf>
    <xf numFmtId="0" fontId="32" fillId="65" borderId="6" xfId="0" applyFont="1" applyFill="1" applyBorder="1" applyAlignment="1" applyProtection="1">
      <alignment horizontal="left" vertical="center" wrapText="1"/>
      <protection locked="0"/>
    </xf>
    <xf numFmtId="0" fontId="32" fillId="65" borderId="6" xfId="0" applyNumberFormat="1" applyFont="1" applyFill="1" applyBorder="1" applyAlignment="1" applyProtection="1">
      <alignment horizontal="left" vertical="center" wrapText="1"/>
      <protection locked="0"/>
    </xf>
    <xf numFmtId="0" fontId="32" fillId="65" borderId="7" xfId="0" applyFont="1" applyFill="1" applyBorder="1" applyAlignment="1" applyProtection="1">
      <alignment horizontal="left" vertical="center" wrapText="1"/>
      <protection locked="0"/>
    </xf>
    <xf numFmtId="0" fontId="33" fillId="64" borderId="4" xfId="0" applyFont="1" applyFill="1" applyBorder="1" applyAlignment="1" applyProtection="1">
      <alignment horizontal="center" vertical="center" wrapText="1"/>
    </xf>
    <xf numFmtId="0" fontId="33" fillId="64" borderId="4" xfId="0" applyFont="1" applyFill="1" applyBorder="1" applyAlignment="1">
      <alignment horizontal="center" vertical="center" wrapText="1"/>
    </xf>
    <xf numFmtId="0" fontId="33" fillId="64" borderId="2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14" fontId="33" fillId="0" borderId="0" xfId="0" applyNumberFormat="1" applyFont="1" applyAlignment="1">
      <alignment horizontal="center" vertical="center" wrapText="1"/>
    </xf>
    <xf numFmtId="0" fontId="33" fillId="7" borderId="0" xfId="0" applyFont="1" applyFill="1" applyBorder="1" applyAlignment="1" applyProtection="1">
      <alignment vertical="top"/>
      <protection locked="0"/>
    </xf>
    <xf numFmtId="0" fontId="33" fillId="7" borderId="0" xfId="0" applyNumberFormat="1" applyFont="1" applyFill="1" applyBorder="1" applyAlignment="1" applyProtection="1">
      <alignment horizontal="left" vertical="top"/>
      <protection locked="0"/>
    </xf>
    <xf numFmtId="14" fontId="33" fillId="7" borderId="0" xfId="0" applyNumberFormat="1" applyFont="1" applyFill="1" applyBorder="1" applyAlignment="1" applyProtection="1">
      <alignment horizontal="right" vertical="top"/>
      <protection locked="0"/>
    </xf>
    <xf numFmtId="0" fontId="33" fillId="64" borderId="0" xfId="0" applyFont="1" applyFill="1" applyBorder="1" applyAlignment="1" applyProtection="1">
      <alignment horizontal="center" vertical="center"/>
    </xf>
    <xf numFmtId="14" fontId="33" fillId="64" borderId="0" xfId="0" applyNumberFormat="1" applyFont="1" applyFill="1" applyBorder="1" applyAlignment="1" applyProtection="1">
      <alignment horizontal="center" vertical="center"/>
    </xf>
    <xf numFmtId="0" fontId="33" fillId="64" borderId="0" xfId="0" applyFont="1" applyFill="1" applyBorder="1" applyAlignment="1">
      <alignment horizontal="center" vertical="center"/>
    </xf>
    <xf numFmtId="0" fontId="33" fillId="64" borderId="61" xfId="0" applyFont="1" applyFill="1" applyBorder="1" applyAlignment="1">
      <alignment horizontal="center" vertical="center"/>
    </xf>
    <xf numFmtId="0" fontId="33" fillId="0" borderId="0" xfId="0" applyFont="1" applyAlignment="1">
      <alignment horizontal="left" vertical="center"/>
    </xf>
    <xf numFmtId="14" fontId="33" fillId="0" borderId="0" xfId="0" applyNumberFormat="1" applyFont="1" applyAlignment="1">
      <alignment horizontal="left" vertical="center"/>
    </xf>
    <xf numFmtId="0" fontId="33" fillId="7" borderId="0" xfId="0" applyFont="1" applyFill="1" applyAlignment="1" applyProtection="1">
      <alignment vertical="top"/>
      <protection locked="0"/>
    </xf>
    <xf numFmtId="0" fontId="33" fillId="7" borderId="0" xfId="0" applyNumberFormat="1" applyFont="1" applyFill="1" applyAlignment="1" applyProtection="1">
      <alignment horizontal="left" vertical="top"/>
      <protection locked="0"/>
    </xf>
    <xf numFmtId="14" fontId="33" fillId="7" borderId="0" xfId="0" applyNumberFormat="1" applyFont="1" applyFill="1" applyAlignment="1" applyProtection="1">
      <alignment horizontal="right" vertical="top"/>
      <protection locked="0"/>
    </xf>
    <xf numFmtId="0" fontId="33" fillId="0" borderId="0" xfId="0" applyFont="1" applyAlignment="1" applyProtection="1">
      <alignment horizontal="left" vertical="center"/>
      <protection locked="0"/>
    </xf>
    <xf numFmtId="0" fontId="33" fillId="0" borderId="0" xfId="0" applyNumberFormat="1" applyFont="1" applyAlignment="1" applyProtection="1">
      <alignment horizontal="left" vertical="center"/>
      <protection locked="0"/>
    </xf>
    <xf numFmtId="0" fontId="33" fillId="0" borderId="0" xfId="0" applyFont="1" applyAlignment="1" applyProtection="1">
      <alignment horizontal="right" vertical="center"/>
      <protection locked="0"/>
    </xf>
    <xf numFmtId="165" fontId="33" fillId="7" borderId="0" xfId="0" applyNumberFormat="1" applyFont="1" applyFill="1" applyBorder="1" applyAlignment="1" applyProtection="1">
      <alignment horizontal="left" vertical="top" indent="1"/>
      <protection locked="0"/>
    </xf>
    <xf numFmtId="165" fontId="33" fillId="7" borderId="0" xfId="0" applyNumberFormat="1" applyFont="1" applyFill="1" applyAlignment="1" applyProtection="1">
      <alignment horizontal="left" vertical="top" indent="1"/>
      <protection locked="0"/>
    </xf>
    <xf numFmtId="0" fontId="33" fillId="0" borderId="0" xfId="0" applyFont="1" applyAlignment="1" applyProtection="1">
      <alignment horizontal="left" vertical="center" indent="1"/>
      <protection locked="0"/>
    </xf>
    <xf numFmtId="0" fontId="33" fillId="0" borderId="0" xfId="0" applyFont="1"/>
    <xf numFmtId="0" fontId="5" fillId="7" borderId="0" xfId="0" applyFont="1" applyFill="1" applyBorder="1" applyAlignment="1">
      <alignment wrapText="1"/>
    </xf>
    <xf numFmtId="0" fontId="38" fillId="12" borderId="12" xfId="0" applyNumberFormat="1" applyFont="1" applyFill="1" applyBorder="1" applyAlignment="1">
      <alignment horizontal="center" vertical="center" wrapText="1"/>
    </xf>
    <xf numFmtId="0" fontId="38" fillId="12" borderId="13" xfId="0" applyNumberFormat="1" applyFont="1" applyFill="1" applyBorder="1" applyAlignment="1">
      <alignment horizontal="center" vertical="center" wrapText="1"/>
    </xf>
    <xf numFmtId="0" fontId="38" fillId="61" borderId="11" xfId="0" applyNumberFormat="1" applyFont="1" applyFill="1" applyBorder="1" applyAlignment="1">
      <alignment horizontal="center" vertical="center" wrapText="1"/>
    </xf>
    <xf numFmtId="0" fontId="38" fillId="61" borderId="12" xfId="0" applyNumberFormat="1" applyFont="1" applyFill="1" applyBorder="1" applyAlignment="1">
      <alignment horizontal="center" vertical="center" wrapText="1"/>
    </xf>
    <xf numFmtId="0" fontId="38" fillId="61" borderId="13" xfId="0" applyNumberFormat="1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14" fontId="5" fillId="11" borderId="5" xfId="0" applyNumberFormat="1" applyFont="1" applyFill="1" applyBorder="1" applyAlignment="1">
      <alignment horizontal="center" vertical="center" wrapText="1"/>
    </xf>
    <xf numFmtId="2" fontId="5" fillId="11" borderId="6" xfId="0" applyNumberFormat="1" applyFont="1" applyFill="1" applyBorder="1" applyAlignment="1">
      <alignment horizontal="center" vertical="center" wrapText="1"/>
    </xf>
    <xf numFmtId="1" fontId="29" fillId="7" borderId="3" xfId="0" applyNumberFormat="1" applyFont="1" applyFill="1" applyBorder="1" applyAlignment="1">
      <alignment horizontal="center" vertical="center"/>
    </xf>
    <xf numFmtId="1" fontId="29" fillId="7" borderId="4" xfId="0" applyNumberFormat="1" applyFont="1" applyFill="1" applyBorder="1" applyAlignment="1">
      <alignment horizontal="center" vertical="center"/>
    </xf>
    <xf numFmtId="1" fontId="29" fillId="7" borderId="24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34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39" fillId="5" borderId="29" xfId="0" applyFont="1" applyFill="1" applyBorder="1" applyAlignment="1">
      <alignment horizontal="center" vertical="center"/>
    </xf>
    <xf numFmtId="0" fontId="39" fillId="5" borderId="57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39" fillId="5" borderId="30" xfId="0" applyFont="1" applyFill="1" applyBorder="1" applyAlignment="1">
      <alignment horizontal="center" vertical="center"/>
    </xf>
    <xf numFmtId="1" fontId="35" fillId="49" borderId="20" xfId="0" applyNumberFormat="1" applyFont="1" applyFill="1" applyBorder="1" applyAlignment="1">
      <alignment horizontal="center" vertical="center"/>
    </xf>
    <xf numFmtId="2" fontId="5" fillId="11" borderId="7" xfId="0" applyNumberFormat="1" applyFont="1" applyFill="1" applyBorder="1" applyAlignment="1">
      <alignment horizontal="center" vertical="center" wrapText="1"/>
    </xf>
    <xf numFmtId="1" fontId="29" fillId="66" borderId="5" xfId="0" applyNumberFormat="1" applyFont="1" applyFill="1" applyBorder="1" applyAlignment="1">
      <alignment horizontal="center" vertical="center"/>
    </xf>
    <xf numFmtId="1" fontId="29" fillId="66" borderId="6" xfId="0" applyNumberFormat="1" applyFont="1" applyFill="1" applyBorder="1" applyAlignment="1">
      <alignment horizontal="center" vertical="center"/>
    </xf>
    <xf numFmtId="1" fontId="29" fillId="66" borderId="8" xfId="0" applyNumberFormat="1" applyFont="1" applyFill="1" applyBorder="1" applyAlignment="1">
      <alignment horizontal="center" vertical="center"/>
    </xf>
    <xf numFmtId="1" fontId="40" fillId="17" borderId="1" xfId="0" applyNumberFormat="1" applyFont="1" applyFill="1" applyBorder="1" applyAlignment="1">
      <alignment horizontal="center" vertical="center"/>
    </xf>
    <xf numFmtId="1" fontId="40" fillId="17" borderId="17" xfId="0" applyNumberFormat="1" applyFont="1" applyFill="1" applyBorder="1" applyAlignment="1">
      <alignment horizontal="center" vertical="center"/>
    </xf>
    <xf numFmtId="1" fontId="35" fillId="49" borderId="16" xfId="0" applyNumberFormat="1" applyFont="1" applyFill="1" applyBorder="1" applyAlignment="1">
      <alignment horizontal="center" vertical="center"/>
    </xf>
    <xf numFmtId="1" fontId="35" fillId="49" borderId="1" xfId="0" applyNumberFormat="1" applyFont="1" applyFill="1" applyBorder="1" applyAlignment="1">
      <alignment horizontal="center" vertical="center"/>
    </xf>
    <xf numFmtId="1" fontId="35" fillId="49" borderId="21" xfId="0" applyNumberFormat="1" applyFont="1" applyFill="1" applyBorder="1" applyAlignment="1">
      <alignment horizontal="center" vertical="center"/>
    </xf>
    <xf numFmtId="1" fontId="35" fillId="49" borderId="17" xfId="0" applyNumberFormat="1" applyFont="1" applyFill="1" applyBorder="1" applyAlignment="1">
      <alignment horizontal="center" vertical="center"/>
    </xf>
    <xf numFmtId="1" fontId="35" fillId="49" borderId="18" xfId="0" applyNumberFormat="1" applyFont="1" applyFill="1" applyBorder="1" applyAlignment="1">
      <alignment horizontal="center" vertical="center"/>
    </xf>
    <xf numFmtId="1" fontId="40" fillId="67" borderId="5" xfId="0" applyNumberFormat="1" applyFont="1" applyFill="1" applyBorder="1" applyAlignment="1">
      <alignment horizontal="center" vertical="center"/>
    </xf>
    <xf numFmtId="1" fontId="40" fillId="67" borderId="6" xfId="0" applyNumberFormat="1" applyFont="1" applyFill="1" applyBorder="1" applyAlignment="1">
      <alignment horizontal="center" vertical="center"/>
    </xf>
    <xf numFmtId="1" fontId="40" fillId="67" borderId="8" xfId="0" applyNumberFormat="1" applyFont="1" applyFill="1" applyBorder="1" applyAlignment="1">
      <alignment horizontal="center" vertical="center"/>
    </xf>
    <xf numFmtId="0" fontId="38" fillId="67" borderId="11" xfId="0" applyNumberFormat="1" applyFont="1" applyFill="1" applyBorder="1" applyAlignment="1">
      <alignment horizontal="center" vertical="center" wrapText="1"/>
    </xf>
    <xf numFmtId="0" fontId="38" fillId="67" borderId="12" xfId="0" applyNumberFormat="1" applyFont="1" applyFill="1" applyBorder="1" applyAlignment="1">
      <alignment horizontal="center" vertical="center" wrapText="1"/>
    </xf>
    <xf numFmtId="0" fontId="39" fillId="5" borderId="10" xfId="0" applyFont="1" applyFill="1" applyBorder="1" applyAlignment="1">
      <alignment horizontal="center" vertical="center"/>
    </xf>
    <xf numFmtId="0" fontId="39" fillId="5" borderId="31" xfId="0" applyFont="1" applyFill="1" applyBorder="1" applyAlignment="1">
      <alignment horizontal="center" vertical="center"/>
    </xf>
    <xf numFmtId="0" fontId="15" fillId="0" borderId="37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39" fillId="5" borderId="19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32" xfId="0" applyFont="1" applyBorder="1" applyAlignment="1">
      <alignment horizontal="center" vertical="center"/>
    </xf>
    <xf numFmtId="1" fontId="35" fillId="68" borderId="66" xfId="0" applyNumberFormat="1" applyFont="1" applyFill="1" applyBorder="1" applyAlignment="1">
      <alignment horizontal="center" vertical="center"/>
    </xf>
    <xf numFmtId="1" fontId="35" fillId="68" borderId="67" xfId="0" applyNumberFormat="1" applyFont="1" applyFill="1" applyBorder="1" applyAlignment="1">
      <alignment horizontal="center" vertical="center"/>
    </xf>
    <xf numFmtId="1" fontId="35" fillId="68" borderId="15" xfId="0" applyNumberFormat="1" applyFont="1" applyFill="1" applyBorder="1" applyAlignment="1">
      <alignment horizontal="center" vertical="center"/>
    </xf>
    <xf numFmtId="1" fontId="35" fillId="68" borderId="19" xfId="0" applyNumberFormat="1" applyFont="1" applyFill="1" applyBorder="1" applyAlignment="1">
      <alignment horizontal="center" vertical="center"/>
    </xf>
    <xf numFmtId="1" fontId="6" fillId="68" borderId="10" xfId="0" applyNumberFormat="1" applyFont="1" applyFill="1" applyBorder="1" applyAlignment="1">
      <alignment horizontal="center" vertical="center"/>
    </xf>
    <xf numFmtId="1" fontId="6" fillId="68" borderId="19" xfId="0" applyNumberFormat="1" applyFont="1" applyFill="1" applyBorder="1" applyAlignment="1">
      <alignment horizontal="center" vertical="center"/>
    </xf>
    <xf numFmtId="1" fontId="6" fillId="68" borderId="15" xfId="0" applyNumberFormat="1" applyFont="1" applyFill="1" applyBorder="1" applyAlignment="1">
      <alignment horizontal="center" vertical="center"/>
    </xf>
    <xf numFmtId="2" fontId="43" fillId="49" borderId="12" xfId="0" applyNumberFormat="1" applyFont="1" applyFill="1" applyBorder="1" applyAlignment="1">
      <alignment horizontal="center" vertical="center" wrapText="1"/>
    </xf>
    <xf numFmtId="166" fontId="43" fillId="49" borderId="1" xfId="0" applyNumberFormat="1" applyFont="1" applyFill="1" applyBorder="1" applyAlignment="1">
      <alignment horizontal="center" vertical="center" wrapText="1"/>
    </xf>
    <xf numFmtId="2" fontId="38" fillId="17" borderId="12" xfId="0" applyNumberFormat="1" applyFont="1" applyFill="1" applyBorder="1" applyAlignment="1">
      <alignment horizontal="center" vertical="center" wrapText="1"/>
    </xf>
    <xf numFmtId="2" fontId="43" fillId="49" borderId="13" xfId="0" applyNumberFormat="1" applyFont="1" applyFill="1" applyBorder="1" applyAlignment="1">
      <alignment horizontal="center" vertical="center" wrapText="1"/>
    </xf>
    <xf numFmtId="166" fontId="38" fillId="17" borderId="1" xfId="0" applyNumberFormat="1" applyFont="1" applyFill="1" applyBorder="1" applyAlignment="1">
      <alignment horizontal="center" vertical="center" wrapText="1"/>
    </xf>
    <xf numFmtId="166" fontId="43" fillId="49" borderId="21" xfId="0" applyNumberFormat="1" applyFont="1" applyFill="1" applyBorder="1" applyAlignment="1">
      <alignment horizontal="center" vertical="center" wrapText="1"/>
    </xf>
    <xf numFmtId="2" fontId="43" fillId="49" borderId="33" xfId="0" applyNumberFormat="1" applyFont="1" applyFill="1" applyBorder="1" applyAlignment="1">
      <alignment horizontal="center" vertical="center" textRotation="90" wrapText="1"/>
    </xf>
    <xf numFmtId="2" fontId="38" fillId="17" borderId="33" xfId="0" applyNumberFormat="1" applyFont="1" applyFill="1" applyBorder="1" applyAlignment="1">
      <alignment horizontal="center" vertical="center" textRotation="90" wrapText="1"/>
    </xf>
    <xf numFmtId="2" fontId="43" fillId="49" borderId="34" xfId="0" applyNumberFormat="1" applyFont="1" applyFill="1" applyBorder="1" applyAlignment="1">
      <alignment horizontal="center" vertical="center" textRotation="90" wrapText="1"/>
    </xf>
    <xf numFmtId="2" fontId="43" fillId="49" borderId="11" xfId="0" applyNumberFormat="1" applyFont="1" applyFill="1" applyBorder="1" applyAlignment="1">
      <alignment horizontal="center" vertical="center" wrapText="1"/>
    </xf>
    <xf numFmtId="2" fontId="43" fillId="49" borderId="37" xfId="0" applyNumberFormat="1" applyFont="1" applyFill="1" applyBorder="1" applyAlignment="1">
      <alignment horizontal="center" vertical="center" textRotation="90" wrapText="1"/>
    </xf>
    <xf numFmtId="1" fontId="6" fillId="54" borderId="16" xfId="0" applyNumberFormat="1" applyFont="1" applyFill="1" applyBorder="1" applyAlignment="1">
      <alignment horizontal="center" vertical="center"/>
    </xf>
    <xf numFmtId="166" fontId="44" fillId="49" borderId="20" xfId="0" applyNumberFormat="1" applyFont="1" applyFill="1" applyBorder="1" applyAlignment="1">
      <alignment horizontal="center" vertical="center" wrapText="1"/>
    </xf>
    <xf numFmtId="166" fontId="45" fillId="17" borderId="1" xfId="0" applyNumberFormat="1" applyFont="1" applyFill="1" applyBorder="1" applyAlignment="1">
      <alignment horizontal="center" vertical="center" wrapText="1"/>
    </xf>
    <xf numFmtId="166" fontId="44" fillId="49" borderId="1" xfId="0" applyNumberFormat="1" applyFont="1" applyFill="1" applyBorder="1" applyAlignment="1">
      <alignment horizontal="center" vertical="center" wrapText="1"/>
    </xf>
    <xf numFmtId="0" fontId="0" fillId="69" borderId="20" xfId="0" applyFont="1" applyFill="1" applyBorder="1" applyAlignment="1">
      <alignment horizontal="center" vertical="center"/>
    </xf>
    <xf numFmtId="0" fontId="1" fillId="69" borderId="1" xfId="0" applyFont="1" applyFill="1" applyBorder="1" applyAlignment="1">
      <alignment horizontal="left" vertical="center"/>
    </xf>
    <xf numFmtId="0" fontId="1" fillId="69" borderId="1" xfId="0" applyFont="1" applyFill="1" applyBorder="1" applyAlignment="1">
      <alignment horizontal="center" vertical="center"/>
    </xf>
    <xf numFmtId="164" fontId="1" fillId="9" borderId="1" xfId="0" applyNumberFormat="1" applyFont="1" applyFill="1" applyBorder="1" applyAlignment="1">
      <alignment horizontal="center" vertical="center"/>
    </xf>
    <xf numFmtId="164" fontId="1" fillId="57" borderId="1" xfId="0" applyNumberFormat="1" applyFont="1" applyFill="1" applyBorder="1" applyAlignment="1">
      <alignment horizontal="center" vertical="center"/>
    </xf>
    <xf numFmtId="164" fontId="1" fillId="69" borderId="1" xfId="0" applyNumberFormat="1" applyFont="1" applyFill="1" applyBorder="1" applyAlignment="1">
      <alignment horizontal="center" vertical="center"/>
    </xf>
    <xf numFmtId="164" fontId="1" fillId="51" borderId="1" xfId="0" applyNumberFormat="1" applyFont="1" applyFill="1" applyBorder="1" applyAlignment="1">
      <alignment horizontal="center" vertical="center"/>
    </xf>
    <xf numFmtId="164" fontId="1" fillId="59" borderId="1" xfId="0" applyNumberFormat="1" applyFont="1" applyFill="1" applyBorder="1" applyAlignment="1">
      <alignment horizontal="center" vertical="center"/>
    </xf>
    <xf numFmtId="0" fontId="34" fillId="62" borderId="0" xfId="0" applyFont="1" applyFill="1" applyBorder="1" applyAlignment="1">
      <alignment horizontal="center" vertical="center" wrapText="1"/>
    </xf>
    <xf numFmtId="0" fontId="42" fillId="7" borderId="0" xfId="0" applyFont="1" applyFill="1" applyBorder="1" applyAlignment="1">
      <alignment horizontal="center" vertical="center"/>
    </xf>
    <xf numFmtId="0" fontId="34" fillId="62" borderId="0" xfId="0" applyFont="1" applyFill="1" applyBorder="1" applyAlignment="1">
      <alignment horizontal="left" vertical="center" wrapText="1"/>
    </xf>
    <xf numFmtId="0" fontId="0" fillId="7" borderId="0" xfId="0" applyFill="1" applyAlignment="1">
      <alignment horizontal="left" vertical="center"/>
    </xf>
    <xf numFmtId="164" fontId="5" fillId="7" borderId="0" xfId="0" applyNumberFormat="1" applyFont="1" applyFill="1" applyBorder="1" applyAlignment="1">
      <alignment horizontal="center" vertical="center"/>
    </xf>
    <xf numFmtId="0" fontId="42" fillId="7" borderId="0" xfId="0" applyNumberFormat="1" applyFont="1" applyFill="1" applyBorder="1" applyAlignment="1">
      <alignment horizontal="center" vertical="center"/>
    </xf>
    <xf numFmtId="0" fontId="15" fillId="7" borderId="0" xfId="0" applyFont="1" applyFill="1" applyBorder="1" applyAlignment="1">
      <alignment horizontal="center" vertical="center"/>
    </xf>
    <xf numFmtId="0" fontId="15" fillId="3" borderId="0" xfId="0" applyFont="1" applyFill="1" applyBorder="1" applyAlignment="1">
      <alignment horizontal="center" vertical="center"/>
    </xf>
    <xf numFmtId="0" fontId="42" fillId="70" borderId="0" xfId="0" applyNumberFormat="1" applyFont="1" applyFill="1" applyBorder="1" applyAlignment="1">
      <alignment horizontal="center" vertical="center"/>
    </xf>
    <xf numFmtId="0" fontId="42" fillId="70" borderId="0" xfId="0" applyFont="1" applyFill="1" applyBorder="1" applyAlignment="1">
      <alignment horizontal="center" vertical="center"/>
    </xf>
    <xf numFmtId="0" fontId="5" fillId="7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164" fontId="1" fillId="10" borderId="8" xfId="0" applyNumberFormat="1" applyFont="1" applyFill="1" applyBorder="1" applyAlignment="1">
      <alignment horizontal="center" vertical="center" wrapText="1"/>
    </xf>
    <xf numFmtId="164" fontId="1" fillId="9" borderId="26" xfId="0" applyNumberFormat="1" applyFont="1" applyFill="1" applyBorder="1" applyAlignment="1">
      <alignment horizontal="center" vertical="center"/>
    </xf>
    <xf numFmtId="164" fontId="1" fillId="57" borderId="26" xfId="0" applyNumberFormat="1" applyFont="1" applyFill="1" applyBorder="1" applyAlignment="1">
      <alignment horizontal="center" vertical="center"/>
    </xf>
    <xf numFmtId="164" fontId="1" fillId="69" borderId="26" xfId="0" applyNumberFormat="1" applyFont="1" applyFill="1" applyBorder="1" applyAlignment="1">
      <alignment horizontal="center" vertical="center"/>
    </xf>
    <xf numFmtId="164" fontId="1" fillId="51" borderId="26" xfId="0" applyNumberFormat="1" applyFont="1" applyFill="1" applyBorder="1" applyAlignment="1">
      <alignment horizontal="center" vertical="center"/>
    </xf>
    <xf numFmtId="164" fontId="1" fillId="59" borderId="65" xfId="0" applyNumberFormat="1" applyFont="1" applyFill="1" applyBorder="1" applyAlignment="1">
      <alignment horizontal="center" vertical="center"/>
    </xf>
    <xf numFmtId="164" fontId="5" fillId="7" borderId="0" xfId="0" applyNumberFormat="1" applyFont="1" applyFill="1" applyAlignment="1">
      <alignment horizontal="center"/>
    </xf>
    <xf numFmtId="164" fontId="1" fillId="59" borderId="35" xfId="0" applyNumberFormat="1" applyFont="1" applyFill="1" applyBorder="1" applyAlignment="1">
      <alignment horizontal="center" vertical="center"/>
    </xf>
    <xf numFmtId="164" fontId="1" fillId="7" borderId="0" xfId="0" applyNumberFormat="1" applyFont="1" applyFill="1" applyAlignment="1">
      <alignment horizontal="center" vertical="center"/>
    </xf>
    <xf numFmtId="164" fontId="1" fillId="10" borderId="6" xfId="0" applyNumberFormat="1" applyFont="1" applyFill="1" applyBorder="1" applyAlignment="1">
      <alignment horizontal="center" vertical="center" wrapText="1"/>
    </xf>
    <xf numFmtId="164" fontId="36" fillId="10" borderId="6" xfId="0" applyNumberFormat="1" applyFont="1" applyFill="1" applyBorder="1" applyAlignment="1">
      <alignment horizontal="center" vertical="center" wrapText="1"/>
    </xf>
    <xf numFmtId="0" fontId="36" fillId="10" borderId="6" xfId="0" applyFont="1" applyFill="1" applyBorder="1" applyAlignment="1">
      <alignment horizontal="center" vertical="center" wrapText="1"/>
    </xf>
    <xf numFmtId="164" fontId="36" fillId="10" borderId="71" xfId="0" applyNumberFormat="1" applyFont="1" applyFill="1" applyBorder="1" applyAlignment="1">
      <alignment horizontal="center" vertical="center" wrapText="1"/>
    </xf>
    <xf numFmtId="1" fontId="30" fillId="7" borderId="0" xfId="0" applyNumberFormat="1" applyFont="1" applyFill="1" applyAlignment="1">
      <alignment horizontal="center" vertical="center"/>
    </xf>
    <xf numFmtId="164" fontId="34" fillId="62" borderId="0" xfId="0" applyNumberFormat="1" applyFont="1" applyFill="1" applyBorder="1" applyAlignment="1">
      <alignment horizontal="center" vertical="center" wrapText="1"/>
    </xf>
    <xf numFmtId="166" fontId="44" fillId="49" borderId="21" xfId="0" applyNumberFormat="1" applyFont="1" applyFill="1" applyBorder="1" applyAlignment="1">
      <alignment horizontal="center" vertical="center" wrapText="1"/>
    </xf>
    <xf numFmtId="2" fontId="45" fillId="17" borderId="12" xfId="0" applyNumberFormat="1" applyFont="1" applyFill="1" applyBorder="1" applyAlignment="1">
      <alignment horizontal="center" vertical="center" wrapText="1"/>
    </xf>
    <xf numFmtId="2" fontId="44" fillId="49" borderId="12" xfId="0" applyNumberFormat="1" applyFont="1" applyFill="1" applyBorder="1" applyAlignment="1">
      <alignment horizontal="center" vertical="center" wrapText="1"/>
    </xf>
    <xf numFmtId="2" fontId="44" fillId="49" borderId="13" xfId="0" applyNumberFormat="1" applyFont="1" applyFill="1" applyBorder="1" applyAlignment="1">
      <alignment horizontal="center" vertical="center" wrapText="1"/>
    </xf>
    <xf numFmtId="164" fontId="46" fillId="7" borderId="11" xfId="0" applyNumberFormat="1" applyFont="1" applyFill="1" applyBorder="1" applyAlignment="1">
      <alignment horizontal="center" vertical="center"/>
    </xf>
    <xf numFmtId="164" fontId="46" fillId="7" borderId="12" xfId="0" applyNumberFormat="1" applyFont="1" applyFill="1" applyBorder="1" applyAlignment="1">
      <alignment horizontal="center" vertical="center"/>
    </xf>
    <xf numFmtId="164" fontId="46" fillId="7" borderId="25" xfId="0" applyNumberFormat="1" applyFont="1" applyFill="1" applyBorder="1" applyAlignment="1">
      <alignment horizontal="center" vertical="center"/>
    </xf>
    <xf numFmtId="164" fontId="46" fillId="7" borderId="20" xfId="0" applyNumberFormat="1" applyFont="1" applyFill="1" applyBorder="1" applyAlignment="1">
      <alignment horizontal="center" vertical="center"/>
    </xf>
    <xf numFmtId="164" fontId="46" fillId="7" borderId="1" xfId="0" applyNumberFormat="1" applyFont="1" applyFill="1" applyBorder="1" applyAlignment="1">
      <alignment horizontal="center" vertical="center"/>
    </xf>
    <xf numFmtId="164" fontId="46" fillId="7" borderId="26" xfId="0" applyNumberFormat="1" applyFont="1" applyFill="1" applyBorder="1" applyAlignment="1">
      <alignment horizontal="center" vertical="center"/>
    </xf>
    <xf numFmtId="164" fontId="46" fillId="7" borderId="16" xfId="0" applyNumberFormat="1" applyFont="1" applyFill="1" applyBorder="1" applyAlignment="1">
      <alignment horizontal="center" vertical="center"/>
    </xf>
    <xf numFmtId="164" fontId="46" fillId="7" borderId="17" xfId="0" applyNumberFormat="1" applyFont="1" applyFill="1" applyBorder="1" applyAlignment="1">
      <alignment horizontal="center" vertical="center"/>
    </xf>
    <xf numFmtId="164" fontId="46" fillId="7" borderId="28" xfId="0" applyNumberFormat="1" applyFont="1" applyFill="1" applyBorder="1" applyAlignment="1">
      <alignment horizontal="center" vertical="center"/>
    </xf>
    <xf numFmtId="164" fontId="46" fillId="7" borderId="21" xfId="0" applyNumberFormat="1" applyFont="1" applyFill="1" applyBorder="1" applyAlignment="1">
      <alignment horizontal="center" vertical="center"/>
    </xf>
    <xf numFmtId="164" fontId="46" fillId="7" borderId="18" xfId="0" applyNumberFormat="1" applyFont="1" applyFill="1" applyBorder="1" applyAlignment="1">
      <alignment horizontal="center" vertical="center"/>
    </xf>
    <xf numFmtId="1" fontId="15" fillId="7" borderId="0" xfId="0" applyNumberFormat="1" applyFont="1" applyFill="1"/>
    <xf numFmtId="0" fontId="0" fillId="0" borderId="0" xfId="0" applyAlignment="1">
      <alignment vertical="top"/>
    </xf>
    <xf numFmtId="14" fontId="0" fillId="0" borderId="0" xfId="0" applyNumberFormat="1" applyAlignment="1">
      <alignment horizontal="right" vertical="top"/>
    </xf>
    <xf numFmtId="2" fontId="43" fillId="49" borderId="17" xfId="0" applyNumberFormat="1" applyFont="1" applyFill="1" applyBorder="1" applyAlignment="1">
      <alignment horizontal="center" vertical="center" wrapText="1"/>
    </xf>
    <xf numFmtId="2" fontId="38" fillId="17" borderId="17" xfId="0" applyNumberFormat="1" applyFont="1" applyFill="1" applyBorder="1" applyAlignment="1">
      <alignment horizontal="center" vertical="center" wrapText="1"/>
    </xf>
    <xf numFmtId="2" fontId="45" fillId="17" borderId="17" xfId="0" applyNumberFormat="1" applyFont="1" applyFill="1" applyBorder="1" applyAlignment="1">
      <alignment horizontal="center" vertical="center" wrapText="1"/>
    </xf>
    <xf numFmtId="2" fontId="44" fillId="49" borderId="17" xfId="0" applyNumberFormat="1" applyFont="1" applyFill="1" applyBorder="1" applyAlignment="1">
      <alignment horizontal="center" vertical="center" wrapText="1"/>
    </xf>
    <xf numFmtId="0" fontId="38" fillId="66" borderId="11" xfId="0" applyNumberFormat="1" applyFont="1" applyFill="1" applyBorder="1" applyAlignment="1">
      <alignment horizontal="center" vertical="center" wrapText="1"/>
    </xf>
    <xf numFmtId="0" fontId="38" fillId="66" borderId="12" xfId="0" applyNumberFormat="1" applyFont="1" applyFill="1" applyBorder="1" applyAlignment="1">
      <alignment horizontal="center" vertical="center" wrapText="1"/>
    </xf>
    <xf numFmtId="1" fontId="33" fillId="64" borderId="4" xfId="0" applyNumberFormat="1" applyFont="1" applyFill="1" applyBorder="1" applyAlignment="1" applyProtection="1">
      <alignment horizontal="center" vertical="center" wrapText="1"/>
    </xf>
    <xf numFmtId="1" fontId="33" fillId="64" borderId="0" xfId="0" quotePrefix="1" applyNumberFormat="1" applyFont="1" applyFill="1" applyBorder="1" applyAlignment="1" applyProtection="1">
      <alignment horizontal="center" vertical="top"/>
    </xf>
    <xf numFmtId="1" fontId="33" fillId="64" borderId="0" xfId="0" applyNumberFormat="1" applyFont="1" applyFill="1" applyBorder="1" applyAlignment="1" applyProtection="1">
      <alignment horizontal="center" vertical="center"/>
    </xf>
    <xf numFmtId="0" fontId="42" fillId="71" borderId="0" xfId="0" applyNumberFormat="1" applyFont="1" applyFill="1" applyBorder="1" applyAlignment="1">
      <alignment horizontal="center" vertical="center"/>
    </xf>
    <xf numFmtId="164" fontId="5" fillId="72" borderId="0" xfId="0" applyNumberFormat="1" applyFont="1" applyFill="1" applyBorder="1" applyAlignment="1">
      <alignment horizontal="center" vertical="center"/>
    </xf>
    <xf numFmtId="164" fontId="5" fillId="13" borderId="0" xfId="0" applyNumberFormat="1" applyFont="1" applyFill="1" applyBorder="1" applyAlignment="1">
      <alignment horizontal="center" vertical="center"/>
    </xf>
    <xf numFmtId="0" fontId="39" fillId="50" borderId="0" xfId="0" applyFont="1" applyFill="1" applyAlignment="1">
      <alignment horizontal="center" vertical="center"/>
    </xf>
    <xf numFmtId="0" fontId="51" fillId="50" borderId="0" xfId="0" applyFont="1" applyFill="1" applyBorder="1" applyAlignment="1">
      <alignment horizontal="center" vertical="center"/>
    </xf>
    <xf numFmtId="0" fontId="3" fillId="50" borderId="0" xfId="0" applyFont="1" applyFill="1" applyAlignment="1">
      <alignment horizontal="center" vertical="center"/>
    </xf>
    <xf numFmtId="0" fontId="3" fillId="50" borderId="0" xfId="0" applyFont="1" applyFill="1" applyAlignment="1">
      <alignment horizontal="left" vertical="center"/>
    </xf>
    <xf numFmtId="164" fontId="3" fillId="50" borderId="0" xfId="0" applyNumberFormat="1" applyFont="1" applyFill="1" applyAlignment="1">
      <alignment horizontal="center" vertical="center"/>
    </xf>
    <xf numFmtId="0" fontId="39" fillId="73" borderId="0" xfId="0" applyFont="1" applyFill="1" applyAlignment="1">
      <alignment horizontal="center" vertical="center"/>
    </xf>
    <xf numFmtId="0" fontId="51" fillId="73" borderId="0" xfId="0" applyFont="1" applyFill="1" applyBorder="1" applyAlignment="1">
      <alignment horizontal="center" vertical="center"/>
    </xf>
    <xf numFmtId="0" fontId="3" fillId="73" borderId="0" xfId="0" applyFont="1" applyFill="1" applyAlignment="1">
      <alignment horizontal="center" vertical="center"/>
    </xf>
    <xf numFmtId="0" fontId="3" fillId="73" borderId="0" xfId="0" applyFont="1" applyFill="1" applyAlignment="1">
      <alignment horizontal="left" vertical="center"/>
    </xf>
    <xf numFmtId="164" fontId="3" fillId="73" borderId="0" xfId="0" applyNumberFormat="1" applyFont="1" applyFill="1" applyAlignment="1">
      <alignment horizontal="center" vertical="center"/>
    </xf>
    <xf numFmtId="166" fontId="48" fillId="49" borderId="1" xfId="0" applyNumberFormat="1" applyFont="1" applyFill="1" applyBorder="1" applyAlignment="1">
      <alignment horizontal="center" vertical="center" wrapText="1"/>
    </xf>
    <xf numFmtId="166" fontId="49" fillId="17" borderId="1" xfId="0" applyNumberFormat="1" applyFont="1" applyFill="1" applyBorder="1" applyAlignment="1">
      <alignment horizontal="center" vertical="center" wrapText="1"/>
    </xf>
    <xf numFmtId="2" fontId="44" fillId="49" borderId="18" xfId="0" applyNumberFormat="1" applyFont="1" applyFill="1" applyBorder="1" applyAlignment="1">
      <alignment horizontal="center" vertical="center" wrapText="1"/>
    </xf>
    <xf numFmtId="1" fontId="6" fillId="54" borderId="71" xfId="0" applyNumberFormat="1" applyFont="1" applyFill="1" applyBorder="1" applyAlignment="1">
      <alignment horizontal="center" vertical="center" wrapText="1"/>
    </xf>
    <xf numFmtId="0" fontId="38" fillId="66" borderId="13" xfId="0" applyNumberFormat="1" applyFont="1" applyFill="1" applyBorder="1" applyAlignment="1">
      <alignment horizontal="center" vertical="center" wrapText="1"/>
    </xf>
    <xf numFmtId="0" fontId="39" fillId="5" borderId="15" xfId="0" applyFont="1" applyFill="1" applyBorder="1" applyAlignment="1">
      <alignment horizontal="center" vertical="center"/>
    </xf>
    <xf numFmtId="1" fontId="5" fillId="57" borderId="15" xfId="0" applyNumberFormat="1" applyFont="1" applyFill="1" applyBorder="1" applyAlignment="1">
      <alignment horizontal="center" vertical="center"/>
    </xf>
    <xf numFmtId="164" fontId="1" fillId="59" borderId="33" xfId="0" applyNumberFormat="1" applyFont="1" applyFill="1" applyBorder="1" applyAlignment="1">
      <alignment horizontal="center" vertical="center"/>
    </xf>
    <xf numFmtId="0" fontId="5" fillId="7" borderId="70" xfId="0" applyFont="1" applyFill="1" applyBorder="1"/>
    <xf numFmtId="0" fontId="0" fillId="0" borderId="1" xfId="0" applyNumberFormat="1" applyBorder="1" applyAlignment="1">
      <alignment horizontal="center" vertical="center"/>
    </xf>
    <xf numFmtId="0" fontId="38" fillId="12" borderId="40" xfId="0" applyNumberFormat="1" applyFont="1" applyFill="1" applyBorder="1" applyAlignment="1">
      <alignment horizontal="center" vertical="center" wrapText="1"/>
    </xf>
    <xf numFmtId="0" fontId="0" fillId="3" borderId="11" xfId="0" applyFont="1" applyFill="1" applyBorder="1" applyAlignment="1">
      <alignment horizontal="center" vertical="center"/>
    </xf>
    <xf numFmtId="0" fontId="0" fillId="55" borderId="20" xfId="0" applyFont="1" applyFill="1" applyBorder="1" applyAlignment="1">
      <alignment horizontal="center" vertical="center"/>
    </xf>
    <xf numFmtId="0" fontId="1" fillId="55" borderId="1" xfId="0" applyFont="1" applyFill="1" applyBorder="1" applyAlignment="1">
      <alignment horizontal="left" vertical="center"/>
    </xf>
    <xf numFmtId="0" fontId="0" fillId="75" borderId="20" xfId="0" applyFont="1" applyFill="1" applyBorder="1" applyAlignment="1">
      <alignment horizontal="center" vertical="center"/>
    </xf>
    <xf numFmtId="0" fontId="1" fillId="75" borderId="1" xfId="0" applyFont="1" applyFill="1" applyBorder="1" applyAlignment="1">
      <alignment horizontal="left" vertical="center"/>
    </xf>
    <xf numFmtId="0" fontId="1" fillId="75" borderId="1" xfId="0" applyFont="1" applyFill="1" applyBorder="1" applyAlignment="1">
      <alignment horizontal="center" vertical="center"/>
    </xf>
    <xf numFmtId="164" fontId="1" fillId="75" borderId="26" xfId="0" applyNumberFormat="1" applyFont="1" applyFill="1" applyBorder="1" applyAlignment="1">
      <alignment horizontal="center" vertical="center"/>
    </xf>
    <xf numFmtId="164" fontId="1" fillId="75" borderId="1" xfId="0" applyNumberFormat="1" applyFont="1" applyFill="1" applyBorder="1" applyAlignment="1">
      <alignment horizontal="center" vertical="center"/>
    </xf>
    <xf numFmtId="0" fontId="0" fillId="77" borderId="20" xfId="0" applyFont="1" applyFill="1" applyBorder="1" applyAlignment="1">
      <alignment horizontal="center" vertical="center"/>
    </xf>
    <xf numFmtId="0" fontId="1" fillId="77" borderId="1" xfId="0" applyFont="1" applyFill="1" applyBorder="1" applyAlignment="1">
      <alignment horizontal="left" vertical="center"/>
    </xf>
    <xf numFmtId="0" fontId="0" fillId="77" borderId="16" xfId="0" applyFont="1" applyFill="1" applyBorder="1" applyAlignment="1">
      <alignment horizontal="center" vertical="center"/>
    </xf>
    <xf numFmtId="0" fontId="1" fillId="77" borderId="17" xfId="0" applyFont="1" applyFill="1" applyBorder="1" applyAlignment="1">
      <alignment horizontal="left" vertical="center"/>
    </xf>
    <xf numFmtId="0" fontId="1" fillId="77" borderId="17" xfId="0" applyFont="1" applyFill="1" applyBorder="1" applyAlignment="1">
      <alignment horizontal="center" vertical="center"/>
    </xf>
    <xf numFmtId="164" fontId="1" fillId="77" borderId="28" xfId="0" applyNumberFormat="1" applyFont="1" applyFill="1" applyBorder="1" applyAlignment="1">
      <alignment horizontal="center" vertical="center"/>
    </xf>
    <xf numFmtId="164" fontId="1" fillId="77" borderId="17" xfId="0" applyNumberFormat="1" applyFont="1" applyFill="1" applyBorder="1" applyAlignment="1">
      <alignment horizontal="center" vertical="center"/>
    </xf>
    <xf numFmtId="0" fontId="1" fillId="77" borderId="1" xfId="0" applyFont="1" applyFill="1" applyBorder="1" applyAlignment="1">
      <alignment horizontal="center" vertical="center"/>
    </xf>
    <xf numFmtId="164" fontId="1" fillId="77" borderId="26" xfId="0" applyNumberFormat="1" applyFont="1" applyFill="1" applyBorder="1" applyAlignment="1">
      <alignment horizontal="center" vertical="center"/>
    </xf>
    <xf numFmtId="164" fontId="1" fillId="77" borderId="1" xfId="0" applyNumberFormat="1" applyFont="1" applyFill="1" applyBorder="1" applyAlignment="1">
      <alignment horizontal="center" vertical="center"/>
    </xf>
    <xf numFmtId="0" fontId="1" fillId="77" borderId="12" xfId="0" applyFont="1" applyFill="1" applyBorder="1" applyAlignment="1">
      <alignment horizontal="center" vertical="center"/>
    </xf>
    <xf numFmtId="164" fontId="1" fillId="77" borderId="25" xfId="0" applyNumberFormat="1" applyFont="1" applyFill="1" applyBorder="1" applyAlignment="1">
      <alignment horizontal="center" vertical="center"/>
    </xf>
    <xf numFmtId="0" fontId="0" fillId="71" borderId="20" xfId="0" applyFont="1" applyFill="1" applyBorder="1" applyAlignment="1">
      <alignment horizontal="center" vertical="center"/>
    </xf>
    <xf numFmtId="0" fontId="1" fillId="71" borderId="1" xfId="0" applyFont="1" applyFill="1" applyBorder="1" applyAlignment="1">
      <alignment horizontal="left" vertical="center"/>
    </xf>
    <xf numFmtId="0" fontId="1" fillId="71" borderId="1" xfId="0" applyFont="1" applyFill="1" applyBorder="1" applyAlignment="1">
      <alignment horizontal="center" vertical="center"/>
    </xf>
    <xf numFmtId="164" fontId="1" fillId="71" borderId="26" xfId="0" applyNumberFormat="1" applyFont="1" applyFill="1" applyBorder="1" applyAlignment="1">
      <alignment horizontal="center" vertical="center"/>
    </xf>
    <xf numFmtId="164" fontId="1" fillId="71" borderId="1" xfId="0" applyNumberFormat="1" applyFont="1" applyFill="1" applyBorder="1" applyAlignment="1">
      <alignment horizontal="center" vertical="center"/>
    </xf>
    <xf numFmtId="0" fontId="0" fillId="67" borderId="20" xfId="0" applyFont="1" applyFill="1" applyBorder="1" applyAlignment="1">
      <alignment horizontal="center" vertical="center"/>
    </xf>
    <xf numFmtId="0" fontId="1" fillId="67" borderId="1" xfId="0" applyFont="1" applyFill="1" applyBorder="1" applyAlignment="1">
      <alignment horizontal="left" vertical="center"/>
    </xf>
    <xf numFmtId="0" fontId="1" fillId="67" borderId="1" xfId="0" applyFont="1" applyFill="1" applyBorder="1" applyAlignment="1">
      <alignment horizontal="center" vertical="center"/>
    </xf>
    <xf numFmtId="164" fontId="1" fillId="67" borderId="26" xfId="0" applyNumberFormat="1" applyFont="1" applyFill="1" applyBorder="1" applyAlignment="1">
      <alignment horizontal="center" vertical="center"/>
    </xf>
    <xf numFmtId="164" fontId="1" fillId="67" borderId="1" xfId="0" applyNumberFormat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164" fontId="1" fillId="3" borderId="25" xfId="0" applyNumberFormat="1" applyFont="1" applyFill="1" applyBorder="1" applyAlignment="1">
      <alignment horizontal="center" vertical="center"/>
    </xf>
    <xf numFmtId="164" fontId="1" fillId="3" borderId="12" xfId="0" applyNumberFormat="1" applyFont="1" applyFill="1" applyBorder="1" applyAlignment="1">
      <alignment horizontal="center" vertical="center"/>
    </xf>
    <xf numFmtId="0" fontId="0" fillId="3" borderId="37" xfId="0" applyFont="1" applyFill="1" applyBorder="1" applyAlignment="1">
      <alignment horizontal="center" vertical="center"/>
    </xf>
    <xf numFmtId="0" fontId="1" fillId="3" borderId="33" xfId="0" applyFont="1" applyFill="1" applyBorder="1" applyAlignment="1">
      <alignment horizontal="left" vertical="center"/>
    </xf>
    <xf numFmtId="0" fontId="1" fillId="3" borderId="33" xfId="0" applyFont="1" applyFill="1" applyBorder="1" applyAlignment="1">
      <alignment horizontal="center" vertical="center"/>
    </xf>
    <xf numFmtId="164" fontId="1" fillId="3" borderId="35" xfId="0" applyNumberFormat="1" applyFont="1" applyFill="1" applyBorder="1" applyAlignment="1">
      <alignment horizontal="center" vertical="center"/>
    </xf>
    <xf numFmtId="164" fontId="1" fillId="3" borderId="33" xfId="0" applyNumberFormat="1" applyFont="1" applyFill="1" applyBorder="1" applyAlignment="1">
      <alignment horizontal="center" vertical="center"/>
    </xf>
    <xf numFmtId="0" fontId="0" fillId="74" borderId="20" xfId="0" applyFont="1" applyFill="1" applyBorder="1" applyAlignment="1">
      <alignment horizontal="center" vertical="center"/>
    </xf>
    <xf numFmtId="0" fontId="1" fillId="74" borderId="1" xfId="0" applyFont="1" applyFill="1" applyBorder="1" applyAlignment="1">
      <alignment horizontal="left" vertical="center"/>
    </xf>
    <xf numFmtId="0" fontId="1" fillId="74" borderId="1" xfId="0" applyFont="1" applyFill="1" applyBorder="1" applyAlignment="1">
      <alignment horizontal="center" vertical="center"/>
    </xf>
    <xf numFmtId="164" fontId="1" fillId="74" borderId="26" xfId="0" applyNumberFormat="1" applyFont="1" applyFill="1" applyBorder="1" applyAlignment="1">
      <alignment horizontal="center" vertical="center"/>
    </xf>
    <xf numFmtId="164" fontId="1" fillId="74" borderId="1" xfId="0" applyNumberFormat="1" applyFont="1" applyFill="1" applyBorder="1" applyAlignment="1">
      <alignment horizontal="center" vertical="center"/>
    </xf>
    <xf numFmtId="0" fontId="0" fillId="74" borderId="16" xfId="0" applyFont="1" applyFill="1" applyBorder="1" applyAlignment="1">
      <alignment horizontal="center" vertical="center"/>
    </xf>
    <xf numFmtId="0" fontId="1" fillId="74" borderId="17" xfId="0" applyFont="1" applyFill="1" applyBorder="1" applyAlignment="1">
      <alignment horizontal="left" vertical="center"/>
    </xf>
    <xf numFmtId="0" fontId="1" fillId="74" borderId="17" xfId="0" applyFont="1" applyFill="1" applyBorder="1" applyAlignment="1">
      <alignment horizontal="center" vertical="center"/>
    </xf>
    <xf numFmtId="164" fontId="1" fillId="74" borderId="17" xfId="0" applyNumberFormat="1" applyFont="1" applyFill="1" applyBorder="1" applyAlignment="1">
      <alignment horizontal="center" vertical="center"/>
    </xf>
    <xf numFmtId="0" fontId="0" fillId="74" borderId="11" xfId="0" applyFont="1" applyFill="1" applyBorder="1" applyAlignment="1">
      <alignment horizontal="center" vertical="center"/>
    </xf>
    <xf numFmtId="0" fontId="1" fillId="74" borderId="12" xfId="0" applyFont="1" applyFill="1" applyBorder="1" applyAlignment="1">
      <alignment horizontal="left" vertical="center"/>
    </xf>
    <xf numFmtId="0" fontId="1" fillId="74" borderId="12" xfId="0" applyFont="1" applyFill="1" applyBorder="1" applyAlignment="1">
      <alignment horizontal="center" vertical="center"/>
    </xf>
    <xf numFmtId="164" fontId="1" fillId="74" borderId="25" xfId="0" applyNumberFormat="1" applyFont="1" applyFill="1" applyBorder="1" applyAlignment="1">
      <alignment horizontal="center" vertical="center"/>
    </xf>
    <xf numFmtId="164" fontId="1" fillId="74" borderId="12" xfId="0" applyNumberFormat="1" applyFont="1" applyFill="1" applyBorder="1" applyAlignment="1">
      <alignment horizontal="center" vertical="center"/>
    </xf>
    <xf numFmtId="0" fontId="1" fillId="55" borderId="1" xfId="0" applyFont="1" applyFill="1" applyBorder="1" applyAlignment="1">
      <alignment horizontal="center" vertical="center"/>
    </xf>
    <xf numFmtId="164" fontId="1" fillId="55" borderId="26" xfId="0" applyNumberFormat="1" applyFont="1" applyFill="1" applyBorder="1" applyAlignment="1">
      <alignment horizontal="center" vertical="center"/>
    </xf>
    <xf numFmtId="164" fontId="1" fillId="55" borderId="1" xfId="0" applyNumberFormat="1" applyFont="1" applyFill="1" applyBorder="1" applyAlignment="1">
      <alignment horizontal="center" vertical="center"/>
    </xf>
    <xf numFmtId="0" fontId="50" fillId="0" borderId="0" xfId="0" applyFont="1" applyAlignment="1">
      <alignment horizontal="center" vertical="center"/>
    </xf>
    <xf numFmtId="49" fontId="50" fillId="7" borderId="0" xfId="0" applyNumberFormat="1" applyFont="1" applyFill="1" applyAlignment="1">
      <alignment horizontal="center" vertical="center"/>
    </xf>
    <xf numFmtId="0" fontId="50" fillId="7" borderId="0" xfId="0" applyFont="1" applyFill="1" applyAlignment="1">
      <alignment horizontal="center" vertical="center"/>
    </xf>
    <xf numFmtId="0" fontId="0" fillId="5" borderId="69" xfId="0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left" vertical="center"/>
    </xf>
    <xf numFmtId="0" fontId="15" fillId="0" borderId="69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164" fontId="46" fillId="7" borderId="69" xfId="0" applyNumberFormat="1" applyFont="1" applyFill="1" applyBorder="1" applyAlignment="1">
      <alignment horizontal="center" vertical="center"/>
    </xf>
    <xf numFmtId="164" fontId="46" fillId="7" borderId="23" xfId="0" applyNumberFormat="1" applyFont="1" applyFill="1" applyBorder="1" applyAlignment="1">
      <alignment horizontal="center" vertical="center"/>
    </xf>
    <xf numFmtId="164" fontId="46" fillId="7" borderId="72" xfId="0" applyNumberFormat="1" applyFont="1" applyFill="1" applyBorder="1" applyAlignment="1">
      <alignment horizontal="center" vertical="center"/>
    </xf>
    <xf numFmtId="1" fontId="5" fillId="57" borderId="22" xfId="0" applyNumberFormat="1" applyFont="1" applyFill="1" applyBorder="1" applyAlignment="1">
      <alignment horizontal="center" vertical="center"/>
    </xf>
    <xf numFmtId="1" fontId="35" fillId="49" borderId="23" xfId="0" applyNumberFormat="1" applyFont="1" applyFill="1" applyBorder="1" applyAlignment="1">
      <alignment horizontal="center" vertical="center"/>
    </xf>
    <xf numFmtId="1" fontId="40" fillId="17" borderId="23" xfId="0" applyNumberFormat="1" applyFont="1" applyFill="1" applyBorder="1" applyAlignment="1">
      <alignment horizontal="center" vertical="center"/>
    </xf>
    <xf numFmtId="1" fontId="35" fillId="49" borderId="72" xfId="0" applyNumberFormat="1" applyFont="1" applyFill="1" applyBorder="1" applyAlignment="1">
      <alignment horizontal="center" vertical="center"/>
    </xf>
    <xf numFmtId="1" fontId="6" fillId="54" borderId="69" xfId="0" applyNumberFormat="1" applyFont="1" applyFill="1" applyBorder="1" applyAlignment="1">
      <alignment horizontal="center" vertical="center"/>
    </xf>
    <xf numFmtId="1" fontId="6" fillId="54" borderId="23" xfId="0" applyNumberFormat="1" applyFont="1" applyFill="1" applyBorder="1" applyAlignment="1">
      <alignment horizontal="center" vertical="center"/>
    </xf>
    <xf numFmtId="1" fontId="6" fillId="54" borderId="72" xfId="0" applyNumberFormat="1" applyFont="1" applyFill="1" applyBorder="1" applyAlignment="1">
      <alignment horizontal="center" vertical="center"/>
    </xf>
    <xf numFmtId="0" fontId="1" fillId="5" borderId="23" xfId="0" applyFont="1" applyFill="1" applyBorder="1" applyAlignment="1">
      <alignment horizontal="center" vertical="center"/>
    </xf>
    <xf numFmtId="164" fontId="1" fillId="5" borderId="73" xfId="0" applyNumberFormat="1" applyFont="1" applyFill="1" applyBorder="1" applyAlignment="1">
      <alignment horizontal="center" vertical="center"/>
    </xf>
    <xf numFmtId="164" fontId="1" fillId="5" borderId="23" xfId="0" applyNumberFormat="1" applyFont="1" applyFill="1" applyBorder="1" applyAlignment="1">
      <alignment horizontal="center" vertical="center"/>
    </xf>
    <xf numFmtId="0" fontId="39" fillId="5" borderId="36" xfId="0" applyFont="1" applyFill="1" applyBorder="1" applyAlignment="1">
      <alignment horizontal="center" vertical="center"/>
    </xf>
    <xf numFmtId="164" fontId="46" fillId="7" borderId="73" xfId="0" applyNumberFormat="1" applyFont="1" applyFill="1" applyBorder="1" applyAlignment="1">
      <alignment horizontal="center" vertical="center"/>
    </xf>
    <xf numFmtId="1" fontId="35" fillId="68" borderId="22" xfId="0" applyNumberFormat="1" applyFont="1" applyFill="1" applyBorder="1" applyAlignment="1">
      <alignment horizontal="center" vertical="center"/>
    </xf>
    <xf numFmtId="1" fontId="35" fillId="68" borderId="62" xfId="0" applyNumberFormat="1" applyFont="1" applyFill="1" applyBorder="1" applyAlignment="1">
      <alignment horizontal="center" vertical="center"/>
    </xf>
    <xf numFmtId="1" fontId="35" fillId="49" borderId="69" xfId="0" applyNumberFormat="1" applyFont="1" applyFill="1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1" fillId="9" borderId="33" xfId="0" applyFont="1" applyFill="1" applyBorder="1" applyAlignment="1">
      <alignment horizontal="center" vertical="center"/>
    </xf>
    <xf numFmtId="164" fontId="1" fillId="9" borderId="35" xfId="0" applyNumberFormat="1" applyFont="1" applyFill="1" applyBorder="1" applyAlignment="1">
      <alignment horizontal="center" vertical="center"/>
    </xf>
    <xf numFmtId="1" fontId="35" fillId="49" borderId="33" xfId="0" applyNumberFormat="1" applyFont="1" applyFill="1" applyBorder="1" applyAlignment="1">
      <alignment horizontal="center" vertical="center"/>
    </xf>
    <xf numFmtId="0" fontId="42" fillId="3" borderId="0" xfId="0" applyNumberFormat="1" applyFont="1" applyFill="1" applyBorder="1" applyAlignment="1">
      <alignment horizontal="center" vertical="center"/>
    </xf>
    <xf numFmtId="0" fontId="0" fillId="53" borderId="20" xfId="0" applyFont="1" applyFill="1" applyBorder="1" applyAlignment="1">
      <alignment horizontal="center" vertical="center"/>
    </xf>
    <xf numFmtId="0" fontId="1" fillId="53" borderId="1" xfId="0" applyFont="1" applyFill="1" applyBorder="1" applyAlignment="1">
      <alignment horizontal="left" vertical="center"/>
    </xf>
    <xf numFmtId="0" fontId="1" fillId="53" borderId="1" xfId="0" applyFont="1" applyFill="1" applyBorder="1" applyAlignment="1">
      <alignment horizontal="center" vertical="center"/>
    </xf>
    <xf numFmtId="164" fontId="1" fillId="53" borderId="26" xfId="0" applyNumberFormat="1" applyFont="1" applyFill="1" applyBorder="1" applyAlignment="1">
      <alignment horizontal="center" vertical="center"/>
    </xf>
    <xf numFmtId="164" fontId="1" fillId="53" borderId="1" xfId="0" applyNumberFormat="1" applyFont="1" applyFill="1" applyBorder="1" applyAlignment="1">
      <alignment horizontal="center" vertical="center"/>
    </xf>
    <xf numFmtId="1" fontId="40" fillId="17" borderId="14" xfId="0" applyNumberFormat="1" applyFont="1" applyFill="1" applyBorder="1" applyAlignment="1">
      <alignment horizontal="center" vertical="center"/>
    </xf>
    <xf numFmtId="1" fontId="40" fillId="17" borderId="27" xfId="0" applyNumberFormat="1" applyFont="1" applyFill="1" applyBorder="1" applyAlignment="1">
      <alignment horizontal="center" vertical="center"/>
    </xf>
    <xf numFmtId="0" fontId="42" fillId="18" borderId="0" xfId="0" applyNumberFormat="1" applyFont="1" applyFill="1" applyBorder="1" applyAlignment="1">
      <alignment horizontal="center" vertical="center"/>
    </xf>
    <xf numFmtId="0" fontId="42" fillId="5" borderId="0" xfId="0" applyNumberFormat="1" applyFont="1" applyFill="1" applyBorder="1" applyAlignment="1">
      <alignment horizontal="center" vertical="center"/>
    </xf>
    <xf numFmtId="0" fontId="42" fillId="54" borderId="0" xfId="0" applyNumberFormat="1" applyFont="1" applyFill="1" applyBorder="1" applyAlignment="1">
      <alignment horizontal="center" vertical="center"/>
    </xf>
    <xf numFmtId="0" fontId="1" fillId="53" borderId="17" xfId="0" applyFont="1" applyFill="1" applyBorder="1" applyAlignment="1">
      <alignment horizontal="left" vertical="center"/>
    </xf>
    <xf numFmtId="0" fontId="1" fillId="53" borderId="17" xfId="0" applyFont="1" applyFill="1" applyBorder="1" applyAlignment="1">
      <alignment horizontal="center" vertical="center"/>
    </xf>
    <xf numFmtId="164" fontId="1" fillId="53" borderId="17" xfId="0" applyNumberFormat="1" applyFont="1" applyFill="1" applyBorder="1" applyAlignment="1">
      <alignment horizontal="center" vertical="center"/>
    </xf>
    <xf numFmtId="0" fontId="0" fillId="78" borderId="20" xfId="0" applyFont="1" applyFill="1" applyBorder="1" applyAlignment="1">
      <alignment horizontal="center" vertical="center"/>
    </xf>
    <xf numFmtId="0" fontId="1" fillId="78" borderId="1" xfId="0" applyFont="1" applyFill="1" applyBorder="1" applyAlignment="1">
      <alignment horizontal="left" vertical="center"/>
    </xf>
    <xf numFmtId="0" fontId="1" fillId="78" borderId="1" xfId="0" applyFont="1" applyFill="1" applyBorder="1" applyAlignment="1">
      <alignment horizontal="center" vertical="center"/>
    </xf>
    <xf numFmtId="164" fontId="1" fillId="78" borderId="26" xfId="0" applyNumberFormat="1" applyFont="1" applyFill="1" applyBorder="1" applyAlignment="1">
      <alignment horizontal="center" vertical="center"/>
    </xf>
    <xf numFmtId="164" fontId="1" fillId="78" borderId="1" xfId="0" applyNumberFormat="1" applyFont="1" applyFill="1" applyBorder="1" applyAlignment="1">
      <alignment horizontal="center" vertical="center"/>
    </xf>
    <xf numFmtId="0" fontId="0" fillId="79" borderId="20" xfId="0" applyFont="1" applyFill="1" applyBorder="1" applyAlignment="1">
      <alignment horizontal="center" vertical="center"/>
    </xf>
    <xf numFmtId="0" fontId="1" fillId="79" borderId="1" xfId="0" applyFont="1" applyFill="1" applyBorder="1" applyAlignment="1">
      <alignment horizontal="left" vertical="center"/>
    </xf>
    <xf numFmtId="0" fontId="1" fillId="79" borderId="1" xfId="0" applyFont="1" applyFill="1" applyBorder="1" applyAlignment="1">
      <alignment horizontal="center" vertical="center"/>
    </xf>
    <xf numFmtId="164" fontId="1" fillId="79" borderId="26" xfId="0" applyNumberFormat="1" applyFont="1" applyFill="1" applyBorder="1" applyAlignment="1">
      <alignment horizontal="center" vertical="center"/>
    </xf>
    <xf numFmtId="164" fontId="1" fillId="79" borderId="1" xfId="0" applyNumberFormat="1" applyFont="1" applyFill="1" applyBorder="1" applyAlignment="1">
      <alignment horizontal="center" vertical="center"/>
    </xf>
    <xf numFmtId="0" fontId="3" fillId="52" borderId="20" xfId="0" applyFont="1" applyFill="1" applyBorder="1" applyAlignment="1">
      <alignment horizontal="center" vertical="center"/>
    </xf>
    <xf numFmtId="0" fontId="37" fillId="52" borderId="1" xfId="0" applyFont="1" applyFill="1" applyBorder="1" applyAlignment="1">
      <alignment horizontal="left" vertical="center"/>
    </xf>
    <xf numFmtId="0" fontId="37" fillId="52" borderId="1" xfId="0" applyFont="1" applyFill="1" applyBorder="1" applyAlignment="1">
      <alignment horizontal="center" vertical="center"/>
    </xf>
    <xf numFmtId="164" fontId="37" fillId="52" borderId="26" xfId="0" applyNumberFormat="1" applyFont="1" applyFill="1" applyBorder="1" applyAlignment="1">
      <alignment horizontal="center" vertical="center"/>
    </xf>
    <xf numFmtId="164" fontId="37" fillId="52" borderId="1" xfId="0" applyNumberFormat="1" applyFont="1" applyFill="1" applyBorder="1" applyAlignment="1">
      <alignment horizontal="center" vertical="center"/>
    </xf>
    <xf numFmtId="0" fontId="0" fillId="53" borderId="16" xfId="0" applyFont="1" applyFill="1" applyBorder="1" applyAlignment="1">
      <alignment horizontal="center" vertical="center"/>
    </xf>
    <xf numFmtId="0" fontId="0" fillId="53" borderId="11" xfId="0" applyFont="1" applyFill="1" applyBorder="1" applyAlignment="1">
      <alignment horizontal="center" vertical="center"/>
    </xf>
    <xf numFmtId="0" fontId="1" fillId="53" borderId="12" xfId="0" applyFont="1" applyFill="1" applyBorder="1" applyAlignment="1">
      <alignment horizontal="left" vertical="center"/>
    </xf>
    <xf numFmtId="0" fontId="1" fillId="53" borderId="12" xfId="0" applyFont="1" applyFill="1" applyBorder="1" applyAlignment="1">
      <alignment horizontal="center" vertical="center"/>
    </xf>
    <xf numFmtId="164" fontId="1" fillId="53" borderId="25" xfId="0" applyNumberFormat="1" applyFont="1" applyFill="1" applyBorder="1" applyAlignment="1">
      <alignment horizontal="center" vertical="center"/>
    </xf>
    <xf numFmtId="164" fontId="1" fillId="53" borderId="1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1" xfId="0" applyNumberFormat="1" applyBorder="1" applyAlignment="1">
      <alignment horizontal="center" vertical="top"/>
    </xf>
    <xf numFmtId="164" fontId="1" fillId="53" borderId="28" xfId="0" applyNumberFormat="1" applyFont="1" applyFill="1" applyBorder="1" applyAlignment="1">
      <alignment horizontal="center" vertical="center"/>
    </xf>
    <xf numFmtId="0" fontId="1" fillId="74" borderId="21" xfId="0" applyFont="1" applyFill="1" applyBorder="1" applyAlignment="1">
      <alignment horizontal="center" vertical="center"/>
    </xf>
    <xf numFmtId="0" fontId="1" fillId="9" borderId="32" xfId="0" applyFont="1" applyFill="1" applyBorder="1" applyAlignment="1">
      <alignment horizontal="left" vertical="center"/>
    </xf>
    <xf numFmtId="0" fontId="1" fillId="9" borderId="47" xfId="0" applyFont="1" applyFill="1" applyBorder="1" applyAlignment="1">
      <alignment horizontal="center" vertical="center"/>
    </xf>
    <xf numFmtId="0" fontId="0" fillId="5" borderId="37" xfId="0" applyFont="1" applyFill="1" applyBorder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164" fontId="46" fillId="7" borderId="37" xfId="0" applyNumberFormat="1" applyFont="1" applyFill="1" applyBorder="1" applyAlignment="1">
      <alignment horizontal="center" vertical="center"/>
    </xf>
    <xf numFmtId="164" fontId="46" fillId="7" borderId="33" xfId="0" applyNumberFormat="1" applyFont="1" applyFill="1" applyBorder="1" applyAlignment="1">
      <alignment horizontal="center" vertical="center"/>
    </xf>
    <xf numFmtId="164" fontId="46" fillId="7" borderId="34" xfId="0" applyNumberFormat="1" applyFont="1" applyFill="1" applyBorder="1" applyAlignment="1">
      <alignment horizontal="center" vertical="center"/>
    </xf>
    <xf numFmtId="1" fontId="6" fillId="68" borderId="31" xfId="0" applyNumberFormat="1" applyFont="1" applyFill="1" applyBorder="1" applyAlignment="1">
      <alignment horizontal="center" vertical="center"/>
    </xf>
    <xf numFmtId="1" fontId="5" fillId="57" borderId="31" xfId="0" applyNumberFormat="1" applyFont="1" applyFill="1" applyBorder="1" applyAlignment="1">
      <alignment horizontal="center" vertical="center"/>
    </xf>
    <xf numFmtId="1" fontId="40" fillId="17" borderId="33" xfId="0" applyNumberFormat="1" applyFont="1" applyFill="1" applyBorder="1" applyAlignment="1">
      <alignment horizontal="center" vertical="center"/>
    </xf>
    <xf numFmtId="1" fontId="6" fillId="54" borderId="37" xfId="0" applyNumberFormat="1" applyFont="1" applyFill="1" applyBorder="1" applyAlignment="1">
      <alignment horizontal="center" vertical="center"/>
    </xf>
    <xf numFmtId="1" fontId="6" fillId="54" borderId="33" xfId="0" applyNumberFormat="1" applyFont="1" applyFill="1" applyBorder="1" applyAlignment="1">
      <alignment horizontal="center" vertical="center"/>
    </xf>
    <xf numFmtId="1" fontId="6" fillId="54" borderId="34" xfId="0" applyNumberFormat="1" applyFont="1" applyFill="1" applyBorder="1" applyAlignment="1">
      <alignment horizontal="center" vertical="center"/>
    </xf>
    <xf numFmtId="1" fontId="35" fillId="49" borderId="40" xfId="0" applyNumberFormat="1" applyFont="1" applyFill="1" applyBorder="1" applyAlignment="1">
      <alignment horizontal="center" vertical="center"/>
    </xf>
    <xf numFmtId="1" fontId="35" fillId="49" borderId="27" xfId="0" applyNumberFormat="1" applyFont="1" applyFill="1" applyBorder="1" applyAlignment="1">
      <alignment horizontal="center" vertical="center"/>
    </xf>
    <xf numFmtId="164" fontId="46" fillId="7" borderId="27" xfId="0" applyNumberFormat="1" applyFont="1" applyFill="1" applyBorder="1" applyAlignment="1">
      <alignment horizontal="center" vertical="center"/>
    </xf>
    <xf numFmtId="1" fontId="40" fillId="49" borderId="14" xfId="0" applyNumberFormat="1" applyFont="1" applyFill="1" applyBorder="1" applyAlignment="1">
      <alignment horizontal="center" vertical="center"/>
    </xf>
    <xf numFmtId="1" fontId="40" fillId="49" borderId="27" xfId="0" applyNumberFormat="1" applyFont="1" applyFill="1" applyBorder="1" applyAlignment="1">
      <alignment horizontal="center" vertical="center"/>
    </xf>
    <xf numFmtId="1" fontId="40" fillId="17" borderId="12" xfId="0" applyNumberFormat="1" applyFont="1" applyFill="1" applyBorder="1" applyAlignment="1">
      <alignment horizontal="center" vertical="center"/>
    </xf>
    <xf numFmtId="1" fontId="40" fillId="17" borderId="32" xfId="0" applyNumberFormat="1" applyFont="1" applyFill="1" applyBorder="1" applyAlignment="1">
      <alignment horizontal="center" vertical="center"/>
    </xf>
    <xf numFmtId="1" fontId="40" fillId="49" borderId="32" xfId="0" applyNumberFormat="1" applyFont="1" applyFill="1" applyBorder="1" applyAlignment="1">
      <alignment horizontal="center" vertical="center"/>
    </xf>
    <xf numFmtId="3" fontId="0" fillId="0" borderId="0" xfId="0" applyNumberFormat="1" applyAlignment="1">
      <alignment horizontal="right" vertical="top"/>
    </xf>
    <xf numFmtId="1" fontId="35" fillId="16" borderId="1" xfId="0" applyNumberFormat="1" applyFont="1" applyFill="1" applyBorder="1" applyAlignment="1">
      <alignment horizontal="center" vertical="center"/>
    </xf>
    <xf numFmtId="2" fontId="44" fillId="16" borderId="18" xfId="0" applyNumberFormat="1" applyFont="1" applyFill="1" applyBorder="1" applyAlignment="1">
      <alignment horizontal="center" vertical="center" wrapText="1"/>
    </xf>
    <xf numFmtId="166" fontId="44" fillId="16" borderId="21" xfId="0" applyNumberFormat="1" applyFont="1" applyFill="1" applyBorder="1" applyAlignment="1">
      <alignment horizontal="center" vertical="center" wrapText="1"/>
    </xf>
    <xf numFmtId="2" fontId="43" fillId="16" borderId="33" xfId="0" applyNumberFormat="1" applyFont="1" applyFill="1" applyBorder="1" applyAlignment="1">
      <alignment horizontal="center" vertical="center" textRotation="90" wrapText="1"/>
    </xf>
    <xf numFmtId="1" fontId="35" fillId="16" borderId="18" xfId="0" applyNumberFormat="1" applyFont="1" applyFill="1" applyBorder="1" applyAlignment="1">
      <alignment horizontal="center" vertical="center"/>
    </xf>
    <xf numFmtId="1" fontId="35" fillId="16" borderId="21" xfId="0" applyNumberFormat="1" applyFont="1" applyFill="1" applyBorder="1" applyAlignment="1">
      <alignment horizontal="center" vertical="center"/>
    </xf>
    <xf numFmtId="1" fontId="35" fillId="16" borderId="34" xfId="0" applyNumberFormat="1" applyFont="1" applyFill="1" applyBorder="1" applyAlignment="1">
      <alignment horizontal="center" vertical="center"/>
    </xf>
    <xf numFmtId="0" fontId="42" fillId="13" borderId="0" xfId="0" applyNumberFormat="1" applyFont="1" applyFill="1" applyBorder="1" applyAlignment="1">
      <alignment horizontal="center" vertical="center"/>
    </xf>
    <xf numFmtId="0" fontId="42" fillId="0" borderId="0" xfId="0" applyNumberFormat="1" applyFont="1" applyFill="1" applyBorder="1" applyAlignment="1">
      <alignment horizontal="center" vertical="center"/>
    </xf>
    <xf numFmtId="0" fontId="42" fillId="13" borderId="0" xfId="0" applyFont="1" applyFill="1" applyBorder="1" applyAlignment="1">
      <alignment horizontal="center" vertical="center"/>
    </xf>
    <xf numFmtId="167" fontId="33" fillId="7" borderId="0" xfId="0" applyNumberFormat="1" applyFont="1" applyFill="1" applyBorder="1" applyAlignment="1" applyProtection="1">
      <alignment horizontal="left" vertical="top"/>
      <protection locked="0"/>
    </xf>
    <xf numFmtId="0" fontId="52" fillId="7" borderId="0" xfId="0" applyFont="1" applyFill="1" applyAlignment="1">
      <alignment horizontal="center" vertical="center"/>
    </xf>
    <xf numFmtId="0" fontId="1" fillId="75" borderId="26" xfId="0" applyFont="1" applyFill="1" applyBorder="1" applyAlignment="1">
      <alignment horizontal="center" vertical="center"/>
    </xf>
    <xf numFmtId="0" fontId="37" fillId="52" borderId="26" xfId="0" applyFont="1" applyFill="1" applyBorder="1" applyAlignment="1">
      <alignment horizontal="center" vertical="center"/>
    </xf>
    <xf numFmtId="0" fontId="1" fillId="55" borderId="26" xfId="0" applyFont="1" applyFill="1" applyBorder="1" applyAlignment="1">
      <alignment horizontal="center" vertical="center"/>
    </xf>
    <xf numFmtId="0" fontId="1" fillId="57" borderId="26" xfId="0" applyFont="1" applyFill="1" applyBorder="1" applyAlignment="1">
      <alignment horizontal="center" vertical="center"/>
    </xf>
    <xf numFmtId="0" fontId="1" fillId="78" borderId="26" xfId="0" applyFont="1" applyFill="1" applyBorder="1" applyAlignment="1">
      <alignment horizontal="center" vertical="center"/>
    </xf>
    <xf numFmtId="0" fontId="1" fillId="69" borderId="26" xfId="0" applyFont="1" applyFill="1" applyBorder="1" applyAlignment="1">
      <alignment horizontal="center" vertical="center"/>
    </xf>
    <xf numFmtId="0" fontId="1" fillId="9" borderId="26" xfId="0" applyFont="1" applyFill="1" applyBorder="1" applyAlignment="1">
      <alignment horizontal="center" vertical="center"/>
    </xf>
    <xf numFmtId="0" fontId="1" fillId="5" borderId="73" xfId="0" applyFont="1" applyFill="1" applyBorder="1" applyAlignment="1">
      <alignment horizontal="center" vertical="center"/>
    </xf>
    <xf numFmtId="0" fontId="39" fillId="5" borderId="60" xfId="0" applyFont="1" applyFill="1" applyBorder="1" applyAlignment="1">
      <alignment horizontal="center" vertical="center"/>
    </xf>
    <xf numFmtId="0" fontId="39" fillId="5" borderId="70" xfId="0" applyFont="1" applyFill="1" applyBorder="1" applyAlignment="1">
      <alignment horizontal="center" vertical="center"/>
    </xf>
    <xf numFmtId="0" fontId="39" fillId="5" borderId="9" xfId="0" applyFont="1" applyFill="1" applyBorder="1" applyAlignment="1">
      <alignment horizontal="center" vertical="center"/>
    </xf>
    <xf numFmtId="0" fontId="1" fillId="77" borderId="40" xfId="0" applyFont="1" applyFill="1" applyBorder="1" applyAlignment="1">
      <alignment horizontal="left" vertical="center"/>
    </xf>
    <xf numFmtId="0" fontId="1" fillId="77" borderId="75" xfId="0" applyFont="1" applyFill="1" applyBorder="1" applyAlignment="1">
      <alignment horizontal="center" vertical="center"/>
    </xf>
    <xf numFmtId="0" fontId="1" fillId="71" borderId="27" xfId="0" applyFont="1" applyFill="1" applyBorder="1" applyAlignment="1">
      <alignment horizontal="left" vertical="center"/>
    </xf>
    <xf numFmtId="0" fontId="1" fillId="71" borderId="43" xfId="0" applyFont="1" applyFill="1" applyBorder="1" applyAlignment="1">
      <alignment horizontal="center" vertical="center"/>
    </xf>
    <xf numFmtId="0" fontId="0" fillId="5" borderId="76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0" fillId="77" borderId="76" xfId="0" applyFont="1" applyFill="1" applyBorder="1" applyAlignment="1">
      <alignment horizontal="center" vertical="center"/>
    </xf>
    <xf numFmtId="0" fontId="1" fillId="77" borderId="2" xfId="0" applyFont="1" applyFill="1" applyBorder="1" applyAlignment="1">
      <alignment horizontal="center" vertical="center"/>
    </xf>
    <xf numFmtId="0" fontId="0" fillId="59" borderId="16" xfId="0" applyFont="1" applyFill="1" applyBorder="1" applyAlignment="1">
      <alignment horizontal="center" vertical="center"/>
    </xf>
    <xf numFmtId="0" fontId="1" fillId="59" borderId="17" xfId="0" applyFont="1" applyFill="1" applyBorder="1" applyAlignment="1">
      <alignment horizontal="center" vertical="center"/>
    </xf>
    <xf numFmtId="0" fontId="15" fillId="0" borderId="7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0" fillId="71" borderId="9" xfId="0" applyFont="1" applyFill="1" applyBorder="1" applyAlignment="1">
      <alignment horizontal="center" vertical="center"/>
    </xf>
    <xf numFmtId="0" fontId="1" fillId="71" borderId="5" xfId="0" applyFont="1" applyFill="1" applyBorder="1" applyAlignment="1">
      <alignment horizontal="center" vertical="center"/>
    </xf>
    <xf numFmtId="0" fontId="1" fillId="71" borderId="6" xfId="0" applyFont="1" applyFill="1" applyBorder="1" applyAlignment="1">
      <alignment horizontal="center" vertical="center"/>
    </xf>
    <xf numFmtId="0" fontId="1" fillId="71" borderId="8" xfId="0" applyFont="1" applyFill="1" applyBorder="1" applyAlignment="1">
      <alignment horizontal="center" vertical="center"/>
    </xf>
    <xf numFmtId="0" fontId="0" fillId="77" borderId="10" xfId="0" applyFont="1" applyFill="1" applyBorder="1" applyAlignment="1">
      <alignment horizontal="center" vertical="center"/>
    </xf>
    <xf numFmtId="0" fontId="1" fillId="77" borderId="11" xfId="0" applyFont="1" applyFill="1" applyBorder="1" applyAlignment="1">
      <alignment horizontal="center" vertical="center"/>
    </xf>
    <xf numFmtId="0" fontId="1" fillId="77" borderId="13" xfId="0" applyFont="1" applyFill="1" applyBorder="1" applyAlignment="1">
      <alignment horizontal="center" vertical="center"/>
    </xf>
    <xf numFmtId="0" fontId="53" fillId="7" borderId="0" xfId="0" applyFont="1" applyFill="1"/>
    <xf numFmtId="0" fontId="53" fillId="7" borderId="0" xfId="0" applyFont="1" applyFill="1" applyAlignment="1">
      <alignment horizontal="center" vertical="center"/>
    </xf>
    <xf numFmtId="0" fontId="1" fillId="53" borderId="28" xfId="0" applyFont="1" applyFill="1" applyBorder="1" applyAlignment="1">
      <alignment horizontal="center" vertical="center"/>
    </xf>
    <xf numFmtId="0" fontId="1" fillId="53" borderId="26" xfId="0" applyFont="1" applyFill="1" applyBorder="1" applyAlignment="1">
      <alignment horizontal="center" vertical="center"/>
    </xf>
    <xf numFmtId="0" fontId="1" fillId="51" borderId="26" xfId="0" applyFont="1" applyFill="1" applyBorder="1" applyAlignment="1">
      <alignment horizontal="center" vertical="center"/>
    </xf>
    <xf numFmtId="0" fontId="39" fillId="5" borderId="58" xfId="0" applyFont="1" applyFill="1" applyBorder="1" applyAlignment="1">
      <alignment horizontal="center" vertical="center"/>
    </xf>
    <xf numFmtId="49" fontId="0" fillId="53" borderId="20" xfId="0" applyNumberFormat="1" applyFont="1" applyFill="1" applyBorder="1" applyAlignment="1">
      <alignment horizontal="center" vertical="center"/>
    </xf>
    <xf numFmtId="0" fontId="5" fillId="7" borderId="79" xfId="0" applyFont="1" applyFill="1" applyBorder="1"/>
    <xf numFmtId="2" fontId="5" fillId="7" borderId="79" xfId="0" applyNumberFormat="1" applyFont="1" applyFill="1" applyBorder="1"/>
    <xf numFmtId="2" fontId="5" fillId="7" borderId="0" xfId="0" applyNumberFormat="1" applyFont="1" applyFill="1" applyBorder="1"/>
    <xf numFmtId="2" fontId="38" fillId="17" borderId="1" xfId="0" applyNumberFormat="1" applyFont="1" applyFill="1" applyBorder="1" applyAlignment="1">
      <alignment horizontal="center" vertical="center" textRotation="90" wrapText="1"/>
    </xf>
    <xf numFmtId="1" fontId="35" fillId="49" borderId="14" xfId="0" applyNumberFormat="1" applyFont="1" applyFill="1" applyBorder="1" applyAlignment="1">
      <alignment horizontal="center" vertical="center"/>
    </xf>
    <xf numFmtId="166" fontId="45" fillId="17" borderId="33" xfId="0" applyNumberFormat="1" applyFont="1" applyFill="1" applyBorder="1" applyAlignment="1">
      <alignment horizontal="center" vertical="center" wrapText="1"/>
    </xf>
    <xf numFmtId="1" fontId="5" fillId="57" borderId="36" xfId="0" applyNumberFormat="1" applyFont="1" applyFill="1" applyBorder="1" applyAlignment="1">
      <alignment horizontal="center" vertical="center"/>
    </xf>
    <xf numFmtId="1" fontId="6" fillId="54" borderId="41" xfId="0" applyNumberFormat="1" applyFont="1" applyFill="1" applyBorder="1" applyAlignment="1">
      <alignment horizontal="center" vertical="center"/>
    </xf>
    <xf numFmtId="2" fontId="38" fillId="17" borderId="17" xfId="0" applyNumberFormat="1" applyFont="1" applyFill="1" applyBorder="1" applyAlignment="1">
      <alignment horizontal="center" vertical="center" textRotation="90" wrapText="1"/>
    </xf>
    <xf numFmtId="1" fontId="35" fillId="68" borderId="80" xfId="0" applyNumberFormat="1" applyFont="1" applyFill="1" applyBorder="1" applyAlignment="1">
      <alignment horizontal="center" vertical="center"/>
    </xf>
    <xf numFmtId="1" fontId="35" fillId="68" borderId="10" xfId="0" applyNumberFormat="1" applyFont="1" applyFill="1" applyBorder="1" applyAlignment="1">
      <alignment horizontal="center" vertical="center"/>
    </xf>
    <xf numFmtId="0" fontId="54" fillId="79" borderId="0" xfId="0" applyFont="1" applyFill="1"/>
    <xf numFmtId="1" fontId="40" fillId="16" borderId="1" xfId="0" applyNumberFormat="1" applyFont="1" applyFill="1" applyBorder="1" applyAlignment="1">
      <alignment horizontal="center" vertical="center"/>
    </xf>
    <xf numFmtId="0" fontId="55" fillId="7" borderId="0" xfId="0" applyFont="1" applyFill="1"/>
    <xf numFmtId="2" fontId="55" fillId="7" borderId="0" xfId="0" applyNumberFormat="1" applyFont="1" applyFill="1"/>
    <xf numFmtId="0" fontId="56" fillId="7" borderId="79" xfId="0" applyFont="1" applyFill="1" applyBorder="1"/>
    <xf numFmtId="0" fontId="55" fillId="7" borderId="0" xfId="0" applyFont="1" applyFill="1" applyBorder="1" applyAlignment="1">
      <alignment horizontal="center" vertical="center"/>
    </xf>
    <xf numFmtId="0" fontId="55" fillId="7" borderId="0" xfId="0" applyFont="1" applyFill="1" applyAlignment="1">
      <alignment horizontal="center" vertical="center"/>
    </xf>
    <xf numFmtId="0" fontId="57" fillId="7" borderId="0" xfId="0" applyFont="1" applyFill="1" applyAlignment="1">
      <alignment horizontal="center" vertical="center"/>
    </xf>
    <xf numFmtId="2" fontId="38" fillId="49" borderId="33" xfId="0" applyNumberFormat="1" applyFont="1" applyFill="1" applyBorder="1" applyAlignment="1">
      <alignment horizontal="center" vertical="center" textRotation="90" wrapText="1"/>
    </xf>
    <xf numFmtId="1" fontId="40" fillId="49" borderId="1" xfId="0" applyNumberFormat="1" applyFont="1" applyFill="1" applyBorder="1" applyAlignment="1">
      <alignment horizontal="center" vertical="center"/>
    </xf>
    <xf numFmtId="166" fontId="45" fillId="49" borderId="1" xfId="0" applyNumberFormat="1" applyFont="1" applyFill="1" applyBorder="1" applyAlignment="1">
      <alignment horizontal="center" vertical="center" wrapText="1"/>
    </xf>
    <xf numFmtId="2" fontId="45" fillId="49" borderId="17" xfId="0" applyNumberFormat="1" applyFont="1" applyFill="1" applyBorder="1" applyAlignment="1">
      <alignment horizontal="center" vertical="center" wrapText="1"/>
    </xf>
    <xf numFmtId="2" fontId="38" fillId="49" borderId="17" xfId="0" applyNumberFormat="1" applyFont="1" applyFill="1" applyBorder="1" applyAlignment="1">
      <alignment horizontal="center" vertical="center" textRotation="90" wrapText="1"/>
    </xf>
    <xf numFmtId="2" fontId="38" fillId="49" borderId="1" xfId="0" applyNumberFormat="1" applyFont="1" applyFill="1" applyBorder="1" applyAlignment="1">
      <alignment horizontal="center" vertical="center" textRotation="90" wrapText="1"/>
    </xf>
    <xf numFmtId="166" fontId="45" fillId="49" borderId="33" xfId="0" applyNumberFormat="1" applyFont="1" applyFill="1" applyBorder="1" applyAlignment="1">
      <alignment horizontal="center" vertical="center" wrapText="1"/>
    </xf>
    <xf numFmtId="0" fontId="2" fillId="66" borderId="4" xfId="0" applyFont="1" applyFill="1" applyBorder="1" applyAlignment="1">
      <alignment horizontal="right"/>
    </xf>
    <xf numFmtId="0" fontId="41" fillId="67" borderId="46" xfId="0" applyFont="1" applyFill="1" applyBorder="1" applyAlignment="1">
      <alignment horizontal="center" vertical="center"/>
    </xf>
    <xf numFmtId="0" fontId="41" fillId="67" borderId="61" xfId="0" applyFont="1" applyFill="1" applyBorder="1" applyAlignment="1">
      <alignment horizontal="center" vertical="center"/>
    </xf>
    <xf numFmtId="0" fontId="2" fillId="12" borderId="42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2" fillId="66" borderId="0" xfId="0" applyFont="1" applyFill="1" applyBorder="1" applyAlignment="1">
      <alignment horizontal="right"/>
    </xf>
    <xf numFmtId="0" fontId="2" fillId="66" borderId="0" xfId="0" applyFont="1" applyFill="1" applyBorder="1" applyAlignment="1">
      <alignment horizontal="center"/>
    </xf>
    <xf numFmtId="1" fontId="29" fillId="7" borderId="0" xfId="0" applyNumberFormat="1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right"/>
    </xf>
    <xf numFmtId="0" fontId="2" fillId="12" borderId="0" xfId="0" applyFont="1" applyFill="1" applyBorder="1" applyAlignment="1">
      <alignment horizontal="center"/>
    </xf>
    <xf numFmtId="1" fontId="29" fillId="12" borderId="45" xfId="0" applyNumberFormat="1" applyFont="1" applyFill="1" applyBorder="1" applyAlignment="1">
      <alignment horizontal="center" vertical="center"/>
    </xf>
    <xf numFmtId="1" fontId="29" fillId="12" borderId="38" xfId="0" applyNumberFormat="1" applyFont="1" applyFill="1" applyBorder="1" applyAlignment="1">
      <alignment horizontal="center" vertical="center"/>
    </xf>
    <xf numFmtId="1" fontId="29" fillId="12" borderId="39" xfId="0" applyNumberFormat="1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right"/>
    </xf>
    <xf numFmtId="0" fontId="2" fillId="5" borderId="4" xfId="0" applyFont="1" applyFill="1" applyBorder="1" applyAlignment="1">
      <alignment horizontal="center"/>
    </xf>
    <xf numFmtId="0" fontId="2" fillId="5" borderId="25" xfId="0" applyFont="1" applyFill="1" applyBorder="1" applyAlignment="1">
      <alignment horizontal="right"/>
    </xf>
    <xf numFmtId="0" fontId="2" fillId="5" borderId="42" xfId="0" applyFont="1" applyFill="1" applyBorder="1" applyAlignment="1"/>
    <xf numFmtId="2" fontId="29" fillId="5" borderId="6" xfId="0" applyNumberFormat="1" applyFont="1" applyFill="1" applyBorder="1" applyAlignment="1">
      <alignment horizontal="center" vertical="center"/>
    </xf>
    <xf numFmtId="0" fontId="2" fillId="5" borderId="1" xfId="0" applyFont="1" applyFill="1" applyBorder="1" applyAlignment="1"/>
    <xf numFmtId="0" fontId="2" fillId="5" borderId="42" xfId="0" applyFont="1" applyFill="1" applyBorder="1" applyAlignment="1">
      <alignment horizontal="center"/>
    </xf>
    <xf numFmtId="0" fontId="2" fillId="5" borderId="42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right"/>
    </xf>
    <xf numFmtId="0" fontId="2" fillId="5" borderId="0" xfId="0" applyFont="1" applyFill="1" applyBorder="1" applyAlignment="1">
      <alignment horizontal="center"/>
    </xf>
    <xf numFmtId="2" fontId="29" fillId="5" borderId="1" xfId="0" applyNumberFormat="1" applyFont="1" applyFill="1" applyBorder="1" applyAlignment="1">
      <alignment horizontal="center" vertical="center"/>
    </xf>
    <xf numFmtId="0" fontId="2" fillId="5" borderId="81" xfId="0" applyFont="1" applyFill="1" applyBorder="1" applyAlignment="1"/>
    <xf numFmtId="0" fontId="2" fillId="5" borderId="27" xfId="0" applyFont="1" applyFill="1" applyBorder="1" applyAlignment="1"/>
    <xf numFmtId="0" fontId="2" fillId="5" borderId="77" xfId="0" applyFont="1" applyFill="1" applyBorder="1" applyAlignment="1"/>
    <xf numFmtId="0" fontId="2" fillId="5" borderId="26" xfId="0" applyFont="1" applyFill="1" applyBorder="1" applyAlignment="1"/>
    <xf numFmtId="0" fontId="2" fillId="5" borderId="63" xfId="0" applyFont="1" applyFill="1" applyBorder="1" applyAlignment="1">
      <alignment horizontal="right"/>
    </xf>
    <xf numFmtId="0" fontId="2" fillId="5" borderId="65" xfId="0" applyFont="1" applyFill="1" applyBorder="1" applyAlignment="1"/>
    <xf numFmtId="0" fontId="2" fillId="5" borderId="74" xfId="0" applyFont="1" applyFill="1" applyBorder="1" applyAlignment="1">
      <alignment horizontal="right"/>
    </xf>
    <xf numFmtId="0" fontId="2" fillId="5" borderId="74" xfId="0" applyFont="1" applyFill="1" applyBorder="1" applyAlignment="1"/>
    <xf numFmtId="0" fontId="2" fillId="5" borderId="82" xfId="0" applyFont="1" applyFill="1" applyBorder="1" applyAlignment="1"/>
    <xf numFmtId="0" fontId="2" fillId="5" borderId="23" xfId="0" applyFont="1" applyFill="1" applyBorder="1" applyAlignment="1"/>
    <xf numFmtId="0" fontId="2" fillId="5" borderId="73" xfId="0" applyFont="1" applyFill="1" applyBorder="1" applyAlignment="1"/>
    <xf numFmtId="0" fontId="2" fillId="5" borderId="44" xfId="0" applyFont="1" applyFill="1" applyBorder="1" applyAlignment="1"/>
    <xf numFmtId="0" fontId="2" fillId="5" borderId="33" xfId="0" applyFont="1" applyFill="1" applyBorder="1" applyAlignment="1"/>
    <xf numFmtId="0" fontId="2" fillId="5" borderId="26" xfId="0" applyFont="1" applyFill="1" applyBorder="1" applyAlignment="1">
      <alignment horizontal="right"/>
    </xf>
    <xf numFmtId="0" fontId="33" fillId="0" borderId="0" xfId="0" applyNumberFormat="1" applyFont="1" applyAlignment="1">
      <alignment horizontal="left" vertical="center"/>
    </xf>
    <xf numFmtId="0" fontId="29" fillId="18" borderId="1" xfId="0" applyFont="1" applyFill="1" applyBorder="1" applyAlignment="1">
      <alignment horizontal="center"/>
    </xf>
    <xf numFmtId="0" fontId="29" fillId="80" borderId="1" xfId="0" applyFont="1" applyFill="1" applyBorder="1" applyAlignment="1">
      <alignment horizontal="center"/>
    </xf>
    <xf numFmtId="0" fontId="29" fillId="58" borderId="1" xfId="0" applyFont="1" applyFill="1" applyBorder="1" applyAlignment="1">
      <alignment horizontal="center"/>
    </xf>
    <xf numFmtId="0" fontId="7" fillId="7" borderId="0" xfId="0" applyFont="1" applyFill="1" applyAlignment="1">
      <alignment horizontal="center" vertical="center"/>
    </xf>
    <xf numFmtId="0" fontId="7" fillId="7" borderId="0" xfId="0" applyFont="1" applyFill="1"/>
    <xf numFmtId="1" fontId="5" fillId="7" borderId="0" xfId="0" applyNumberFormat="1" applyFont="1" applyFill="1"/>
    <xf numFmtId="165" fontId="5" fillId="7" borderId="0" xfId="0" applyNumberFormat="1" applyFont="1" applyFill="1" applyAlignment="1"/>
    <xf numFmtId="168" fontId="33" fillId="7" borderId="0" xfId="0" applyNumberFormat="1" applyFont="1" applyFill="1" applyBorder="1" applyAlignment="1" applyProtection="1">
      <alignment horizontal="right" vertical="top"/>
      <protection locked="0"/>
    </xf>
    <xf numFmtId="2" fontId="29" fillId="18" borderId="1" xfId="0" applyNumberFormat="1" applyFont="1" applyFill="1" applyBorder="1" applyAlignment="1">
      <alignment horizontal="center"/>
    </xf>
    <xf numFmtId="0" fontId="15" fillId="0" borderId="33" xfId="0" quotePrefix="1" applyFont="1" applyBorder="1" applyAlignment="1">
      <alignment horizontal="center" vertical="center"/>
    </xf>
    <xf numFmtId="0" fontId="5" fillId="7" borderId="0" xfId="0" applyFont="1" applyFill="1" applyAlignment="1">
      <alignment horizontal="center"/>
    </xf>
    <xf numFmtId="0" fontId="7" fillId="7" borderId="0" xfId="0" applyFont="1" applyFill="1" applyAlignment="1">
      <alignment horizontal="center" vertical="center"/>
    </xf>
    <xf numFmtId="14" fontId="5" fillId="7" borderId="0" xfId="0" applyNumberFormat="1" applyFont="1" applyFill="1" applyAlignment="1">
      <alignment horizontal="center"/>
    </xf>
    <xf numFmtId="165" fontId="5" fillId="7" borderId="0" xfId="0" applyNumberFormat="1" applyFont="1" applyFill="1" applyAlignment="1">
      <alignment horizontal="center"/>
    </xf>
    <xf numFmtId="0" fontId="41" fillId="67" borderId="59" xfId="0" applyFont="1" applyFill="1" applyBorder="1" applyAlignment="1">
      <alignment horizontal="center" vertical="center"/>
    </xf>
    <xf numFmtId="0" fontId="41" fillId="67" borderId="42" xfId="0" applyFont="1" applyFill="1" applyBorder="1" applyAlignment="1">
      <alignment horizontal="center" vertical="center"/>
    </xf>
    <xf numFmtId="0" fontId="41" fillId="67" borderId="46" xfId="0" applyFont="1" applyFill="1" applyBorder="1" applyAlignment="1">
      <alignment horizontal="center" vertical="center"/>
    </xf>
    <xf numFmtId="0" fontId="41" fillId="67" borderId="60" xfId="0" applyFont="1" applyFill="1" applyBorder="1" applyAlignment="1">
      <alignment horizontal="center" vertical="center"/>
    </xf>
    <xf numFmtId="0" fontId="41" fillId="67" borderId="0" xfId="0" applyFont="1" applyFill="1" applyBorder="1" applyAlignment="1">
      <alignment horizontal="center" vertical="center"/>
    </xf>
    <xf numFmtId="0" fontId="41" fillId="67" borderId="61" xfId="0" applyFont="1" applyFill="1" applyBorder="1" applyAlignment="1">
      <alignment horizontal="center" vertical="center"/>
    </xf>
    <xf numFmtId="0" fontId="41" fillId="67" borderId="36" xfId="0" applyFont="1" applyFill="1" applyBorder="1" applyAlignment="1">
      <alignment horizontal="center" vertical="center"/>
    </xf>
    <xf numFmtId="0" fontId="41" fillId="67" borderId="44" xfId="0" applyFont="1" applyFill="1" applyBorder="1" applyAlignment="1">
      <alignment horizontal="center" vertical="center"/>
    </xf>
    <xf numFmtId="0" fontId="41" fillId="67" borderId="62" xfId="0" applyFont="1" applyFill="1" applyBorder="1" applyAlignment="1">
      <alignment horizontal="center" vertical="center"/>
    </xf>
    <xf numFmtId="0" fontId="2" fillId="61" borderId="59" xfId="0" applyFont="1" applyFill="1" applyBorder="1" applyAlignment="1">
      <alignment horizontal="center" vertical="center"/>
    </xf>
    <xf numFmtId="0" fontId="2" fillId="61" borderId="42" xfId="0" applyFont="1" applyFill="1" applyBorder="1" applyAlignment="1">
      <alignment horizontal="center" vertical="center"/>
    </xf>
    <xf numFmtId="0" fontId="2" fillId="61" borderId="46" xfId="0" applyFont="1" applyFill="1" applyBorder="1" applyAlignment="1">
      <alignment horizontal="center" vertical="center"/>
    </xf>
    <xf numFmtId="0" fontId="2" fillId="61" borderId="60" xfId="0" applyFont="1" applyFill="1" applyBorder="1" applyAlignment="1">
      <alignment horizontal="center" vertical="center"/>
    </xf>
    <xf numFmtId="0" fontId="2" fillId="61" borderId="0" xfId="0" applyFont="1" applyFill="1" applyBorder="1" applyAlignment="1">
      <alignment horizontal="center" vertical="center"/>
    </xf>
    <xf numFmtId="0" fontId="2" fillId="61" borderId="61" xfId="0" applyFont="1" applyFill="1" applyBorder="1" applyAlignment="1">
      <alignment horizontal="center" vertical="center"/>
    </xf>
    <xf numFmtId="0" fontId="2" fillId="61" borderId="36" xfId="0" applyFont="1" applyFill="1" applyBorder="1" applyAlignment="1">
      <alignment horizontal="center" vertical="center"/>
    </xf>
    <xf numFmtId="0" fontId="2" fillId="61" borderId="44" xfId="0" applyFont="1" applyFill="1" applyBorder="1" applyAlignment="1">
      <alignment horizontal="center" vertical="center"/>
    </xf>
    <xf numFmtId="0" fontId="2" fillId="61" borderId="62" xfId="0" applyFont="1" applyFill="1" applyBorder="1" applyAlignment="1">
      <alignment horizontal="center" vertical="center"/>
    </xf>
    <xf numFmtId="0" fontId="2" fillId="12" borderId="42" xfId="0" applyFont="1" applyFill="1" applyBorder="1" applyAlignment="1">
      <alignment horizontal="center" vertical="center"/>
    </xf>
    <xf numFmtId="0" fontId="2" fillId="12" borderId="46" xfId="0" applyFont="1" applyFill="1" applyBorder="1" applyAlignment="1">
      <alignment horizontal="center" vertical="center"/>
    </xf>
    <xf numFmtId="0" fontId="2" fillId="12" borderId="0" xfId="0" applyFont="1" applyFill="1" applyBorder="1" applyAlignment="1">
      <alignment horizontal="center" vertical="center"/>
    </xf>
    <xf numFmtId="0" fontId="2" fillId="12" borderId="61" xfId="0" applyFont="1" applyFill="1" applyBorder="1" applyAlignment="1">
      <alignment horizontal="center" vertical="center"/>
    </xf>
    <xf numFmtId="0" fontId="2" fillId="12" borderId="44" xfId="0" applyFont="1" applyFill="1" applyBorder="1" applyAlignment="1">
      <alignment horizontal="center" vertical="center"/>
    </xf>
    <xf numFmtId="0" fontId="2" fillId="12" borderId="62" xfId="0" applyFont="1" applyFill="1" applyBorder="1" applyAlignment="1">
      <alignment horizontal="center" vertical="center"/>
    </xf>
    <xf numFmtId="0" fontId="2" fillId="66" borderId="42" xfId="0" applyFont="1" applyFill="1" applyBorder="1" applyAlignment="1">
      <alignment horizontal="center" vertical="center"/>
    </xf>
    <xf numFmtId="0" fontId="2" fillId="66" borderId="46" xfId="0" applyFont="1" applyFill="1" applyBorder="1" applyAlignment="1">
      <alignment horizontal="center" vertical="center"/>
    </xf>
    <xf numFmtId="0" fontId="2" fillId="66" borderId="0" xfId="0" applyFont="1" applyFill="1" applyBorder="1" applyAlignment="1">
      <alignment horizontal="center" vertical="center"/>
    </xf>
    <xf numFmtId="0" fontId="2" fillId="66" borderId="61" xfId="0" applyFont="1" applyFill="1" applyBorder="1" applyAlignment="1">
      <alignment horizontal="center" vertical="center"/>
    </xf>
    <xf numFmtId="0" fontId="2" fillId="66" borderId="44" xfId="0" applyFont="1" applyFill="1" applyBorder="1" applyAlignment="1">
      <alignment horizontal="center" vertical="center"/>
    </xf>
    <xf numFmtId="0" fontId="2" fillId="66" borderId="62" xfId="0" applyFont="1" applyFill="1" applyBorder="1" applyAlignment="1">
      <alignment horizontal="center" vertical="center"/>
    </xf>
    <xf numFmtId="2" fontId="29" fillId="57" borderId="58" xfId="0" applyNumberFormat="1" applyFont="1" applyFill="1" applyBorder="1" applyAlignment="1">
      <alignment horizontal="center" vertical="center" textRotation="180" wrapText="1"/>
    </xf>
    <xf numFmtId="2" fontId="29" fillId="57" borderId="70" xfId="0" applyNumberFormat="1" applyFont="1" applyFill="1" applyBorder="1" applyAlignment="1">
      <alignment horizontal="center" vertical="center" textRotation="180" wrapText="1"/>
    </xf>
    <xf numFmtId="2" fontId="29" fillId="57" borderId="22" xfId="0" applyNumberFormat="1" applyFont="1" applyFill="1" applyBorder="1" applyAlignment="1">
      <alignment horizontal="center" vertical="center" textRotation="180" wrapText="1"/>
    </xf>
    <xf numFmtId="0" fontId="31" fillId="6" borderId="3" xfId="0" applyFont="1" applyFill="1" applyBorder="1" applyAlignment="1">
      <alignment horizontal="center" vertical="center" wrapText="1"/>
    </xf>
    <xf numFmtId="0" fontId="31" fillId="6" borderId="4" xfId="0" applyFont="1" applyFill="1" applyBorder="1" applyAlignment="1">
      <alignment horizontal="center" vertical="center" wrapText="1"/>
    </xf>
    <xf numFmtId="2" fontId="5" fillId="7" borderId="0" xfId="0" applyNumberFormat="1" applyFont="1" applyFill="1" applyAlignment="1">
      <alignment horizontal="center"/>
    </xf>
    <xf numFmtId="0" fontId="58" fillId="56" borderId="1" xfId="0" applyFont="1" applyFill="1" applyBorder="1" applyAlignment="1">
      <alignment horizontal="center" vertical="center"/>
    </xf>
    <xf numFmtId="0" fontId="2" fillId="66" borderId="59" xfId="0" applyFont="1" applyFill="1" applyBorder="1" applyAlignment="1">
      <alignment horizontal="center" vertical="center"/>
    </xf>
    <xf numFmtId="0" fontId="2" fillId="66" borderId="60" xfId="0" applyFont="1" applyFill="1" applyBorder="1" applyAlignment="1">
      <alignment horizontal="center" vertical="center"/>
    </xf>
    <xf numFmtId="0" fontId="2" fillId="66" borderId="36" xfId="0" applyFont="1" applyFill="1" applyBorder="1" applyAlignment="1">
      <alignment horizontal="center" vertical="center"/>
    </xf>
    <xf numFmtId="0" fontId="35" fillId="68" borderId="58" xfId="0" applyFont="1" applyFill="1" applyBorder="1" applyAlignment="1">
      <alignment horizontal="center" vertical="center" textRotation="180" wrapText="1"/>
    </xf>
    <xf numFmtId="0" fontId="35" fillId="68" borderId="70" xfId="0" applyFont="1" applyFill="1" applyBorder="1" applyAlignment="1">
      <alignment horizontal="center" vertical="center" textRotation="180" wrapText="1"/>
    </xf>
    <xf numFmtId="0" fontId="35" fillId="68" borderId="22" xfId="0" applyFont="1" applyFill="1" applyBorder="1" applyAlignment="1">
      <alignment horizontal="center" vertical="center" textRotation="180" wrapText="1"/>
    </xf>
    <xf numFmtId="2" fontId="29" fillId="57" borderId="59" xfId="0" applyNumberFormat="1" applyFont="1" applyFill="1" applyBorder="1" applyAlignment="1">
      <alignment horizontal="center" vertical="center" textRotation="180" wrapText="1"/>
    </xf>
    <xf numFmtId="2" fontId="29" fillId="57" borderId="60" xfId="0" applyNumberFormat="1" applyFont="1" applyFill="1" applyBorder="1" applyAlignment="1">
      <alignment horizontal="center" vertical="center" textRotation="180" wrapText="1"/>
    </xf>
    <xf numFmtId="2" fontId="29" fillId="57" borderId="36" xfId="0" applyNumberFormat="1" applyFont="1" applyFill="1" applyBorder="1" applyAlignment="1">
      <alignment horizontal="center" vertical="center" textRotation="180" wrapText="1"/>
    </xf>
    <xf numFmtId="0" fontId="2" fillId="12" borderId="59" xfId="0" applyFont="1" applyFill="1" applyBorder="1" applyAlignment="1">
      <alignment horizontal="center" vertical="center"/>
    </xf>
    <xf numFmtId="0" fontId="2" fillId="12" borderId="60" xfId="0" applyFont="1" applyFill="1" applyBorder="1" applyAlignment="1">
      <alignment horizontal="center" vertical="center"/>
    </xf>
    <xf numFmtId="0" fontId="2" fillId="12" borderId="36" xfId="0" applyFont="1" applyFill="1" applyBorder="1" applyAlignment="1">
      <alignment horizontal="center" vertical="center"/>
    </xf>
    <xf numFmtId="0" fontId="2" fillId="66" borderId="7" xfId="0" applyFont="1" applyFill="1" applyBorder="1" applyAlignment="1">
      <alignment horizontal="right"/>
    </xf>
    <xf numFmtId="0" fontId="2" fillId="66" borderId="4" xfId="0" applyFont="1" applyFill="1" applyBorder="1" applyAlignment="1">
      <alignment horizontal="center"/>
    </xf>
    <xf numFmtId="0" fontId="2" fillId="66" borderId="4" xfId="0" applyFont="1" applyFill="1" applyBorder="1" applyAlignment="1">
      <alignment horizontal="right"/>
    </xf>
    <xf numFmtId="0" fontId="2" fillId="66" borderId="42" xfId="0" applyFont="1" applyFill="1" applyBorder="1" applyAlignment="1">
      <alignment horizontal="right"/>
    </xf>
    <xf numFmtId="0" fontId="2" fillId="66" borderId="46" xfId="0" applyFont="1" applyFill="1" applyBorder="1" applyAlignment="1">
      <alignment horizontal="right"/>
    </xf>
    <xf numFmtId="0" fontId="13" fillId="15" borderId="3" xfId="0" applyFont="1" applyFill="1" applyBorder="1" applyAlignment="1">
      <alignment horizontal="center" vertical="center"/>
    </xf>
    <xf numFmtId="0" fontId="13" fillId="15" borderId="4" xfId="0" applyFont="1" applyFill="1" applyBorder="1" applyAlignment="1">
      <alignment horizontal="center" vertical="center"/>
    </xf>
    <xf numFmtId="0" fontId="13" fillId="15" borderId="24" xfId="0" applyFont="1" applyFill="1" applyBorder="1" applyAlignment="1">
      <alignment horizontal="center" vertical="center"/>
    </xf>
    <xf numFmtId="0" fontId="41" fillId="67" borderId="3" xfId="0" applyFont="1" applyFill="1" applyBorder="1" applyAlignment="1">
      <alignment horizontal="right"/>
    </xf>
    <xf numFmtId="0" fontId="41" fillId="67" borderId="4" xfId="0" applyFont="1" applyFill="1" applyBorder="1" applyAlignment="1">
      <alignment horizontal="center"/>
    </xf>
    <xf numFmtId="0" fontId="41" fillId="67" borderId="4" xfId="0" applyFont="1" applyFill="1" applyBorder="1" applyAlignment="1">
      <alignment horizontal="right"/>
    </xf>
    <xf numFmtId="0" fontId="41" fillId="67" borderId="24" xfId="0" applyFont="1" applyFill="1" applyBorder="1" applyAlignment="1">
      <alignment horizontal="right"/>
    </xf>
    <xf numFmtId="0" fontId="2" fillId="61" borderId="59" xfId="0" applyFont="1" applyFill="1" applyBorder="1" applyAlignment="1">
      <alignment horizontal="right"/>
    </xf>
    <xf numFmtId="0" fontId="2" fillId="61" borderId="42" xfId="0" applyFont="1" applyFill="1" applyBorder="1" applyAlignment="1">
      <alignment horizontal="right"/>
    </xf>
    <xf numFmtId="0" fontId="2" fillId="61" borderId="24" xfId="0" applyFont="1" applyFill="1" applyBorder="1" applyAlignment="1">
      <alignment horizontal="right"/>
    </xf>
    <xf numFmtId="0" fontId="2" fillId="12" borderId="3" xfId="0" applyFont="1" applyFill="1" applyBorder="1" applyAlignment="1">
      <alignment horizontal="right"/>
    </xf>
    <xf numFmtId="0" fontId="2" fillId="12" borderId="4" xfId="0" applyFont="1" applyFill="1" applyBorder="1" applyAlignment="1">
      <alignment horizontal="center"/>
    </xf>
    <xf numFmtId="0" fontId="2" fillId="12" borderId="4" xfId="0" applyFont="1" applyFill="1" applyBorder="1" applyAlignment="1">
      <alignment horizontal="right"/>
    </xf>
    <xf numFmtId="0" fontId="2" fillId="12" borderId="24" xfId="0" applyFont="1" applyFill="1" applyBorder="1" applyAlignment="1">
      <alignment horizontal="right"/>
    </xf>
    <xf numFmtId="0" fontId="40" fillId="64" borderId="1" xfId="0" applyFont="1" applyFill="1" applyBorder="1" applyAlignment="1">
      <alignment horizontal="center" vertical="center"/>
    </xf>
    <xf numFmtId="0" fontId="40" fillId="76" borderId="1" xfId="0" applyFont="1" applyFill="1" applyBorder="1" applyAlignment="1">
      <alignment horizontal="center" vertical="center"/>
    </xf>
    <xf numFmtId="0" fontId="7" fillId="7" borderId="26" xfId="0" applyFont="1" applyFill="1" applyBorder="1" applyAlignment="1">
      <alignment horizontal="center" vertical="center"/>
    </xf>
    <xf numFmtId="0" fontId="7" fillId="7" borderId="27" xfId="0" applyFont="1" applyFill="1" applyBorder="1" applyAlignment="1">
      <alignment horizontal="center" vertical="center"/>
    </xf>
    <xf numFmtId="0" fontId="1" fillId="7" borderId="26" xfId="0" applyFont="1" applyFill="1" applyBorder="1" applyAlignment="1">
      <alignment horizontal="center" vertical="center"/>
    </xf>
    <xf numFmtId="0" fontId="1" fillId="7" borderId="43" xfId="0" applyFont="1" applyFill="1" applyBorder="1" applyAlignment="1">
      <alignment horizontal="center" vertical="center"/>
    </xf>
    <xf numFmtId="0" fontId="1" fillId="7" borderId="27" xfId="0" applyFont="1" applyFill="1" applyBorder="1" applyAlignment="1">
      <alignment horizontal="center" vertical="center"/>
    </xf>
    <xf numFmtId="0" fontId="0" fillId="10" borderId="45" xfId="0" applyFont="1" applyFill="1" applyBorder="1" applyAlignment="1">
      <alignment horizontal="center" vertical="center" wrapText="1"/>
    </xf>
    <xf numFmtId="0" fontId="0" fillId="10" borderId="69" xfId="0" applyFont="1" applyFill="1" applyBorder="1" applyAlignment="1">
      <alignment horizontal="center" vertical="center" wrapText="1"/>
    </xf>
    <xf numFmtId="0" fontId="1" fillId="14" borderId="1" xfId="0" applyFont="1" applyFill="1" applyBorder="1" applyAlignment="1">
      <alignment horizontal="center" vertical="center" wrapText="1"/>
    </xf>
    <xf numFmtId="0" fontId="40" fillId="80" borderId="1" xfId="0" applyFont="1" applyFill="1" applyBorder="1" applyAlignment="1">
      <alignment horizontal="center" vertical="center"/>
    </xf>
    <xf numFmtId="0" fontId="40" fillId="80" borderId="26" xfId="0" applyFont="1" applyFill="1" applyBorder="1" applyAlignment="1">
      <alignment horizontal="center" vertical="center"/>
    </xf>
    <xf numFmtId="0" fontId="1" fillId="10" borderId="38" xfId="0" applyFont="1" applyFill="1" applyBorder="1" applyAlignment="1">
      <alignment horizontal="center" vertical="center" wrapText="1"/>
    </xf>
    <xf numFmtId="0" fontId="1" fillId="10" borderId="23" xfId="0" applyFont="1" applyFill="1" applyBorder="1" applyAlignment="1">
      <alignment horizontal="center" vertical="center" wrapText="1"/>
    </xf>
    <xf numFmtId="164" fontId="1" fillId="10" borderId="38" xfId="0" applyNumberFormat="1" applyFont="1" applyFill="1" applyBorder="1" applyAlignment="1">
      <alignment horizontal="center" vertical="center" wrapText="1"/>
    </xf>
    <xf numFmtId="164" fontId="1" fillId="10" borderId="23" xfId="0" applyNumberFormat="1" applyFont="1" applyFill="1" applyBorder="1" applyAlignment="1">
      <alignment horizontal="center" vertical="center" wrapText="1"/>
    </xf>
    <xf numFmtId="0" fontId="40" fillId="63" borderId="1" xfId="0" applyFont="1" applyFill="1" applyBorder="1" applyAlignment="1">
      <alignment horizontal="center" vertical="center"/>
    </xf>
    <xf numFmtId="14" fontId="7" fillId="7" borderId="26" xfId="0" applyNumberFormat="1" applyFont="1" applyFill="1" applyBorder="1" applyAlignment="1">
      <alignment horizontal="center" vertical="center"/>
    </xf>
    <xf numFmtId="14" fontId="7" fillId="7" borderId="27" xfId="0" applyNumberFormat="1" applyFont="1" applyFill="1" applyBorder="1" applyAlignment="1">
      <alignment horizontal="center" vertical="center"/>
    </xf>
    <xf numFmtId="0" fontId="7" fillId="7" borderId="43" xfId="0" applyFont="1" applyFill="1" applyBorder="1" applyAlignment="1">
      <alignment horizontal="center" vertical="center"/>
    </xf>
    <xf numFmtId="0" fontId="59" fillId="7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5" fillId="7" borderId="0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 vertical="center"/>
    </xf>
    <xf numFmtId="165" fontId="7" fillId="7" borderId="26" xfId="0" applyNumberFormat="1" applyFont="1" applyFill="1" applyBorder="1" applyAlignment="1">
      <alignment horizontal="center" vertical="center"/>
    </xf>
    <xf numFmtId="165" fontId="7" fillId="7" borderId="27" xfId="0" applyNumberFormat="1" applyFont="1" applyFill="1" applyBorder="1" applyAlignment="1">
      <alignment horizontal="center" vertical="center"/>
    </xf>
    <xf numFmtId="14" fontId="5" fillId="7" borderId="26" xfId="0" applyNumberFormat="1" applyFont="1" applyFill="1" applyBorder="1" applyAlignment="1">
      <alignment horizontal="center"/>
    </xf>
    <xf numFmtId="14" fontId="5" fillId="7" borderId="43" xfId="0" applyNumberFormat="1" applyFont="1" applyFill="1" applyBorder="1" applyAlignment="1">
      <alignment horizontal="center"/>
    </xf>
    <xf numFmtId="14" fontId="5" fillId="7" borderId="27" xfId="0" applyNumberFormat="1" applyFont="1" applyFill="1" applyBorder="1" applyAlignment="1">
      <alignment horizontal="center"/>
    </xf>
    <xf numFmtId="165" fontId="5" fillId="7" borderId="26" xfId="0" applyNumberFormat="1" applyFont="1" applyFill="1" applyBorder="1" applyAlignment="1">
      <alignment horizontal="center"/>
    </xf>
    <xf numFmtId="165" fontId="5" fillId="7" borderId="43" xfId="0" applyNumberFormat="1" applyFont="1" applyFill="1" applyBorder="1" applyAlignment="1">
      <alignment horizontal="center"/>
    </xf>
    <xf numFmtId="165" fontId="5" fillId="7" borderId="27" xfId="0" applyNumberFormat="1" applyFont="1" applyFill="1" applyBorder="1" applyAlignment="1">
      <alignment horizontal="center"/>
    </xf>
    <xf numFmtId="1" fontId="5" fillId="7" borderId="0" xfId="0" applyNumberFormat="1" applyFont="1" applyFill="1" applyAlignment="1">
      <alignment horizontal="center"/>
    </xf>
    <xf numFmtId="2" fontId="5" fillId="7" borderId="1" xfId="0" applyNumberFormat="1" applyFont="1" applyFill="1" applyBorder="1"/>
  </cellXfs>
  <cellStyles count="48">
    <cellStyle name="20 % - Accent1" xfId="22" builtinId="30" customBuiltin="1"/>
    <cellStyle name="20 % - Accent2" xfId="26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3" builtinId="31" customBuiltin="1"/>
    <cellStyle name="40 % - Accent2" xfId="27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4" builtinId="32" customBuiltin="1"/>
    <cellStyle name="60 % - Accent2" xfId="28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1" builtinId="29" customBuiltin="1"/>
    <cellStyle name="Accent2" xfId="25" builtinId="33" customBuiltin="1"/>
    <cellStyle name="Accent3" xfId="29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ccent6 2" xfId="1"/>
    <cellStyle name="Avertissement" xfId="17" builtinId="11" customBuiltin="1"/>
    <cellStyle name="Calcul" xfId="14" builtinId="22" customBuiltin="1"/>
    <cellStyle name="Cellule liée" xfId="15" builtinId="24" customBuiltin="1"/>
    <cellStyle name="Entrée" xfId="12" builtinId="20" customBuiltin="1"/>
    <cellStyle name="Insatisfaisant" xfId="10" builtinId="27" customBuiltin="1"/>
    <cellStyle name="Milliers 4" xfId="2"/>
    <cellStyle name="Neutre" xfId="11" builtinId="28" customBuiltin="1"/>
    <cellStyle name="Normal" xfId="0" builtinId="0"/>
    <cellStyle name="Normal 2" xfId="45"/>
    <cellStyle name="Normal 3" xfId="46"/>
    <cellStyle name="Normal 3 2" xfId="3"/>
    <cellStyle name="Note" xfId="18" builtinId="10" customBuiltin="1"/>
    <cellStyle name="Satisfaisant" xfId="9" builtinId="26" customBuiltin="1"/>
    <cellStyle name="Sortie" xfId="13" builtinId="21" customBuiltin="1"/>
    <cellStyle name="Texte explicatif" xfId="19" builtinId="53" customBuiltin="1"/>
    <cellStyle name="Titre" xfId="4" builtinId="15" customBuiltin="1"/>
    <cellStyle name="Titre 2" xfId="47"/>
    <cellStyle name="Titre 1" xfId="5" builtinId="16" customBuiltin="1"/>
    <cellStyle name="Titre 2" xfId="6" builtinId="17" customBuiltin="1"/>
    <cellStyle name="Titre 3" xfId="7" builtinId="18" customBuiltin="1"/>
    <cellStyle name="Titre 4" xfId="8" builtinId="19" customBuiltin="1"/>
    <cellStyle name="Total" xfId="20" builtinId="25" customBuiltin="1"/>
    <cellStyle name="Vérification" xfId="16" builtinId="23" customBuiltin="1"/>
  </cellStyles>
  <dxfs count="882"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b/>
        <i val="0"/>
        <color rgb="FF009999"/>
      </font>
      <fill>
        <patternFill patternType="none">
          <bgColor auto="1"/>
        </patternFill>
      </fill>
      <border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color theme="0"/>
      </font>
      <fill>
        <patternFill>
          <bgColor theme="0"/>
        </patternFill>
      </fill>
    </dxf>
    <dxf>
      <font>
        <color rgb="FF0070C0"/>
      </font>
      <fill>
        <patternFill patternType="none">
          <bgColor auto="1"/>
        </patternFill>
      </fill>
    </dxf>
    <dxf>
      <font>
        <color theme="0"/>
      </font>
      <fill>
        <patternFill>
          <bgColor rgb="FF00B08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rgb="FFFF7C80"/>
      </font>
    </dxf>
    <dxf>
      <fill>
        <patternFill>
          <bgColor theme="7" tint="0.59996337778862885"/>
        </patternFill>
      </fill>
    </dxf>
    <dxf>
      <fill>
        <patternFill>
          <bgColor rgb="FFFF3399"/>
        </patternFill>
      </fill>
    </dxf>
    <dxf>
      <fill>
        <patternFill>
          <bgColor theme="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b/>
        <i val="0"/>
        <color rgb="FFFF0000"/>
      </font>
    </dxf>
    <dxf>
      <font>
        <color rgb="FF0070C0"/>
      </font>
    </dxf>
    <dxf>
      <font>
        <b/>
        <i val="0"/>
        <color theme="5"/>
      </font>
    </dxf>
    <dxf>
      <font>
        <b/>
        <i val="0"/>
        <color theme="4" tint="-0.499984740745262"/>
      </font>
    </dxf>
    <dxf>
      <font>
        <b/>
        <i val="0"/>
        <color theme="7"/>
      </font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rgb="FFFF7C80"/>
      </font>
    </dxf>
    <dxf>
      <fill>
        <patternFill>
          <bgColor theme="7" tint="0.59996337778862885"/>
        </patternFill>
      </fill>
    </dxf>
    <dxf>
      <font>
        <b/>
        <i val="0"/>
        <color rgb="FF009999"/>
      </font>
      <fill>
        <patternFill patternType="none">
          <bgColor auto="1"/>
        </patternFill>
      </fill>
      <border>
        <vertical/>
        <horizontal/>
      </border>
    </dxf>
    <dxf>
      <fill>
        <patternFill>
          <bgColor rgb="FFFF3399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505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theme="7" tint="0.7999816888943144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fill>
        <patternFill>
          <bgColor theme="7" tint="0.79998168889431442"/>
        </patternFill>
      </fill>
      <border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left style="medium">
          <color auto="1"/>
        </left>
        <right/>
        <top style="medium">
          <color auto="1"/>
        </top>
        <bottom style="medium">
          <color auto="1"/>
        </bottom>
        <horizontal/>
      </border>
    </dxf>
    <dxf>
      <border diagonalDown="1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diagonal style="medium">
          <color auto="1"/>
        </diagonal>
        <vertical style="medium">
          <color auto="1"/>
        </vertical>
        <horizontal/>
      </border>
    </dxf>
    <dxf>
      <font>
        <b/>
        <i val="0"/>
        <color rgb="FFC00000"/>
      </font>
      <fill>
        <patternFill>
          <bgColor theme="7" tint="0.79998168889431442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fill>
        <patternFill>
          <bgColor theme="7" tint="0.79998168889431442"/>
        </patternFill>
      </fill>
      <border diagonalUp="1" diagonalDown="1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diagonal style="medium">
          <color auto="1"/>
        </diagonal>
        <vertical/>
        <horizontal style="medium">
          <color auto="1"/>
        </horizontal>
      </border>
    </dxf>
  </dxfs>
  <tableStyles count="1" defaultTableStyle="TableStyleMedium2" defaultPivotStyle="PivotStyleLight16">
    <tableStyle name="perso" table="0" count="7">
      <tableStyleElement type="wholeTable" dxfId="881"/>
      <tableStyleElement type="headerRow" dxfId="880"/>
      <tableStyleElement type="firstRowSubheading" dxfId="879"/>
      <tableStyleElement type="secondRowSubheading" dxfId="878"/>
      <tableStyleElement type="thirdRowSubheading" dxfId="877"/>
      <tableStyleElement type="pageFieldLabels" dxfId="876"/>
      <tableStyleElement type="pageFieldValues" dxfId="875"/>
    </tableStyle>
  </tableStyles>
  <colors>
    <mruColors>
      <color rgb="FF66FFCC"/>
      <color rgb="FF9966FF"/>
      <color rgb="FFCCCCFF"/>
      <color rgb="FFFF00FF"/>
      <color rgb="FFCC3300"/>
      <color rgb="FFFFCC99"/>
      <color rgb="FF00FF00"/>
      <color rgb="FFFFCCFF"/>
      <color rgb="FFFF7C80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552450</xdr:colOff>
      <xdr:row>84</xdr:row>
      <xdr:rowOff>66675</xdr:rowOff>
    </xdr:from>
    <xdr:to>
      <xdr:col>30</xdr:col>
      <xdr:colOff>575077</xdr:colOff>
      <xdr:row>86</xdr:row>
      <xdr:rowOff>120314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154525" y="390525"/>
          <a:ext cx="3070627" cy="43463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266700</xdr:colOff>
      <xdr:row>0</xdr:row>
      <xdr:rowOff>133349</xdr:rowOff>
    </xdr:from>
    <xdr:to>
      <xdr:col>17</xdr:col>
      <xdr:colOff>584700</xdr:colOff>
      <xdr:row>3</xdr:row>
      <xdr:rowOff>0</xdr:rowOff>
    </xdr:to>
    <xdr:sp macro="[0]!SupprimerOrdoSAP" textlink="">
      <xdr:nvSpPr>
        <xdr:cNvPr id="2" name="Rectangle 1"/>
        <xdr:cNvSpPr/>
      </xdr:nvSpPr>
      <xdr:spPr>
        <a:xfrm>
          <a:off x="16592550" y="133349"/>
          <a:ext cx="1080000" cy="540000"/>
        </a:xfrm>
        <a:prstGeom prst="rect">
          <a:avLst/>
        </a:prstGeom>
        <a:solidFill>
          <a:srgbClr val="FF0000"/>
        </a:solidFill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RAZ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71</xdr:col>
      <xdr:colOff>51197</xdr:colOff>
      <xdr:row>0</xdr:row>
      <xdr:rowOff>137283</xdr:rowOff>
    </xdr:from>
    <xdr:to>
      <xdr:col>72</xdr:col>
      <xdr:colOff>539264</xdr:colOff>
      <xdr:row>4</xdr:row>
      <xdr:rowOff>73953</xdr:rowOff>
    </xdr:to>
    <xdr:sp macro="" textlink="">
      <xdr:nvSpPr>
        <xdr:cNvPr id="2" name="Flèche droite 1"/>
        <xdr:cNvSpPr/>
      </xdr:nvSpPr>
      <xdr:spPr>
        <a:xfrm rot="21206829">
          <a:off x="19082147" y="137283"/>
          <a:ext cx="1250067" cy="803445"/>
        </a:xfrm>
        <a:custGeom>
          <a:avLst/>
          <a:gdLst>
            <a:gd name="connsiteX0" fmla="*/ 0 w 1080000"/>
            <a:gd name="connsiteY0" fmla="*/ 270000 h 1080000"/>
            <a:gd name="connsiteX1" fmla="*/ 540000 w 1080000"/>
            <a:gd name="connsiteY1" fmla="*/ 270000 h 1080000"/>
            <a:gd name="connsiteX2" fmla="*/ 540000 w 1080000"/>
            <a:gd name="connsiteY2" fmla="*/ 0 h 1080000"/>
            <a:gd name="connsiteX3" fmla="*/ 1080000 w 1080000"/>
            <a:gd name="connsiteY3" fmla="*/ 540000 h 1080000"/>
            <a:gd name="connsiteX4" fmla="*/ 540000 w 1080000"/>
            <a:gd name="connsiteY4" fmla="*/ 1080000 h 1080000"/>
            <a:gd name="connsiteX5" fmla="*/ 540000 w 1080000"/>
            <a:gd name="connsiteY5" fmla="*/ 810000 h 1080000"/>
            <a:gd name="connsiteX6" fmla="*/ 0 w 1080000"/>
            <a:gd name="connsiteY6" fmla="*/ 810000 h 1080000"/>
            <a:gd name="connsiteX7" fmla="*/ 0 w 1080000"/>
            <a:gd name="connsiteY7" fmla="*/ 270000 h 1080000"/>
            <a:gd name="connsiteX0" fmla="*/ 0 w 1307869"/>
            <a:gd name="connsiteY0" fmla="*/ 588437 h 1080000"/>
            <a:gd name="connsiteX1" fmla="*/ 767869 w 1307869"/>
            <a:gd name="connsiteY1" fmla="*/ 270000 h 1080000"/>
            <a:gd name="connsiteX2" fmla="*/ 767869 w 1307869"/>
            <a:gd name="connsiteY2" fmla="*/ 0 h 1080000"/>
            <a:gd name="connsiteX3" fmla="*/ 1307869 w 1307869"/>
            <a:gd name="connsiteY3" fmla="*/ 540000 h 1080000"/>
            <a:gd name="connsiteX4" fmla="*/ 767869 w 1307869"/>
            <a:gd name="connsiteY4" fmla="*/ 1080000 h 1080000"/>
            <a:gd name="connsiteX5" fmla="*/ 767869 w 1307869"/>
            <a:gd name="connsiteY5" fmla="*/ 810000 h 1080000"/>
            <a:gd name="connsiteX6" fmla="*/ 227869 w 1307869"/>
            <a:gd name="connsiteY6" fmla="*/ 810000 h 1080000"/>
            <a:gd name="connsiteX7" fmla="*/ 0 w 1307869"/>
            <a:gd name="connsiteY7" fmla="*/ 588437 h 1080000"/>
            <a:gd name="connsiteX0" fmla="*/ 0 w 1307869"/>
            <a:gd name="connsiteY0" fmla="*/ 588437 h 1080000"/>
            <a:gd name="connsiteX1" fmla="*/ 767869 w 1307869"/>
            <a:gd name="connsiteY1" fmla="*/ 270000 h 1080000"/>
            <a:gd name="connsiteX2" fmla="*/ 767869 w 1307869"/>
            <a:gd name="connsiteY2" fmla="*/ 0 h 1080000"/>
            <a:gd name="connsiteX3" fmla="*/ 1307869 w 1307869"/>
            <a:gd name="connsiteY3" fmla="*/ 540000 h 1080000"/>
            <a:gd name="connsiteX4" fmla="*/ 767869 w 1307869"/>
            <a:gd name="connsiteY4" fmla="*/ 1080000 h 1080000"/>
            <a:gd name="connsiteX5" fmla="*/ 767869 w 1307869"/>
            <a:gd name="connsiteY5" fmla="*/ 810000 h 1080000"/>
            <a:gd name="connsiteX6" fmla="*/ 227869 w 1307869"/>
            <a:gd name="connsiteY6" fmla="*/ 810000 h 1080000"/>
            <a:gd name="connsiteX7" fmla="*/ 0 w 1307869"/>
            <a:gd name="connsiteY7" fmla="*/ 588437 h 1080000"/>
            <a:gd name="connsiteX0" fmla="*/ 0 w 1307869"/>
            <a:gd name="connsiteY0" fmla="*/ 588437 h 1080000"/>
            <a:gd name="connsiteX1" fmla="*/ 767869 w 1307869"/>
            <a:gd name="connsiteY1" fmla="*/ 270000 h 1080000"/>
            <a:gd name="connsiteX2" fmla="*/ 767869 w 1307869"/>
            <a:gd name="connsiteY2" fmla="*/ 0 h 1080000"/>
            <a:gd name="connsiteX3" fmla="*/ 1307869 w 1307869"/>
            <a:gd name="connsiteY3" fmla="*/ 540000 h 1080000"/>
            <a:gd name="connsiteX4" fmla="*/ 767869 w 1307869"/>
            <a:gd name="connsiteY4" fmla="*/ 1080000 h 1080000"/>
            <a:gd name="connsiteX5" fmla="*/ 767869 w 1307869"/>
            <a:gd name="connsiteY5" fmla="*/ 810000 h 1080000"/>
            <a:gd name="connsiteX6" fmla="*/ 227869 w 1307869"/>
            <a:gd name="connsiteY6" fmla="*/ 810000 h 1080000"/>
            <a:gd name="connsiteX7" fmla="*/ 0 w 1307869"/>
            <a:gd name="connsiteY7" fmla="*/ 588437 h 1080000"/>
            <a:gd name="connsiteX0" fmla="*/ 0 w 1307869"/>
            <a:gd name="connsiteY0" fmla="*/ 588437 h 1080000"/>
            <a:gd name="connsiteX1" fmla="*/ 767869 w 1307869"/>
            <a:gd name="connsiteY1" fmla="*/ 270000 h 1080000"/>
            <a:gd name="connsiteX2" fmla="*/ 767869 w 1307869"/>
            <a:gd name="connsiteY2" fmla="*/ 0 h 1080000"/>
            <a:gd name="connsiteX3" fmla="*/ 1307869 w 1307869"/>
            <a:gd name="connsiteY3" fmla="*/ 540000 h 1080000"/>
            <a:gd name="connsiteX4" fmla="*/ 767869 w 1307869"/>
            <a:gd name="connsiteY4" fmla="*/ 1080000 h 1080000"/>
            <a:gd name="connsiteX5" fmla="*/ 767869 w 1307869"/>
            <a:gd name="connsiteY5" fmla="*/ 810000 h 1080000"/>
            <a:gd name="connsiteX6" fmla="*/ 227869 w 1307869"/>
            <a:gd name="connsiteY6" fmla="*/ 810000 h 1080000"/>
            <a:gd name="connsiteX7" fmla="*/ 0 w 1307869"/>
            <a:gd name="connsiteY7" fmla="*/ 588437 h 1080000"/>
            <a:gd name="connsiteX0" fmla="*/ 0 w 1307869"/>
            <a:gd name="connsiteY0" fmla="*/ 588437 h 1080000"/>
            <a:gd name="connsiteX1" fmla="*/ 767869 w 1307869"/>
            <a:gd name="connsiteY1" fmla="*/ 270000 h 1080000"/>
            <a:gd name="connsiteX2" fmla="*/ 767869 w 1307869"/>
            <a:gd name="connsiteY2" fmla="*/ 0 h 1080000"/>
            <a:gd name="connsiteX3" fmla="*/ 1307869 w 1307869"/>
            <a:gd name="connsiteY3" fmla="*/ 540000 h 1080000"/>
            <a:gd name="connsiteX4" fmla="*/ 767869 w 1307869"/>
            <a:gd name="connsiteY4" fmla="*/ 1080000 h 1080000"/>
            <a:gd name="connsiteX5" fmla="*/ 767869 w 1307869"/>
            <a:gd name="connsiteY5" fmla="*/ 810000 h 1080000"/>
            <a:gd name="connsiteX6" fmla="*/ 227869 w 1307869"/>
            <a:gd name="connsiteY6" fmla="*/ 810000 h 1080000"/>
            <a:gd name="connsiteX7" fmla="*/ 0 w 1307869"/>
            <a:gd name="connsiteY7" fmla="*/ 588437 h 1080000"/>
            <a:gd name="connsiteX0" fmla="*/ 0 w 1307869"/>
            <a:gd name="connsiteY0" fmla="*/ 588437 h 1080000"/>
            <a:gd name="connsiteX1" fmla="*/ 767869 w 1307869"/>
            <a:gd name="connsiteY1" fmla="*/ 270000 h 1080000"/>
            <a:gd name="connsiteX2" fmla="*/ 767869 w 1307869"/>
            <a:gd name="connsiteY2" fmla="*/ 0 h 1080000"/>
            <a:gd name="connsiteX3" fmla="*/ 1307869 w 1307869"/>
            <a:gd name="connsiteY3" fmla="*/ 540000 h 1080000"/>
            <a:gd name="connsiteX4" fmla="*/ 767869 w 1307869"/>
            <a:gd name="connsiteY4" fmla="*/ 1080000 h 1080000"/>
            <a:gd name="connsiteX5" fmla="*/ 767869 w 1307869"/>
            <a:gd name="connsiteY5" fmla="*/ 810000 h 1080000"/>
            <a:gd name="connsiteX6" fmla="*/ 259564 w 1307869"/>
            <a:gd name="connsiteY6" fmla="*/ 786810 h 1080000"/>
            <a:gd name="connsiteX7" fmla="*/ 0 w 1307869"/>
            <a:gd name="connsiteY7" fmla="*/ 588437 h 1080000"/>
            <a:gd name="connsiteX0" fmla="*/ 0 w 1263987"/>
            <a:gd name="connsiteY0" fmla="*/ 550606 h 1080000"/>
            <a:gd name="connsiteX1" fmla="*/ 723987 w 1263987"/>
            <a:gd name="connsiteY1" fmla="*/ 270000 h 1080000"/>
            <a:gd name="connsiteX2" fmla="*/ 723987 w 1263987"/>
            <a:gd name="connsiteY2" fmla="*/ 0 h 1080000"/>
            <a:gd name="connsiteX3" fmla="*/ 1263987 w 1263987"/>
            <a:gd name="connsiteY3" fmla="*/ 540000 h 1080000"/>
            <a:gd name="connsiteX4" fmla="*/ 723987 w 1263987"/>
            <a:gd name="connsiteY4" fmla="*/ 1080000 h 1080000"/>
            <a:gd name="connsiteX5" fmla="*/ 723987 w 1263987"/>
            <a:gd name="connsiteY5" fmla="*/ 810000 h 1080000"/>
            <a:gd name="connsiteX6" fmla="*/ 215682 w 1263987"/>
            <a:gd name="connsiteY6" fmla="*/ 786810 h 1080000"/>
            <a:gd name="connsiteX7" fmla="*/ 0 w 1263987"/>
            <a:gd name="connsiteY7" fmla="*/ 550606 h 1080000"/>
            <a:gd name="connsiteX0" fmla="*/ 0 w 1263987"/>
            <a:gd name="connsiteY0" fmla="*/ 550606 h 1080000"/>
            <a:gd name="connsiteX1" fmla="*/ 723987 w 1263987"/>
            <a:gd name="connsiteY1" fmla="*/ 270000 h 1080000"/>
            <a:gd name="connsiteX2" fmla="*/ 723987 w 1263987"/>
            <a:gd name="connsiteY2" fmla="*/ 0 h 1080000"/>
            <a:gd name="connsiteX3" fmla="*/ 1263987 w 1263987"/>
            <a:gd name="connsiteY3" fmla="*/ 540000 h 1080000"/>
            <a:gd name="connsiteX4" fmla="*/ 723987 w 1263987"/>
            <a:gd name="connsiteY4" fmla="*/ 1080000 h 1080000"/>
            <a:gd name="connsiteX5" fmla="*/ 723987 w 1263987"/>
            <a:gd name="connsiteY5" fmla="*/ 810000 h 1080000"/>
            <a:gd name="connsiteX6" fmla="*/ 243738 w 1263987"/>
            <a:gd name="connsiteY6" fmla="*/ 797769 h 1080000"/>
            <a:gd name="connsiteX7" fmla="*/ 0 w 1263987"/>
            <a:gd name="connsiteY7" fmla="*/ 550606 h 1080000"/>
            <a:gd name="connsiteX0" fmla="*/ 0 w 1263987"/>
            <a:gd name="connsiteY0" fmla="*/ 550606 h 1080000"/>
            <a:gd name="connsiteX1" fmla="*/ 723987 w 1263987"/>
            <a:gd name="connsiteY1" fmla="*/ 270000 h 1080000"/>
            <a:gd name="connsiteX2" fmla="*/ 723987 w 1263987"/>
            <a:gd name="connsiteY2" fmla="*/ 0 h 1080000"/>
            <a:gd name="connsiteX3" fmla="*/ 1263987 w 1263987"/>
            <a:gd name="connsiteY3" fmla="*/ 540000 h 1080000"/>
            <a:gd name="connsiteX4" fmla="*/ 723987 w 1263987"/>
            <a:gd name="connsiteY4" fmla="*/ 1080000 h 1080000"/>
            <a:gd name="connsiteX5" fmla="*/ 723987 w 1263987"/>
            <a:gd name="connsiteY5" fmla="*/ 810000 h 1080000"/>
            <a:gd name="connsiteX6" fmla="*/ 243738 w 1263987"/>
            <a:gd name="connsiteY6" fmla="*/ 797769 h 1080000"/>
            <a:gd name="connsiteX7" fmla="*/ 0 w 1263987"/>
            <a:gd name="connsiteY7" fmla="*/ 550606 h 1080000"/>
            <a:gd name="connsiteX0" fmla="*/ 0 w 1263987"/>
            <a:gd name="connsiteY0" fmla="*/ 550606 h 1080000"/>
            <a:gd name="connsiteX1" fmla="*/ 721489 w 1263987"/>
            <a:gd name="connsiteY1" fmla="*/ 168779 h 1080000"/>
            <a:gd name="connsiteX2" fmla="*/ 723987 w 1263987"/>
            <a:gd name="connsiteY2" fmla="*/ 0 h 1080000"/>
            <a:gd name="connsiteX3" fmla="*/ 1263987 w 1263987"/>
            <a:gd name="connsiteY3" fmla="*/ 540000 h 1080000"/>
            <a:gd name="connsiteX4" fmla="*/ 723987 w 1263987"/>
            <a:gd name="connsiteY4" fmla="*/ 1080000 h 1080000"/>
            <a:gd name="connsiteX5" fmla="*/ 723987 w 1263987"/>
            <a:gd name="connsiteY5" fmla="*/ 810000 h 1080000"/>
            <a:gd name="connsiteX6" fmla="*/ 243738 w 1263987"/>
            <a:gd name="connsiteY6" fmla="*/ 797769 h 1080000"/>
            <a:gd name="connsiteX7" fmla="*/ 0 w 1263987"/>
            <a:gd name="connsiteY7" fmla="*/ 550606 h 1080000"/>
            <a:gd name="connsiteX0" fmla="*/ 0 w 1263987"/>
            <a:gd name="connsiteY0" fmla="*/ 550606 h 1080000"/>
            <a:gd name="connsiteX1" fmla="*/ 721489 w 1263987"/>
            <a:gd name="connsiteY1" fmla="*/ 168779 h 1080000"/>
            <a:gd name="connsiteX2" fmla="*/ 723987 w 1263987"/>
            <a:gd name="connsiteY2" fmla="*/ 0 h 1080000"/>
            <a:gd name="connsiteX3" fmla="*/ 1263987 w 1263987"/>
            <a:gd name="connsiteY3" fmla="*/ 540000 h 1080000"/>
            <a:gd name="connsiteX4" fmla="*/ 723987 w 1263987"/>
            <a:gd name="connsiteY4" fmla="*/ 1080000 h 1080000"/>
            <a:gd name="connsiteX5" fmla="*/ 720392 w 1263987"/>
            <a:gd name="connsiteY5" fmla="*/ 918542 h 1080000"/>
            <a:gd name="connsiteX6" fmla="*/ 243738 w 1263987"/>
            <a:gd name="connsiteY6" fmla="*/ 797769 h 1080000"/>
            <a:gd name="connsiteX7" fmla="*/ 0 w 1263987"/>
            <a:gd name="connsiteY7" fmla="*/ 550606 h 10800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</a:cxnLst>
          <a:rect l="l" t="t" r="r" b="b"/>
          <a:pathLst>
            <a:path w="1263987" h="1080000">
              <a:moveTo>
                <a:pt x="0" y="550606"/>
              </a:moveTo>
              <a:cubicBezTo>
                <a:pt x="60703" y="232372"/>
                <a:pt x="465533" y="274925"/>
                <a:pt x="721489" y="168779"/>
              </a:cubicBezTo>
              <a:cubicBezTo>
                <a:pt x="722322" y="112519"/>
                <a:pt x="723154" y="56260"/>
                <a:pt x="723987" y="0"/>
              </a:cubicBezTo>
              <a:lnTo>
                <a:pt x="1263987" y="540000"/>
              </a:lnTo>
              <a:lnTo>
                <a:pt x="723987" y="1080000"/>
              </a:lnTo>
              <a:cubicBezTo>
                <a:pt x="722789" y="1026181"/>
                <a:pt x="721590" y="972361"/>
                <a:pt x="720392" y="918542"/>
              </a:cubicBezTo>
              <a:lnTo>
                <a:pt x="243738" y="797769"/>
              </a:lnTo>
              <a:cubicBezTo>
                <a:pt x="123901" y="761747"/>
                <a:pt x="4061" y="725725"/>
                <a:pt x="0" y="550606"/>
              </a:cubicBezTo>
              <a:close/>
            </a:path>
          </a:pathLst>
        </a:custGeom>
        <a:solidFill>
          <a:srgbClr val="FF7C8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Penser au filtre</a:t>
          </a:r>
        </a:p>
      </xdr:txBody>
    </xdr:sp>
    <xdr:clientData fPrintsWithSheet="0"/>
  </xdr:twoCellAnchor>
  <xdr:twoCellAnchor>
    <xdr:from>
      <xdr:col>0</xdr:col>
      <xdr:colOff>81335</xdr:colOff>
      <xdr:row>1</xdr:row>
      <xdr:rowOff>45959</xdr:rowOff>
    </xdr:from>
    <xdr:to>
      <xdr:col>0</xdr:col>
      <xdr:colOff>766194</xdr:colOff>
      <xdr:row>1</xdr:row>
      <xdr:rowOff>258260</xdr:rowOff>
    </xdr:to>
    <xdr:sp macro="[0]!SupprimerLes0DansResMRP" textlink="">
      <xdr:nvSpPr>
        <xdr:cNvPr id="3" name="Rectangle à coins arrondis 2"/>
        <xdr:cNvSpPr/>
      </xdr:nvSpPr>
      <xdr:spPr>
        <a:xfrm>
          <a:off x="81335" y="218316"/>
          <a:ext cx="684859" cy="212301"/>
        </a:xfrm>
        <a:prstGeom prst="roundRect">
          <a:avLst/>
        </a:prstGeom>
        <a:solidFill>
          <a:srgbClr val="0000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"0"</a:t>
          </a:r>
        </a:p>
      </xdr:txBody>
    </xdr:sp>
    <xdr:clientData fPrintsWithSheet="0"/>
  </xdr:twoCellAnchor>
  <xdr:twoCellAnchor>
    <xdr:from>
      <xdr:col>5</xdr:col>
      <xdr:colOff>146197</xdr:colOff>
      <xdr:row>1</xdr:row>
      <xdr:rowOff>45959</xdr:rowOff>
    </xdr:from>
    <xdr:to>
      <xdr:col>7</xdr:col>
      <xdr:colOff>176790</xdr:colOff>
      <xdr:row>1</xdr:row>
      <xdr:rowOff>258260</xdr:rowOff>
    </xdr:to>
    <xdr:sp macro="[0]!SupprimerLeFiltreDansResMRP" textlink="">
      <xdr:nvSpPr>
        <xdr:cNvPr id="4" name="Rectangle à coins arrondis 3"/>
        <xdr:cNvSpPr/>
      </xdr:nvSpPr>
      <xdr:spPr>
        <a:xfrm>
          <a:off x="989840" y="218316"/>
          <a:ext cx="665593" cy="212301"/>
        </a:xfrm>
        <a:prstGeom prst="roundRect">
          <a:avLst/>
        </a:prstGeom>
        <a:solidFill>
          <a:srgbClr val="FF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Suppr.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auvergarde%2005.03%2016h%20suite%20coupure%20r&#233;seau%20M/Ordo/vincent/tableau%20ordo/services%20flux/budget/ORDO/BASE%20POUR%20DONNEE%20ORDO%20V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bomex"/>
      <sheetName val="zbomex base"/>
      <sheetName val="TCD zbomex "/>
      <sheetName val="base"/>
      <sheetName val="exemple +détails formule"/>
      <sheetName val="formule"/>
      <sheetName val="Feuil1"/>
      <sheetName val="pivot poid petrins"/>
      <sheetName val="Extra "/>
      <sheetName val="pivot zrrdata"/>
      <sheetName val="zrecoli"/>
      <sheetName val="pivot zrecoli"/>
      <sheetName val="cadence"/>
    </sheetNames>
    <sheetDataSet>
      <sheetData sheetId="0"/>
      <sheetData sheetId="1"/>
      <sheetData sheetId="2"/>
      <sheetData sheetId="3">
        <row r="1"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  <cell r="Z1">
            <v>26</v>
          </cell>
          <cell r="AA1">
            <v>27</v>
          </cell>
          <cell r="AB1">
            <v>28</v>
          </cell>
          <cell r="AC1">
            <v>29</v>
          </cell>
          <cell r="AD1">
            <v>30</v>
          </cell>
          <cell r="AE1">
            <v>31</v>
          </cell>
          <cell r="AF1">
            <v>32</v>
          </cell>
          <cell r="AG1">
            <v>33</v>
          </cell>
          <cell r="AH1">
            <v>34</v>
          </cell>
          <cell r="AI1">
            <v>35</v>
          </cell>
          <cell r="AJ1">
            <v>36</v>
          </cell>
          <cell r="AK1">
            <v>37</v>
          </cell>
          <cell r="AL1">
            <v>38</v>
          </cell>
          <cell r="AM1">
            <v>39</v>
          </cell>
          <cell r="AN1">
            <v>40</v>
          </cell>
          <cell r="AO1">
            <v>41</v>
          </cell>
          <cell r="AP1">
            <v>42</v>
          </cell>
          <cell r="AQ1">
            <v>43</v>
          </cell>
          <cell r="AR1">
            <v>44</v>
          </cell>
          <cell r="AS1">
            <v>45</v>
          </cell>
          <cell r="AT1">
            <v>46</v>
          </cell>
          <cell r="AU1">
            <v>47</v>
          </cell>
          <cell r="AV1">
            <v>48</v>
          </cell>
          <cell r="AW1">
            <v>49</v>
          </cell>
          <cell r="AX1">
            <v>50</v>
          </cell>
          <cell r="AY1">
            <v>51</v>
          </cell>
          <cell r="AZ1">
            <v>52</v>
          </cell>
          <cell r="BA1">
            <v>53</v>
          </cell>
          <cell r="BB1">
            <v>54</v>
          </cell>
          <cell r="BC1">
            <v>55</v>
          </cell>
          <cell r="BD1">
            <v>56</v>
          </cell>
          <cell r="BE1">
            <v>57</v>
          </cell>
          <cell r="BF1">
            <v>58</v>
          </cell>
          <cell r="BG1">
            <v>59</v>
          </cell>
        </row>
        <row r="2">
          <cell r="C2" t="str">
            <v>Concatener Plan de charge (L-Art)</v>
          </cell>
          <cell r="D2" t="str">
            <v>lib</v>
          </cell>
          <cell r="E2" t="str">
            <v>Concatener Plan de charge (L-Rec)</v>
          </cell>
          <cell r="F2" t="str">
            <v>type</v>
          </cell>
          <cell r="G2" t="str">
            <v>CU</v>
          </cell>
          <cell r="H2" t="str">
            <v>Ligne</v>
          </cell>
          <cell r="I2" t="str">
            <v>recette</v>
          </cell>
          <cell r="J2" t="str">
            <v>article+ligne</v>
          </cell>
          <cell r="K2" t="str">
            <v>cu+ligne</v>
          </cell>
          <cell r="L2" t="str">
            <v>Recette+ligne</v>
          </cell>
          <cell r="M2" t="str">
            <v>cadence</v>
          </cell>
          <cell r="N2" t="str">
            <v>nbre Uc/uf</v>
          </cell>
          <cell r="O2" t="str">
            <v>nbre UF/pétrins</v>
          </cell>
          <cell r="P2" t="str">
            <v>poids uc kg</v>
          </cell>
          <cell r="Q2" t="str">
            <v>cdt</v>
          </cell>
          <cell r="R2" t="str">
            <v>nbre tranches</v>
          </cell>
          <cell r="S2" t="str">
            <v>% productivty</v>
          </cell>
          <cell r="T2" t="str">
            <v>% croute</v>
          </cell>
          <cell r="U2" t="str">
            <v>%    arrêt</v>
          </cell>
          <cell r="V2" t="str">
            <v>% dechet</v>
          </cell>
          <cell r="W2" t="str">
            <v>total croute + dechets</v>
          </cell>
          <cell r="X2" t="str">
            <v>nbre Uc/UL</v>
          </cell>
          <cell r="Y2" t="str">
            <v>nbre platx/Palette</v>
          </cell>
          <cell r="Z2" t="str">
            <v>poids Ul</v>
          </cell>
          <cell r="AA2" t="str">
            <v>poids pétrins</v>
          </cell>
          <cell r="AB2" t="str">
            <v>poids cru Theorique</v>
          </cell>
          <cell r="AC2" t="str">
            <v>Poids cru réel</v>
          </cell>
          <cell r="AD2" t="str">
            <v>ZRRDATA EMB (UL/h)</v>
          </cell>
          <cell r="AE2" t="str">
            <v>Nbre de pal/h Estimer</v>
          </cell>
          <cell r="AF2" t="str">
            <v>Nbre de UL sur une base d'un camion</v>
          </cell>
          <cell r="AG2" t="str">
            <v>Simulation (hrs debut)</v>
          </cell>
          <cell r="AH2" t="str">
            <v>tps prod EMB (hrs)</v>
          </cell>
          <cell r="AI2" t="str">
            <v>Simulation (hrs fin)</v>
          </cell>
          <cell r="AJ2" t="str">
            <v>Tonnage pate (ton)</v>
          </cell>
          <cell r="AK2" t="str">
            <v>ZRRDATA FAB  (ton/h)</v>
          </cell>
          <cell r="AL2" t="str">
            <v>Tps prod FAB (hr)</v>
          </cell>
          <cell r="AM2" t="str">
            <v>delta EMB vs FAB (hrs)</v>
          </cell>
          <cell r="AN2" t="str">
            <v>Clefs de repartition</v>
          </cell>
          <cell r="AO2" t="str">
            <v>nbre pétrins</v>
          </cell>
          <cell r="AP2" t="str">
            <v>Nbre de pétrins/h estimer</v>
          </cell>
          <cell r="AQ2" t="str">
            <v>x</v>
          </cell>
          <cell r="AR2" t="str">
            <v>ZRRDATA EMB (UL/h) pivot</v>
          </cell>
          <cell r="AS2" t="str">
            <v>dt DATA E T vs R emb</v>
          </cell>
          <cell r="AT2" t="str">
            <v>ZRRDATA FAB  (ton/h) pivot</v>
          </cell>
          <cell r="AU2" t="str">
            <v>dt DATA F T vs R fab</v>
          </cell>
          <cell r="AV2" t="str">
            <v>x</v>
          </cell>
          <cell r="AW2" t="str">
            <v>HT cartons (cm)</v>
          </cell>
          <cell r="AX2" t="str">
            <v>Nbre Ul /couches</v>
          </cell>
          <cell r="AY2" t="str">
            <v>Nbre de couhes / pal</v>
          </cell>
          <cell r="AZ2" t="str">
            <v>Ht Pal  (cm)</v>
          </cell>
          <cell r="BA2" t="str">
            <v>Poids Pal (kg)</v>
          </cell>
          <cell r="BB2" t="str">
            <v>actif</v>
          </cell>
          <cell r="BC2" t="str">
            <v>performance Zrrdata (1-tx arrêt)</v>
          </cell>
          <cell r="BD2" t="str">
            <v>zrrdata check écart</v>
          </cell>
          <cell r="BE2" t="str">
            <v>ratio conso MP</v>
          </cell>
          <cell r="BF2" t="str">
            <v>cadence théo</v>
          </cell>
          <cell r="BG2" t="str">
            <v>Ratio conso/cadence = croute</v>
          </cell>
        </row>
        <row r="3">
          <cell r="C3" t="str">
            <v>1-1000010418</v>
          </cell>
          <cell r="D3" t="str">
            <v>AMS COMPLET 900G OFFRE ECONOMIQUE SANS A</v>
          </cell>
          <cell r="E3" t="str">
            <v>1-2029004173</v>
          </cell>
          <cell r="F3" t="str">
            <v>AMS COM</v>
          </cell>
          <cell r="G3">
            <v>24822</v>
          </cell>
          <cell r="H3" t="str">
            <v>L1</v>
          </cell>
          <cell r="I3">
            <v>2029004173</v>
          </cell>
          <cell r="J3" t="str">
            <v>1000010418L1</v>
          </cell>
          <cell r="K3" t="str">
            <v>24822L1</v>
          </cell>
          <cell r="L3" t="str">
            <v>2029004173L1</v>
          </cell>
          <cell r="M3">
            <v>1890</v>
          </cell>
          <cell r="N3">
            <v>1.3333333329999999</v>
          </cell>
          <cell r="O3">
            <v>168.17451443892526</v>
          </cell>
          <cell r="P3">
            <v>0.9</v>
          </cell>
          <cell r="Q3" t="str">
            <v>box</v>
          </cell>
          <cell r="R3">
            <v>21</v>
          </cell>
          <cell r="S3">
            <v>1.9867704280155645</v>
          </cell>
          <cell r="T3">
            <v>6.6000000000000003E-2</v>
          </cell>
          <cell r="U3">
            <v>7.0000000000000007E-2</v>
          </cell>
          <cell r="V3">
            <v>0.03</v>
          </cell>
          <cell r="W3">
            <v>9.6000000000000002E-2</v>
          </cell>
          <cell r="X3">
            <v>15</v>
          </cell>
          <cell r="Y3">
            <v>28</v>
          </cell>
          <cell r="Z3">
            <v>13.5</v>
          </cell>
          <cell r="AA3">
            <v>242.66</v>
          </cell>
          <cell r="AB3">
            <v>1.4429002820086967</v>
          </cell>
          <cell r="AC3">
            <v>1.4429059052709505</v>
          </cell>
          <cell r="AD3">
            <v>151.68932035042718</v>
          </cell>
          <cell r="AE3">
            <v>5.417475726800971</v>
          </cell>
          <cell r="AF3">
            <v>924</v>
          </cell>
          <cell r="AG3"/>
          <cell r="AH3">
            <v>0.25380824379105066</v>
          </cell>
          <cell r="AI3">
            <v>0.25380824379105066</v>
          </cell>
          <cell r="AJ3">
            <v>13.671504000000001</v>
          </cell>
          <cell r="AK3">
            <v>2.248449839437888</v>
          </cell>
          <cell r="AL3">
            <v>0.25335054845715899</v>
          </cell>
          <cell r="AM3">
            <v>-4.5769533389167227E-4</v>
          </cell>
          <cell r="AN3">
            <v>208.86295030727277</v>
          </cell>
          <cell r="AO3">
            <v>65.456817400534192</v>
          </cell>
          <cell r="AP3">
            <v>10.765192371983817</v>
          </cell>
          <cell r="AQ3"/>
          <cell r="AR3">
            <v>151.68899999999999</v>
          </cell>
          <cell r="AS3">
            <v>3.2035042718803197E-4</v>
          </cell>
          <cell r="AT3">
            <v>2.2480000000000002</v>
          </cell>
          <cell r="AU3">
            <v>4.4983943788778902E-4</v>
          </cell>
          <cell r="AV3"/>
          <cell r="AW3">
            <v>270</v>
          </cell>
          <cell r="AX3">
            <v>4</v>
          </cell>
          <cell r="AY3">
            <v>7</v>
          </cell>
          <cell r="AZ3">
            <v>2040</v>
          </cell>
          <cell r="BA3">
            <v>378</v>
          </cell>
          <cell r="BB3" t="str">
            <v>NON</v>
          </cell>
          <cell r="BC3">
            <v>0.92999999999999994</v>
          </cell>
          <cell r="BD3">
            <v>0</v>
          </cell>
          <cell r="BE3">
            <v>2.4172043010752691</v>
          </cell>
          <cell r="BF3">
            <v>2.2679999994329996</v>
          </cell>
          <cell r="BG3">
            <v>6.578672913561312</v>
          </cell>
        </row>
        <row r="4">
          <cell r="C4" t="str">
            <v>1-1000013366</v>
          </cell>
          <cell r="D4" t="str">
            <v>AMERICAN SANDWICH COMPLET 600 G X 10</v>
          </cell>
          <cell r="E4" t="str">
            <v>1-2029004173</v>
          </cell>
          <cell r="F4" t="str">
            <v>AMS COM</v>
          </cell>
          <cell r="G4">
            <v>26583</v>
          </cell>
          <cell r="H4" t="str">
            <v>L1</v>
          </cell>
          <cell r="I4">
            <v>2029004173</v>
          </cell>
          <cell r="J4" t="str">
            <v>1000013366L1</v>
          </cell>
          <cell r="K4" t="str">
            <v>26583L1</v>
          </cell>
          <cell r="L4" t="str">
            <v>2029004173L1</v>
          </cell>
          <cell r="M4">
            <v>1890</v>
          </cell>
          <cell r="N4">
            <v>2</v>
          </cell>
          <cell r="O4">
            <v>168.17451443892526</v>
          </cell>
          <cell r="P4">
            <v>0.6</v>
          </cell>
          <cell r="Q4" t="str">
            <v>pltx</v>
          </cell>
          <cell r="R4">
            <v>14</v>
          </cell>
          <cell r="S4">
            <v>1.9867704280155645</v>
          </cell>
          <cell r="T4">
            <v>6.6000000000000003E-2</v>
          </cell>
          <cell r="U4">
            <v>7.0000000000000007E-2</v>
          </cell>
          <cell r="V4">
            <v>0.03</v>
          </cell>
          <cell r="W4">
            <v>9.6000000000000002E-2</v>
          </cell>
          <cell r="X4">
            <v>10</v>
          </cell>
          <cell r="Y4">
            <v>60</v>
          </cell>
          <cell r="Z4">
            <v>6</v>
          </cell>
          <cell r="AA4">
            <v>242.66</v>
          </cell>
          <cell r="AB4">
            <v>1.4429002820086967</v>
          </cell>
          <cell r="AC4">
            <v>1.4429059052709505</v>
          </cell>
          <cell r="AD4">
            <v>341.30097087378635</v>
          </cell>
          <cell r="AE4">
            <v>5.6883495145631056</v>
          </cell>
          <cell r="AF4">
            <v>1980</v>
          </cell>
          <cell r="AG4"/>
          <cell r="AH4">
            <v>0.24172213688342725</v>
          </cell>
          <cell r="AI4">
            <v>0.24172213688342725</v>
          </cell>
          <cell r="AJ4">
            <v>13.020480000000001</v>
          </cell>
          <cell r="AK4">
            <v>2.2484498400000001</v>
          </cell>
          <cell r="AL4">
            <v>0.24128623656554418</v>
          </cell>
          <cell r="AM4">
            <v>-4.3590031788307004E-4</v>
          </cell>
          <cell r="AN4">
            <v>208.86295035948854</v>
          </cell>
          <cell r="AO4">
            <v>62.339826080161892</v>
          </cell>
          <cell r="AP4">
            <v>10.765192371983817</v>
          </cell>
          <cell r="AQ4"/>
          <cell r="AR4">
            <v>341.30099999999999</v>
          </cell>
          <cell r="AS4">
            <v>-2.9126213632935105E-5</v>
          </cell>
          <cell r="AT4">
            <v>2.2480000000000002</v>
          </cell>
          <cell r="AU4">
            <v>4.4983999999992363E-4</v>
          </cell>
          <cell r="AV4"/>
          <cell r="AW4">
            <v>130</v>
          </cell>
          <cell r="AX4">
            <v>4</v>
          </cell>
          <cell r="AY4">
            <v>15</v>
          </cell>
          <cell r="AZ4">
            <v>2100</v>
          </cell>
          <cell r="BA4">
            <v>360</v>
          </cell>
          <cell r="BB4" t="str">
            <v>OUI</v>
          </cell>
          <cell r="BC4">
            <v>0.92999999999999994</v>
          </cell>
          <cell r="BD4">
            <v>0</v>
          </cell>
          <cell r="BE4">
            <v>2.4172043010752691</v>
          </cell>
          <cell r="BF4">
            <v>2.2679999999999998</v>
          </cell>
          <cell r="BG4">
            <v>6.5786728869166256</v>
          </cell>
        </row>
        <row r="5">
          <cell r="C5" t="str">
            <v>1-1000013367</v>
          </cell>
          <cell r="D5" t="str">
            <v>AMERICAN SANDWICH COMPLET 600 G X 15</v>
          </cell>
          <cell r="E5" t="str">
            <v>1-2029004173</v>
          </cell>
          <cell r="F5" t="str">
            <v>AMS COM</v>
          </cell>
          <cell r="G5">
            <v>26583</v>
          </cell>
          <cell r="H5" t="str">
            <v>L1</v>
          </cell>
          <cell r="I5">
            <v>2029004173</v>
          </cell>
          <cell r="J5" t="str">
            <v>1000013367L1</v>
          </cell>
          <cell r="K5" t="str">
            <v>26583L1</v>
          </cell>
          <cell r="L5" t="str">
            <v>2029004173L1</v>
          </cell>
          <cell r="M5">
            <v>1890</v>
          </cell>
          <cell r="N5">
            <v>2</v>
          </cell>
          <cell r="O5">
            <v>168.17451443892526</v>
          </cell>
          <cell r="P5">
            <v>0.6</v>
          </cell>
          <cell r="Q5" t="str">
            <v>pltx</v>
          </cell>
          <cell r="R5">
            <v>14</v>
          </cell>
          <cell r="S5">
            <v>1.9867704280155645</v>
          </cell>
          <cell r="T5">
            <v>6.6000000000000003E-2</v>
          </cell>
          <cell r="U5">
            <v>7.0000000000000007E-2</v>
          </cell>
          <cell r="V5">
            <v>0.03</v>
          </cell>
          <cell r="W5">
            <v>9.6000000000000002E-2</v>
          </cell>
          <cell r="X5">
            <v>15</v>
          </cell>
          <cell r="Y5">
            <v>44</v>
          </cell>
          <cell r="Z5">
            <v>9</v>
          </cell>
          <cell r="AA5">
            <v>242.66</v>
          </cell>
          <cell r="AB5">
            <v>1.4429002820086967</v>
          </cell>
          <cell r="AC5">
            <v>1.4429059052709505</v>
          </cell>
          <cell r="AD5">
            <v>227.53398058252426</v>
          </cell>
          <cell r="AE5">
            <v>5.1712268314210057</v>
          </cell>
          <cell r="AF5">
            <v>1452</v>
          </cell>
          <cell r="AG5"/>
          <cell r="AH5">
            <v>0.26589435057176997</v>
          </cell>
          <cell r="AI5">
            <v>0.26589435057176997</v>
          </cell>
          <cell r="AJ5">
            <v>14.322528</v>
          </cell>
          <cell r="AK5">
            <v>2.2484498400000001</v>
          </cell>
          <cell r="AL5">
            <v>0.26541486022209859</v>
          </cell>
          <cell r="AM5">
            <v>-4.7949034967137427E-4</v>
          </cell>
          <cell r="AN5">
            <v>208.86295035948854</v>
          </cell>
          <cell r="AO5">
            <v>68.573808688178076</v>
          </cell>
          <cell r="AP5">
            <v>10.765192371983815</v>
          </cell>
          <cell r="AQ5"/>
          <cell r="AR5">
            <v>227.53399999999999</v>
          </cell>
          <cell r="AS5">
            <v>-1.9417475726868361E-5</v>
          </cell>
          <cell r="AT5">
            <v>2.2480000000000002</v>
          </cell>
          <cell r="AU5">
            <v>4.4983999999992363E-4</v>
          </cell>
          <cell r="AV5"/>
          <cell r="AW5">
            <v>164</v>
          </cell>
          <cell r="AX5">
            <v>4</v>
          </cell>
          <cell r="AY5">
            <v>11</v>
          </cell>
          <cell r="AZ5">
            <v>1954</v>
          </cell>
          <cell r="BA5">
            <v>396</v>
          </cell>
          <cell r="BB5" t="str">
            <v>OUI</v>
          </cell>
          <cell r="BC5">
            <v>0.92999999999999994</v>
          </cell>
          <cell r="BD5">
            <v>0</v>
          </cell>
          <cell r="BE5">
            <v>2.4172043010752691</v>
          </cell>
          <cell r="BF5">
            <v>2.2679999999999998</v>
          </cell>
          <cell r="BG5">
            <v>6.5786728869166256</v>
          </cell>
        </row>
        <row r="6">
          <cell r="C6" t="str">
            <v>1-1000015813</v>
          </cell>
          <cell r="D6" t="str">
            <v>AMERICAN SANDWICH COMPLET 600 G X 10</v>
          </cell>
          <cell r="E6" t="str">
            <v>1-2029004173</v>
          </cell>
          <cell r="F6" t="str">
            <v>AMS COM</v>
          </cell>
          <cell r="G6">
            <v>27871</v>
          </cell>
          <cell r="H6" t="str">
            <v>L1</v>
          </cell>
          <cell r="I6">
            <v>2029004173</v>
          </cell>
          <cell r="J6" t="str">
            <v>1000015813L1</v>
          </cell>
          <cell r="K6" t="str">
            <v>27871L1</v>
          </cell>
          <cell r="L6" t="str">
            <v>2029004173L1</v>
          </cell>
          <cell r="M6">
            <v>1890</v>
          </cell>
          <cell r="N6">
            <v>2</v>
          </cell>
          <cell r="O6">
            <v>168.17451443892526</v>
          </cell>
          <cell r="P6">
            <v>0.6</v>
          </cell>
          <cell r="Q6" t="str">
            <v>pltx</v>
          </cell>
          <cell r="R6">
            <v>14</v>
          </cell>
          <cell r="S6">
            <v>1.9867704280155645</v>
          </cell>
          <cell r="T6">
            <v>6.6000000000000003E-2</v>
          </cell>
          <cell r="U6">
            <v>7.0000000000000007E-2</v>
          </cell>
          <cell r="V6">
            <v>0.03</v>
          </cell>
          <cell r="W6">
            <v>9.6000000000000002E-2</v>
          </cell>
          <cell r="X6">
            <v>10</v>
          </cell>
          <cell r="Y6">
            <v>60</v>
          </cell>
          <cell r="Z6">
            <v>6</v>
          </cell>
          <cell r="AA6">
            <v>242.66</v>
          </cell>
          <cell r="AB6">
            <v>1.4429002820086967</v>
          </cell>
          <cell r="AC6">
            <v>1.4429059052709505</v>
          </cell>
          <cell r="AD6">
            <v>341.30097087378635</v>
          </cell>
          <cell r="AE6">
            <v>5.6883495145631056</v>
          </cell>
          <cell r="AF6">
            <v>1980</v>
          </cell>
          <cell r="AG6"/>
          <cell r="AH6">
            <v>0.24172213688342725</v>
          </cell>
          <cell r="AI6">
            <v>0.24172213688342725</v>
          </cell>
          <cell r="AJ6">
            <v>13.020480000000001</v>
          </cell>
          <cell r="AK6">
            <v>2.2484498400000001</v>
          </cell>
          <cell r="AL6">
            <v>0.24128623656554418</v>
          </cell>
          <cell r="AM6">
            <v>-4.3590031788307004E-4</v>
          </cell>
          <cell r="AN6">
            <v>208.86295035948854</v>
          </cell>
          <cell r="AO6">
            <v>62.339826080161892</v>
          </cell>
          <cell r="AP6">
            <v>10.765192371983817</v>
          </cell>
          <cell r="AQ6"/>
          <cell r="AR6">
            <v>341.30099999999999</v>
          </cell>
          <cell r="AS6">
            <v>-2.9126213632935105E-5</v>
          </cell>
          <cell r="AT6">
            <v>2.2480000000000002</v>
          </cell>
          <cell r="AU6">
            <v>4.4983999999992363E-4</v>
          </cell>
          <cell r="AV6"/>
          <cell r="AW6">
            <v>130</v>
          </cell>
          <cell r="AX6">
            <v>4</v>
          </cell>
          <cell r="AY6">
            <v>15</v>
          </cell>
          <cell r="AZ6">
            <v>2100</v>
          </cell>
          <cell r="BA6">
            <v>360</v>
          </cell>
          <cell r="BB6" t="str">
            <v>OUI</v>
          </cell>
          <cell r="BC6">
            <v>0.92999999999999994</v>
          </cell>
          <cell r="BD6">
            <v>0</v>
          </cell>
          <cell r="BE6">
            <v>2.4172043010752691</v>
          </cell>
          <cell r="BF6">
            <v>2.2679999999999998</v>
          </cell>
          <cell r="BG6">
            <v>6.5786728869166256</v>
          </cell>
        </row>
        <row r="7">
          <cell r="C7" t="str">
            <v>1-1000015814</v>
          </cell>
          <cell r="D7" t="str">
            <v>AMERICAN SANDWICH COMPLET 600 G X 15</v>
          </cell>
          <cell r="E7" t="str">
            <v>1-2029004173</v>
          </cell>
          <cell r="F7" t="str">
            <v>AMS COM</v>
          </cell>
          <cell r="G7">
            <v>27871</v>
          </cell>
          <cell r="H7" t="str">
            <v>L1</v>
          </cell>
          <cell r="I7">
            <v>2029004173</v>
          </cell>
          <cell r="J7" t="str">
            <v>1000015814L1</v>
          </cell>
          <cell r="K7" t="str">
            <v>27871L1</v>
          </cell>
          <cell r="L7" t="str">
            <v>2029004173L1</v>
          </cell>
          <cell r="M7">
            <v>1890</v>
          </cell>
          <cell r="N7">
            <v>2</v>
          </cell>
          <cell r="O7">
            <v>168.17451443892526</v>
          </cell>
          <cell r="P7">
            <v>0.6</v>
          </cell>
          <cell r="Q7" t="str">
            <v>pltx</v>
          </cell>
          <cell r="R7">
            <v>14</v>
          </cell>
          <cell r="S7">
            <v>1.9867704280155645</v>
          </cell>
          <cell r="T7">
            <v>6.6000000000000003E-2</v>
          </cell>
          <cell r="U7">
            <v>7.0000000000000007E-2</v>
          </cell>
          <cell r="V7">
            <v>0.03</v>
          </cell>
          <cell r="W7">
            <v>9.6000000000000002E-2</v>
          </cell>
          <cell r="X7">
            <v>15</v>
          </cell>
          <cell r="Y7">
            <v>44</v>
          </cell>
          <cell r="Z7">
            <v>9</v>
          </cell>
          <cell r="AA7">
            <v>242.66</v>
          </cell>
          <cell r="AB7">
            <v>1.4429002820086967</v>
          </cell>
          <cell r="AC7">
            <v>1.4429059052709505</v>
          </cell>
          <cell r="AD7">
            <v>227.53398058252426</v>
          </cell>
          <cell r="AE7">
            <v>5.1712268314210057</v>
          </cell>
          <cell r="AF7">
            <v>1452</v>
          </cell>
          <cell r="AG7"/>
          <cell r="AH7">
            <v>0.26589435057176997</v>
          </cell>
          <cell r="AI7">
            <v>0.26589435057176997</v>
          </cell>
          <cell r="AJ7">
            <v>14.322528</v>
          </cell>
          <cell r="AK7">
            <v>2.2484498400000001</v>
          </cell>
          <cell r="AL7">
            <v>0.26541486022209859</v>
          </cell>
          <cell r="AM7">
            <v>-4.7949034967137427E-4</v>
          </cell>
          <cell r="AN7">
            <v>208.86295035948854</v>
          </cell>
          <cell r="AO7">
            <v>68.573808688178076</v>
          </cell>
          <cell r="AP7">
            <v>10.765192371983815</v>
          </cell>
          <cell r="AQ7"/>
          <cell r="AR7">
            <v>227.53399999999999</v>
          </cell>
          <cell r="AS7">
            <v>-1.9417475726868361E-5</v>
          </cell>
          <cell r="AT7">
            <v>2.2480000000000002</v>
          </cell>
          <cell r="AU7">
            <v>4.4983999999992363E-4</v>
          </cell>
          <cell r="AV7"/>
          <cell r="AW7">
            <v>164</v>
          </cell>
          <cell r="AX7">
            <v>4</v>
          </cell>
          <cell r="AY7">
            <v>11</v>
          </cell>
          <cell r="AZ7">
            <v>1954</v>
          </cell>
          <cell r="BA7">
            <v>396</v>
          </cell>
          <cell r="BB7" t="str">
            <v>OUI</v>
          </cell>
          <cell r="BC7">
            <v>0.92999999999999994</v>
          </cell>
          <cell r="BD7">
            <v>0</v>
          </cell>
          <cell r="BE7">
            <v>2.4172043010752691</v>
          </cell>
          <cell r="BF7">
            <v>2.2679999999999998</v>
          </cell>
          <cell r="BG7">
            <v>6.5786728869166256</v>
          </cell>
        </row>
        <row r="8">
          <cell r="C8" t="str">
            <v>1-1000013363</v>
          </cell>
          <cell r="D8" t="str">
            <v>AMS COMPLET 900G X 7</v>
          </cell>
          <cell r="E8" t="str">
            <v>1-2029004173</v>
          </cell>
          <cell r="F8" t="str">
            <v>AMS COM</v>
          </cell>
          <cell r="G8">
            <v>26582</v>
          </cell>
          <cell r="H8" t="str">
            <v>L1</v>
          </cell>
          <cell r="I8">
            <v>2029004173</v>
          </cell>
          <cell r="J8" t="str">
            <v>1000013363L1</v>
          </cell>
          <cell r="K8" t="str">
            <v>26582L1</v>
          </cell>
          <cell r="L8" t="str">
            <v>2029004173L1</v>
          </cell>
          <cell r="M8">
            <v>1890</v>
          </cell>
          <cell r="N8">
            <v>1.3333333329999999</v>
          </cell>
          <cell r="O8">
            <v>168.17451443892526</v>
          </cell>
          <cell r="P8">
            <v>0.9</v>
          </cell>
          <cell r="Q8" t="str">
            <v>box</v>
          </cell>
          <cell r="R8">
            <v>21</v>
          </cell>
          <cell r="S8">
            <v>1.9867704280155645</v>
          </cell>
          <cell r="T8">
            <v>6.6000000000000003E-2</v>
          </cell>
          <cell r="U8">
            <v>7.0000000000000007E-2</v>
          </cell>
          <cell r="V8">
            <v>0.03</v>
          </cell>
          <cell r="W8">
            <v>9.6000000000000002E-2</v>
          </cell>
          <cell r="X8">
            <v>7</v>
          </cell>
          <cell r="Y8">
            <v>60</v>
          </cell>
          <cell r="Z8">
            <v>6.3</v>
          </cell>
          <cell r="AA8">
            <v>242.66</v>
          </cell>
          <cell r="AB8">
            <v>1.4429002820086967</v>
          </cell>
          <cell r="AC8">
            <v>1.4429059052709505</v>
          </cell>
          <cell r="AD8">
            <v>325.04854360805825</v>
          </cell>
          <cell r="AE8">
            <v>5.417475726800971</v>
          </cell>
          <cell r="AF8">
            <v>1980</v>
          </cell>
          <cell r="AG8"/>
          <cell r="AH8">
            <v>0.25380824379105066</v>
          </cell>
          <cell r="AI8">
            <v>0.25380824379105066</v>
          </cell>
          <cell r="AJ8">
            <v>13.671504000000001</v>
          </cell>
          <cell r="AK8">
            <v>2.248449839437888</v>
          </cell>
          <cell r="AL8">
            <v>0.25335054845715899</v>
          </cell>
          <cell r="AM8">
            <v>-4.5769533389167227E-4</v>
          </cell>
          <cell r="AN8">
            <v>208.86295030727277</v>
          </cell>
          <cell r="AO8">
            <v>65.456817400534192</v>
          </cell>
          <cell r="AP8">
            <v>10.765192371983817</v>
          </cell>
          <cell r="AQ8"/>
          <cell r="AR8">
            <v>325.04899999999998</v>
          </cell>
          <cell r="AS8">
            <v>-4.5639194172508724E-4</v>
          </cell>
          <cell r="AT8">
            <v>2.2480000000000002</v>
          </cell>
          <cell r="AU8">
            <v>4.4983943788778902E-4</v>
          </cell>
          <cell r="AV8"/>
          <cell r="AW8">
            <v>130</v>
          </cell>
          <cell r="AX8">
            <v>4</v>
          </cell>
          <cell r="AY8">
            <v>15</v>
          </cell>
          <cell r="AZ8">
            <v>2100</v>
          </cell>
          <cell r="BA8">
            <v>378</v>
          </cell>
          <cell r="BB8" t="str">
            <v>OUI</v>
          </cell>
          <cell r="BC8">
            <v>0.92999999999999994</v>
          </cell>
          <cell r="BD8">
            <v>0</v>
          </cell>
          <cell r="BE8">
            <v>2.4172043010752691</v>
          </cell>
          <cell r="BF8">
            <v>2.2679999994329996</v>
          </cell>
          <cell r="BG8">
            <v>6.578672913561312</v>
          </cell>
        </row>
        <row r="9">
          <cell r="C9" t="str">
            <v>1-1000013364</v>
          </cell>
          <cell r="D9" t="str">
            <v>AMS COMPLET 900G X 15</v>
          </cell>
          <cell r="E9" t="str">
            <v>1-2029004173</v>
          </cell>
          <cell r="F9" t="str">
            <v>AMS COM</v>
          </cell>
          <cell r="G9">
            <v>26582</v>
          </cell>
          <cell r="H9" t="str">
            <v>L1</v>
          </cell>
          <cell r="I9">
            <v>2029004173</v>
          </cell>
          <cell r="J9" t="str">
            <v>1000013364L1</v>
          </cell>
          <cell r="K9" t="str">
            <v>26582L1</v>
          </cell>
          <cell r="L9" t="str">
            <v>2029004173L1</v>
          </cell>
          <cell r="M9">
            <v>1890</v>
          </cell>
          <cell r="N9">
            <v>1.3333333329999999</v>
          </cell>
          <cell r="O9">
            <v>168.17451443892526</v>
          </cell>
          <cell r="P9">
            <v>0.9</v>
          </cell>
          <cell r="Q9" t="str">
            <v>box</v>
          </cell>
          <cell r="R9">
            <v>21</v>
          </cell>
          <cell r="S9">
            <v>1.9867704280155645</v>
          </cell>
          <cell r="T9">
            <v>6.6000000000000003E-2</v>
          </cell>
          <cell r="U9">
            <v>7.0000000000000007E-2</v>
          </cell>
          <cell r="V9">
            <v>0.03</v>
          </cell>
          <cell r="W9">
            <v>9.6000000000000002E-2</v>
          </cell>
          <cell r="X9">
            <v>15</v>
          </cell>
          <cell r="Y9">
            <v>28</v>
          </cell>
          <cell r="Z9">
            <v>13.5</v>
          </cell>
          <cell r="AA9">
            <v>242.66</v>
          </cell>
          <cell r="AB9">
            <v>1.4429002820086967</v>
          </cell>
          <cell r="AC9">
            <v>1.4429059052709505</v>
          </cell>
          <cell r="AD9">
            <v>151.68932035042718</v>
          </cell>
          <cell r="AE9">
            <v>5.417475726800971</v>
          </cell>
          <cell r="AF9">
            <v>924</v>
          </cell>
          <cell r="AG9"/>
          <cell r="AH9">
            <v>0.25380824379105066</v>
          </cell>
          <cell r="AI9">
            <v>0.25380824379105066</v>
          </cell>
          <cell r="AJ9">
            <v>13.671504000000001</v>
          </cell>
          <cell r="AK9">
            <v>2.248449839437888</v>
          </cell>
          <cell r="AL9">
            <v>0.25335054845715899</v>
          </cell>
          <cell r="AM9">
            <v>-4.5769533389167227E-4</v>
          </cell>
          <cell r="AN9">
            <v>208.86295030727277</v>
          </cell>
          <cell r="AO9">
            <v>65.456817400534192</v>
          </cell>
          <cell r="AP9">
            <v>10.765192371983817</v>
          </cell>
          <cell r="AQ9"/>
          <cell r="AR9">
            <v>151.68899999999999</v>
          </cell>
          <cell r="AS9">
            <v>3.2035042718803197E-4</v>
          </cell>
          <cell r="AT9">
            <v>2.2480000000000002</v>
          </cell>
          <cell r="AU9">
            <v>4.4983943788778902E-4</v>
          </cell>
          <cell r="AV9"/>
          <cell r="AW9">
            <v>270</v>
          </cell>
          <cell r="AX9">
            <v>4</v>
          </cell>
          <cell r="AY9">
            <v>7</v>
          </cell>
          <cell r="AZ9">
            <v>2040</v>
          </cell>
          <cell r="BA9">
            <v>378</v>
          </cell>
          <cell r="BB9" t="str">
            <v>OUI</v>
          </cell>
          <cell r="BC9">
            <v>0.92999999999999994</v>
          </cell>
          <cell r="BD9">
            <v>0</v>
          </cell>
          <cell r="BE9">
            <v>2.4172043010752691</v>
          </cell>
          <cell r="BF9">
            <v>2.2679999994329996</v>
          </cell>
          <cell r="BG9">
            <v>6.578672913561312</v>
          </cell>
        </row>
        <row r="10">
          <cell r="C10" t="str">
            <v>1-1000011746</v>
          </cell>
          <cell r="D10" t="str">
            <v>GP MAXI SANDWICH 550GX10</v>
          </cell>
          <cell r="E10" t="str">
            <v>1-2029003109</v>
          </cell>
          <cell r="F10" t="str">
            <v>MAXI FETTE</v>
          </cell>
          <cell r="G10">
            <v>25621</v>
          </cell>
          <cell r="H10" t="str">
            <v>L1</v>
          </cell>
          <cell r="I10">
            <v>2029003109</v>
          </cell>
          <cell r="J10" t="str">
            <v>1000011746L1</v>
          </cell>
          <cell r="K10" t="str">
            <v>25621L1</v>
          </cell>
          <cell r="L10" t="str">
            <v>2029003109L1</v>
          </cell>
          <cell r="M10">
            <v>1890</v>
          </cell>
          <cell r="N10">
            <v>2</v>
          </cell>
          <cell r="O10">
            <v>186.92568176857975</v>
          </cell>
          <cell r="P10">
            <v>0.55000000000000004</v>
          </cell>
          <cell r="Q10" t="str">
            <v>pltx</v>
          </cell>
          <cell r="R10">
            <v>14</v>
          </cell>
          <cell r="S10">
            <v>1.7414903846153849</v>
          </cell>
          <cell r="T10">
            <v>6.6000000000000003E-2</v>
          </cell>
          <cell r="U10">
            <v>0.09</v>
          </cell>
          <cell r="V10">
            <v>0.03</v>
          </cell>
          <cell r="W10">
            <v>9.6000000000000002E-2</v>
          </cell>
          <cell r="X10">
            <v>10</v>
          </cell>
          <cell r="Y10">
            <v>60</v>
          </cell>
          <cell r="Z10">
            <v>5.5</v>
          </cell>
          <cell r="AA10">
            <v>249.905</v>
          </cell>
          <cell r="AB10">
            <v>1.3354512940051402</v>
          </cell>
          <cell r="AC10">
            <v>1.3369216986962271</v>
          </cell>
          <cell r="AD10">
            <v>333.96116504854371</v>
          </cell>
          <cell r="AE10">
            <v>5.5660194174757285</v>
          </cell>
          <cell r="AF10">
            <v>1980</v>
          </cell>
          <cell r="AG10"/>
          <cell r="AH10">
            <v>0.24703471132042562</v>
          </cell>
          <cell r="AI10">
            <v>0.24703471132042562</v>
          </cell>
          <cell r="AJ10">
            <v>11.93544</v>
          </cell>
          <cell r="AK10">
            <v>2.0167547400000001</v>
          </cell>
          <cell r="AL10">
            <v>0.24658923077577591</v>
          </cell>
          <cell r="AM10">
            <v>-4.4548054464971232E-4</v>
          </cell>
          <cell r="AN10">
            <v>212.80490722508412</v>
          </cell>
          <cell r="AO10">
            <v>56.086300619824826</v>
          </cell>
          <cell r="AP10">
            <v>9.4770123786049503</v>
          </cell>
          <cell r="AQ10"/>
          <cell r="AR10">
            <v>333.96100000000001</v>
          </cell>
          <cell r="AS10">
            <v>1.6504854369259192E-4</v>
          </cell>
          <cell r="AT10">
            <v>2.0169999999999999</v>
          </cell>
          <cell r="AU10">
            <v>-2.4525999999980286E-4</v>
          </cell>
          <cell r="AV10"/>
          <cell r="AW10">
            <v>130</v>
          </cell>
          <cell r="AX10">
            <v>4</v>
          </cell>
          <cell r="AY10">
            <v>15</v>
          </cell>
          <cell r="AZ10">
            <v>2100</v>
          </cell>
          <cell r="BA10">
            <v>330</v>
          </cell>
          <cell r="BB10" t="str">
            <v>OUI</v>
          </cell>
          <cell r="BC10">
            <v>0.91</v>
          </cell>
          <cell r="BD10">
            <v>0</v>
          </cell>
          <cell r="BE10">
            <v>2.2164835164835162</v>
          </cell>
          <cell r="BF10">
            <v>2.0790000000000002</v>
          </cell>
          <cell r="BG10">
            <v>6.6129637558208776</v>
          </cell>
        </row>
        <row r="11">
          <cell r="C11" t="str">
            <v>1-1000012646</v>
          </cell>
          <cell r="D11" t="str">
            <v>AMS NATURE 550 G</v>
          </cell>
          <cell r="E11" t="str">
            <v>1-2029003999</v>
          </cell>
          <cell r="F11" t="str">
            <v>AMS NAT</v>
          </cell>
          <cell r="G11">
            <v>26166</v>
          </cell>
          <cell r="H11" t="str">
            <v>L1</v>
          </cell>
          <cell r="I11">
            <v>2029003999</v>
          </cell>
          <cell r="J11" t="str">
            <v>1000012646L1</v>
          </cell>
          <cell r="K11" t="str">
            <v>26166L1</v>
          </cell>
          <cell r="L11" t="str">
            <v>2029003999L1</v>
          </cell>
          <cell r="M11">
            <v>1890</v>
          </cell>
          <cell r="N11">
            <v>2</v>
          </cell>
          <cell r="O11">
            <v>191.12923407956654</v>
          </cell>
          <cell r="P11">
            <v>0.55000000000000004</v>
          </cell>
          <cell r="Q11" t="str">
            <v>pltx</v>
          </cell>
          <cell r="R11">
            <v>14</v>
          </cell>
          <cell r="S11">
            <v>1.8141472868217057</v>
          </cell>
          <cell r="T11">
            <v>6.6000000000000003E-2</v>
          </cell>
          <cell r="U11">
            <v>0.08</v>
          </cell>
          <cell r="V11">
            <v>0.03</v>
          </cell>
          <cell r="W11">
            <v>9.6000000000000002E-2</v>
          </cell>
          <cell r="X11">
            <v>10</v>
          </cell>
          <cell r="Y11">
            <v>60</v>
          </cell>
          <cell r="Z11">
            <v>5.5</v>
          </cell>
          <cell r="AA11">
            <v>254.64</v>
          </cell>
          <cell r="AB11">
            <v>1.3327307168725058</v>
          </cell>
          <cell r="AC11">
            <v>1.3322922640604216</v>
          </cell>
          <cell r="AD11">
            <v>337.63106796116506</v>
          </cell>
          <cell r="AE11">
            <v>5.6271844660194175</v>
          </cell>
          <cell r="AF11">
            <v>1980</v>
          </cell>
          <cell r="AG11"/>
          <cell r="AH11">
            <v>0.2443495514147688</v>
          </cell>
          <cell r="AI11">
            <v>0.2443495514147688</v>
          </cell>
          <cell r="AJ11">
            <v>11.93544</v>
          </cell>
          <cell r="AK11">
            <v>2.0389168800000004</v>
          </cell>
          <cell r="AL11">
            <v>0.24390891304995224</v>
          </cell>
          <cell r="AM11">
            <v>-4.4063836481655905E-4</v>
          </cell>
          <cell r="AN11">
            <v>217.59042706961139</v>
          </cell>
          <cell r="AO11">
            <v>54.852780798953169</v>
          </cell>
          <cell r="AP11">
            <v>9.3704346623103572</v>
          </cell>
          <cell r="AQ11"/>
          <cell r="AR11">
            <v>337.63099999999997</v>
          </cell>
          <cell r="AS11">
            <v>6.7961165086671826E-5</v>
          </cell>
          <cell r="AT11">
            <v>2.0609999999999999</v>
          </cell>
          <cell r="AU11">
            <v>-2.2083119999999568E-2</v>
          </cell>
          <cell r="AV11"/>
          <cell r="AW11">
            <v>130</v>
          </cell>
          <cell r="AX11">
            <v>4</v>
          </cell>
          <cell r="AY11">
            <v>15</v>
          </cell>
          <cell r="AZ11">
            <v>2100</v>
          </cell>
          <cell r="BA11">
            <v>330</v>
          </cell>
          <cell r="BB11" t="str">
            <v>NON</v>
          </cell>
          <cell r="BC11">
            <v>0.92</v>
          </cell>
          <cell r="BD11">
            <v>1.0000000000000009E-2</v>
          </cell>
          <cell r="BE11">
            <v>2.2402173913043475</v>
          </cell>
          <cell r="BF11">
            <v>2.0790000000000002</v>
          </cell>
          <cell r="BG11">
            <v>7.7545642763033884</v>
          </cell>
        </row>
        <row r="12">
          <cell r="C12" t="str">
            <v>1-1000012648</v>
          </cell>
          <cell r="D12" t="str">
            <v>AMS NATURE 550 G</v>
          </cell>
          <cell r="E12" t="str">
            <v>1-2029003999</v>
          </cell>
          <cell r="F12" t="str">
            <v>AMS NAT</v>
          </cell>
          <cell r="G12">
            <v>26166</v>
          </cell>
          <cell r="H12" t="str">
            <v>L1</v>
          </cell>
          <cell r="I12">
            <v>2029003999</v>
          </cell>
          <cell r="J12" t="str">
            <v>1000012648L1</v>
          </cell>
          <cell r="K12" t="str">
            <v>26166L1</v>
          </cell>
          <cell r="L12" t="str">
            <v>2029003999L1</v>
          </cell>
          <cell r="M12">
            <v>1890</v>
          </cell>
          <cell r="N12">
            <v>2</v>
          </cell>
          <cell r="O12">
            <v>191.12923407956654</v>
          </cell>
          <cell r="P12">
            <v>0.55000000000000004</v>
          </cell>
          <cell r="Q12" t="str">
            <v>pltx</v>
          </cell>
          <cell r="R12">
            <v>14</v>
          </cell>
          <cell r="S12">
            <v>1.8141472868217057</v>
          </cell>
          <cell r="T12">
            <v>6.6000000000000003E-2</v>
          </cell>
          <cell r="U12">
            <v>0.08</v>
          </cell>
          <cell r="V12">
            <v>0.03</v>
          </cell>
          <cell r="W12">
            <v>9.6000000000000002E-2</v>
          </cell>
          <cell r="X12">
            <v>15</v>
          </cell>
          <cell r="Y12">
            <v>44</v>
          </cell>
          <cell r="Z12">
            <v>8.25</v>
          </cell>
          <cell r="AA12">
            <v>254.64</v>
          </cell>
          <cell r="AB12">
            <v>1.3327307168725058</v>
          </cell>
          <cell r="AC12">
            <v>1.3322922640604216</v>
          </cell>
          <cell r="AD12">
            <v>225.08737864077671</v>
          </cell>
          <cell r="AE12">
            <v>5.1156222418358341</v>
          </cell>
          <cell r="AF12">
            <v>1452</v>
          </cell>
          <cell r="AG12"/>
          <cell r="AH12">
            <v>0.26878450655624569</v>
          </cell>
          <cell r="AI12">
            <v>0.26878450655624569</v>
          </cell>
          <cell r="AJ12">
            <v>13.128984000000003</v>
          </cell>
          <cell r="AK12">
            <v>2.0389168800000004</v>
          </cell>
          <cell r="AL12">
            <v>0.26829980435494755</v>
          </cell>
          <cell r="AM12">
            <v>-4.8470220129814834E-4</v>
          </cell>
          <cell r="AN12">
            <v>217.59042706961139</v>
          </cell>
          <cell r="AO12">
            <v>60.3380588788485</v>
          </cell>
          <cell r="AP12">
            <v>9.3704346623103572</v>
          </cell>
          <cell r="AQ12"/>
          <cell r="AR12">
            <v>225.08699999999999</v>
          </cell>
          <cell r="AS12">
            <v>3.786407767165656E-4</v>
          </cell>
          <cell r="AT12">
            <v>2.0609999999999999</v>
          </cell>
          <cell r="AU12">
            <v>-2.2083119999999568E-2</v>
          </cell>
          <cell r="AV12"/>
          <cell r="AW12">
            <v>164</v>
          </cell>
          <cell r="AX12">
            <v>4</v>
          </cell>
          <cell r="AY12">
            <v>11</v>
          </cell>
          <cell r="AZ12">
            <v>1954</v>
          </cell>
          <cell r="BA12">
            <v>363</v>
          </cell>
          <cell r="BB12" t="str">
            <v>NON</v>
          </cell>
          <cell r="BC12">
            <v>0.92</v>
          </cell>
          <cell r="BD12">
            <v>1.0000000000000009E-2</v>
          </cell>
          <cell r="BE12">
            <v>2.2402173913043475</v>
          </cell>
          <cell r="BF12">
            <v>2.0790000000000002</v>
          </cell>
          <cell r="BG12">
            <v>7.7545642763033884</v>
          </cell>
        </row>
        <row r="13">
          <cell r="C13" t="str">
            <v>1-1000012649</v>
          </cell>
          <cell r="D13" t="str">
            <v>AMS NATURE MAXI 825 G</v>
          </cell>
          <cell r="E13" t="str">
            <v>1-2029003999</v>
          </cell>
          <cell r="F13" t="str">
            <v>AMS NAT</v>
          </cell>
          <cell r="G13">
            <v>26168</v>
          </cell>
          <cell r="H13" t="str">
            <v>L1</v>
          </cell>
          <cell r="I13">
            <v>2029003999</v>
          </cell>
          <cell r="J13" t="str">
            <v>1000012649L1</v>
          </cell>
          <cell r="K13" t="str">
            <v>26168L1</v>
          </cell>
          <cell r="L13" t="str">
            <v>2029003999L1</v>
          </cell>
          <cell r="M13">
            <v>1890</v>
          </cell>
          <cell r="N13">
            <v>1.3333333329999999</v>
          </cell>
          <cell r="O13">
            <v>191.12923407956654</v>
          </cell>
          <cell r="P13">
            <v>0.82499999999999996</v>
          </cell>
          <cell r="Q13" t="str">
            <v>box</v>
          </cell>
          <cell r="R13">
            <v>21</v>
          </cell>
          <cell r="S13">
            <v>1.8141472868217052</v>
          </cell>
          <cell r="T13">
            <v>6.6000000000000003E-2</v>
          </cell>
          <cell r="U13">
            <v>0.08</v>
          </cell>
          <cell r="V13">
            <v>0.03</v>
          </cell>
          <cell r="W13">
            <v>9.6000000000000002E-2</v>
          </cell>
          <cell r="X13">
            <v>7</v>
          </cell>
          <cell r="Y13">
            <v>60</v>
          </cell>
          <cell r="Z13">
            <v>5.7749999999999995</v>
          </cell>
          <cell r="AA13">
            <v>254.64</v>
          </cell>
          <cell r="AB13">
            <v>1.3327307168725058</v>
          </cell>
          <cell r="AC13">
            <v>1.3322922640604216</v>
          </cell>
          <cell r="AD13">
            <v>321.55339797786405</v>
          </cell>
          <cell r="AE13">
            <v>5.3592232996310676</v>
          </cell>
          <cell r="AF13">
            <v>1980</v>
          </cell>
          <cell r="AG13"/>
          <cell r="AH13">
            <v>0.25656702904964901</v>
          </cell>
          <cell r="AI13">
            <v>0.25656702904964901</v>
          </cell>
          <cell r="AJ13">
            <v>12.532212000000001</v>
          </cell>
          <cell r="AK13">
            <v>2.0389168794902708</v>
          </cell>
          <cell r="AL13">
            <v>0.25610435876647603</v>
          </cell>
          <cell r="AM13">
            <v>-4.6267028317298342E-4</v>
          </cell>
          <cell r="AN13">
            <v>217.59042701521375</v>
          </cell>
          <cell r="AO13">
            <v>57.595419853299703</v>
          </cell>
          <cell r="AP13">
            <v>9.3704346623103572</v>
          </cell>
          <cell r="AQ13"/>
          <cell r="AR13">
            <v>321.553</v>
          </cell>
          <cell r="AS13">
            <v>3.9797786405415536E-4</v>
          </cell>
          <cell r="AT13">
            <v>2.0609999999999999</v>
          </cell>
          <cell r="AU13">
            <v>-2.2083120509729159E-2</v>
          </cell>
          <cell r="AV13"/>
          <cell r="AW13">
            <v>130</v>
          </cell>
          <cell r="AX13">
            <v>4</v>
          </cell>
          <cell r="AY13">
            <v>15</v>
          </cell>
          <cell r="AZ13">
            <v>2100</v>
          </cell>
          <cell r="BA13">
            <v>346.49999999999994</v>
          </cell>
          <cell r="BB13" t="str">
            <v>NON</v>
          </cell>
          <cell r="BC13">
            <v>0.92</v>
          </cell>
          <cell r="BD13">
            <v>1.0000000000000009E-2</v>
          </cell>
          <cell r="BE13">
            <v>2.2402173913043475</v>
          </cell>
          <cell r="BF13">
            <v>2.0789999994802497</v>
          </cell>
          <cell r="BG13">
            <v>7.7545643032420397</v>
          </cell>
        </row>
        <row r="14">
          <cell r="C14" t="str">
            <v>1-1000012650</v>
          </cell>
          <cell r="D14" t="str">
            <v>AMS NATURE MAXI 825 G</v>
          </cell>
          <cell r="E14" t="str">
            <v>1-2029003999</v>
          </cell>
          <cell r="F14" t="str">
            <v>AMS NAT</v>
          </cell>
          <cell r="G14">
            <v>26168</v>
          </cell>
          <cell r="H14" t="str">
            <v>L1</v>
          </cell>
          <cell r="I14">
            <v>2029003999</v>
          </cell>
          <cell r="J14" t="str">
            <v>1000012650L1</v>
          </cell>
          <cell r="K14" t="str">
            <v>26168L1</v>
          </cell>
          <cell r="L14" t="str">
            <v>2029003999L1</v>
          </cell>
          <cell r="M14">
            <v>1890</v>
          </cell>
          <cell r="N14">
            <v>1.3333333329999999</v>
          </cell>
          <cell r="O14">
            <v>191.12923407956654</v>
          </cell>
          <cell r="P14">
            <v>0.82499999999999996</v>
          </cell>
          <cell r="Q14" t="str">
            <v>box</v>
          </cell>
          <cell r="R14">
            <v>21</v>
          </cell>
          <cell r="S14">
            <v>1.8141472868217052</v>
          </cell>
          <cell r="T14">
            <v>6.6000000000000003E-2</v>
          </cell>
          <cell r="U14">
            <v>0.08</v>
          </cell>
          <cell r="V14">
            <v>0.03</v>
          </cell>
          <cell r="W14">
            <v>9.6000000000000002E-2</v>
          </cell>
          <cell r="X14">
            <v>15</v>
          </cell>
          <cell r="Y14">
            <v>28</v>
          </cell>
          <cell r="Z14">
            <v>12.375</v>
          </cell>
          <cell r="AA14">
            <v>254.64</v>
          </cell>
          <cell r="AB14">
            <v>1.3327307168725058</v>
          </cell>
          <cell r="AC14">
            <v>1.3322922640604216</v>
          </cell>
          <cell r="AD14">
            <v>150.05825238966992</v>
          </cell>
          <cell r="AE14">
            <v>5.3592232996310685</v>
          </cell>
          <cell r="AF14">
            <v>924</v>
          </cell>
          <cell r="AG14"/>
          <cell r="AH14">
            <v>0.25656702904964895</v>
          </cell>
          <cell r="AI14">
            <v>0.25656702904964895</v>
          </cell>
          <cell r="AJ14">
            <v>12.532212000000001</v>
          </cell>
          <cell r="AK14">
            <v>2.0389168794902708</v>
          </cell>
          <cell r="AL14">
            <v>0.25610435876647603</v>
          </cell>
          <cell r="AM14">
            <v>-4.6267028317292791E-4</v>
          </cell>
          <cell r="AN14">
            <v>217.59042701521375</v>
          </cell>
          <cell r="AO14">
            <v>57.595419853299703</v>
          </cell>
          <cell r="AP14">
            <v>9.3704346623103572</v>
          </cell>
          <cell r="AQ14"/>
          <cell r="AR14">
            <v>150.05799999999999</v>
          </cell>
          <cell r="AS14">
            <v>2.5238966992446876E-4</v>
          </cell>
          <cell r="AT14">
            <v>2.0609999999999999</v>
          </cell>
          <cell r="AU14">
            <v>-2.2083120509729159E-2</v>
          </cell>
          <cell r="AV14"/>
          <cell r="AW14">
            <v>270</v>
          </cell>
          <cell r="AX14">
            <v>4</v>
          </cell>
          <cell r="AY14">
            <v>7</v>
          </cell>
          <cell r="AZ14">
            <v>2040</v>
          </cell>
          <cell r="BA14">
            <v>346.5</v>
          </cell>
          <cell r="BB14" t="str">
            <v>NON</v>
          </cell>
          <cell r="BC14">
            <v>0.92</v>
          </cell>
          <cell r="BD14">
            <v>1.0000000000000009E-2</v>
          </cell>
          <cell r="BE14">
            <v>2.2402173913043475</v>
          </cell>
          <cell r="BF14">
            <v>2.0789999994802497</v>
          </cell>
          <cell r="BG14">
            <v>7.7545643032420397</v>
          </cell>
        </row>
        <row r="15">
          <cell r="C15" t="str">
            <v>1-1000010121</v>
          </cell>
          <cell r="D15" t="str">
            <v>AMS NATURE GEANT 825g OFFRE ECONOMIQUE S</v>
          </cell>
          <cell r="E15" t="str">
            <v>1-2029003999</v>
          </cell>
          <cell r="F15" t="str">
            <v>AMS NAT</v>
          </cell>
          <cell r="G15">
            <v>24635</v>
          </cell>
          <cell r="H15" t="str">
            <v>L1</v>
          </cell>
          <cell r="I15">
            <v>2029003999</v>
          </cell>
          <cell r="J15" t="str">
            <v>1000010121L1</v>
          </cell>
          <cell r="K15" t="str">
            <v>24635L1</v>
          </cell>
          <cell r="L15" t="str">
            <v>2029003999L1</v>
          </cell>
          <cell r="M15">
            <v>1890</v>
          </cell>
          <cell r="N15">
            <v>1.3333333329999999</v>
          </cell>
          <cell r="O15">
            <v>191.79003802218205</v>
          </cell>
          <cell r="P15">
            <v>0.82499999999999996</v>
          </cell>
          <cell r="Q15" t="str">
            <v>box</v>
          </cell>
          <cell r="R15">
            <v>21</v>
          </cell>
          <cell r="S15">
            <v>1.7921318575553415</v>
          </cell>
          <cell r="T15">
            <v>6.6000000000000003E-2</v>
          </cell>
          <cell r="U15">
            <v>7.0000000000000007E-2</v>
          </cell>
          <cell r="V15">
            <v>0.03</v>
          </cell>
          <cell r="W15">
            <v>9.6000000000000002E-2</v>
          </cell>
          <cell r="X15">
            <v>15</v>
          </cell>
          <cell r="Y15">
            <v>28</v>
          </cell>
          <cell r="Z15">
            <v>12.375</v>
          </cell>
          <cell r="AA15">
            <v>254.64</v>
          </cell>
          <cell r="AB15">
            <v>1.3327307168725058</v>
          </cell>
          <cell r="AC15">
            <v>1.3277019110374693</v>
          </cell>
          <cell r="AD15">
            <v>151.68932035042715</v>
          </cell>
          <cell r="AE15">
            <v>5.4174757268009701</v>
          </cell>
          <cell r="AF15">
            <v>924</v>
          </cell>
          <cell r="AG15"/>
          <cell r="AH15">
            <v>0.25380824379105066</v>
          </cell>
          <cell r="AI15">
            <v>0.25380824379105066</v>
          </cell>
          <cell r="AJ15">
            <v>12.532212000000001</v>
          </cell>
          <cell r="AK15">
            <v>2.0610790194847302</v>
          </cell>
          <cell r="AL15">
            <v>0.2533505484571591</v>
          </cell>
          <cell r="AM15">
            <v>-4.5769533389156125E-4</v>
          </cell>
          <cell r="AN15">
            <v>218.34271701804602</v>
          </cell>
          <cell r="AO15">
            <v>57.396977426841374</v>
          </cell>
          <cell r="AP15">
            <v>9.4396508737883931</v>
          </cell>
          <cell r="AQ15"/>
          <cell r="AR15">
            <v>151.68899999999999</v>
          </cell>
          <cell r="AS15">
            <v>3.2035042715961026E-4</v>
          </cell>
          <cell r="AT15">
            <v>2.0609999999999999</v>
          </cell>
          <cell r="AU15">
            <v>7.9019484730213918E-5</v>
          </cell>
          <cell r="AV15"/>
          <cell r="AW15">
            <v>270</v>
          </cell>
          <cell r="AX15">
            <v>4</v>
          </cell>
          <cell r="AY15">
            <v>7</v>
          </cell>
          <cell r="AZ15">
            <v>2040</v>
          </cell>
          <cell r="BA15">
            <v>346.5</v>
          </cell>
          <cell r="BB15" t="str">
            <v>NON</v>
          </cell>
          <cell r="BC15">
            <v>0.92999999999999994</v>
          </cell>
          <cell r="BD15">
            <v>0</v>
          </cell>
          <cell r="BE15">
            <v>2.2161290322580647</v>
          </cell>
          <cell r="BF15">
            <v>2.0789999994802497</v>
          </cell>
          <cell r="BG15">
            <v>6.5959130741749528</v>
          </cell>
        </row>
        <row r="16">
          <cell r="C16" t="str">
            <v>1-1000136715</v>
          </cell>
          <cell r="D16" t="str">
            <v>100% MIE LAIT</v>
          </cell>
          <cell r="E16" t="str">
            <v>1-2029003322</v>
          </cell>
          <cell r="F16" t="str">
            <v>100% Mie</v>
          </cell>
          <cell r="G16">
            <v>76000080</v>
          </cell>
          <cell r="H16" t="str">
            <v>L1</v>
          </cell>
          <cell r="I16">
            <v>2029003322</v>
          </cell>
          <cell r="J16" t="str">
            <v>1000136715L1</v>
          </cell>
          <cell r="K16" t="str">
            <v>76000080L1</v>
          </cell>
          <cell r="L16" t="str">
            <v>2029003322L1</v>
          </cell>
          <cell r="M16">
            <v>1770</v>
          </cell>
          <cell r="N16">
            <v>2</v>
          </cell>
          <cell r="O16" t="e">
            <v>#N/A</v>
          </cell>
          <cell r="P16">
            <v>0.32500000000000001</v>
          </cell>
          <cell r="Q16" t="str">
            <v>pltx</v>
          </cell>
          <cell r="R16">
            <v>13</v>
          </cell>
          <cell r="S16">
            <v>0.76274766355140189</v>
          </cell>
          <cell r="T16">
            <v>0.9</v>
          </cell>
          <cell r="U16">
            <v>0.45</v>
          </cell>
          <cell r="V16">
            <v>0.09</v>
          </cell>
          <cell r="W16">
            <v>0.99</v>
          </cell>
          <cell r="X16">
            <v>6</v>
          </cell>
          <cell r="Y16">
            <v>136</v>
          </cell>
          <cell r="Z16">
            <v>1.9500000000000002</v>
          </cell>
          <cell r="AA16" t="e">
            <v>#N/A</v>
          </cell>
          <cell r="AB16">
            <v>1.3845000000000001</v>
          </cell>
          <cell r="AC16">
            <v>1.3845000000000001</v>
          </cell>
          <cell r="AD16">
            <v>297.70642201834858</v>
          </cell>
          <cell r="AE16">
            <v>2.1890178089584453</v>
          </cell>
          <cell r="AF16">
            <v>4488</v>
          </cell>
          <cell r="AG16"/>
          <cell r="AH16">
            <v>0.62813559322033907</v>
          </cell>
          <cell r="AI16">
            <v>0.62813559322033907</v>
          </cell>
          <cell r="AJ16">
            <v>17.415684000000002</v>
          </cell>
          <cell r="AK16">
            <v>1.2022724999999999</v>
          </cell>
          <cell r="AL16">
            <v>0.60356824264049969</v>
          </cell>
          <cell r="AM16">
            <v>-2.4567350579839387E-2</v>
          </cell>
          <cell r="AN16" t="e">
            <v>#N/A</v>
          </cell>
          <cell r="AO16" t="e">
            <v>#N/A</v>
          </cell>
          <cell r="AP16" t="e">
            <v>#N/A</v>
          </cell>
          <cell r="AQ16"/>
          <cell r="AR16">
            <v>297.70600000000002</v>
          </cell>
          <cell r="AS16">
            <v>4.2201834855859488E-4</v>
          </cell>
          <cell r="AT16">
            <v>1.202</v>
          </cell>
          <cell r="AU16">
            <v>2.7249999999989782E-4</v>
          </cell>
          <cell r="AV16"/>
          <cell r="AW16">
            <v>115</v>
          </cell>
          <cell r="AX16">
            <v>8</v>
          </cell>
          <cell r="AY16">
            <v>17</v>
          </cell>
          <cell r="AZ16">
            <v>2105</v>
          </cell>
          <cell r="BA16">
            <v>265.20000000000005</v>
          </cell>
          <cell r="BB16" t="str">
            <v>NON</v>
          </cell>
          <cell r="BC16">
            <v>0.55000000000000004</v>
          </cell>
          <cell r="BD16">
            <v>0</v>
          </cell>
          <cell r="BE16">
            <v>2.1854545454545451</v>
          </cell>
          <cell r="BF16">
            <v>1.1505000000000001</v>
          </cell>
          <cell r="BG16">
            <v>89.956935719647532</v>
          </cell>
        </row>
        <row r="17">
          <cell r="C17" t="str">
            <v>1-1000009501</v>
          </cell>
          <cell r="D17" t="str">
            <v>CUOR DI PANE 325GRX8 MB</v>
          </cell>
          <cell r="E17" t="str">
            <v>1-2029003566</v>
          </cell>
          <cell r="F17" t="str">
            <v>100% Mie</v>
          </cell>
          <cell r="G17">
            <v>24301</v>
          </cell>
          <cell r="H17" t="str">
            <v>L1</v>
          </cell>
          <cell r="I17">
            <v>2029003566</v>
          </cell>
          <cell r="J17" t="str">
            <v>1000009501L1</v>
          </cell>
          <cell r="K17" t="str">
            <v>24301L1</v>
          </cell>
          <cell r="L17" t="str">
            <v>2029003566L1</v>
          </cell>
          <cell r="M17">
            <v>1770</v>
          </cell>
          <cell r="N17">
            <v>2</v>
          </cell>
          <cell r="O17">
            <v>150.84994086113537</v>
          </cell>
          <cell r="P17">
            <v>0.32500000000000001</v>
          </cell>
          <cell r="Q17" t="str">
            <v>Caisses</v>
          </cell>
          <cell r="R17">
            <v>13</v>
          </cell>
          <cell r="S17">
            <v>0.96578403755868558</v>
          </cell>
          <cell r="T17">
            <v>0.92</v>
          </cell>
          <cell r="U17">
            <v>6.2E-2</v>
          </cell>
          <cell r="V17">
            <v>0.02</v>
          </cell>
          <cell r="W17">
            <v>0.94000000000000006</v>
          </cell>
          <cell r="X17">
            <v>8</v>
          </cell>
          <cell r="Y17">
            <v>108</v>
          </cell>
          <cell r="Z17">
            <v>2.6</v>
          </cell>
          <cell r="AA17">
            <v>203.90999999999997</v>
          </cell>
          <cell r="AB17">
            <v>1.3657876491289693</v>
          </cell>
          <cell r="AC17">
            <v>1.3517406691442388</v>
          </cell>
          <cell r="AD17">
            <v>406.9264705882353</v>
          </cell>
          <cell r="AE17">
            <v>3.7678376906318083</v>
          </cell>
          <cell r="AF17">
            <v>3564</v>
          </cell>
          <cell r="AG17"/>
          <cell r="AH17">
            <v>0.36493079397202849</v>
          </cell>
          <cell r="AI17">
            <v>0.36493079397202849</v>
          </cell>
          <cell r="AJ17">
            <v>17.976815999999999</v>
          </cell>
          <cell r="AK17">
            <v>2.0720044799999999</v>
          </cell>
          <cell r="AL17">
            <v>0.36150211412670302</v>
          </cell>
          <cell r="AM17">
            <v>-3.4286798453254663E-3</v>
          </cell>
          <cell r="AN17">
            <v>184.56933940656563</v>
          </cell>
          <cell r="AO17">
            <v>97.398712363601362</v>
          </cell>
          <cell r="AP17">
            <v>11.226157533325891</v>
          </cell>
          <cell r="AQ17"/>
          <cell r="AR17">
            <v>406.92599999999999</v>
          </cell>
          <cell r="AS17">
            <v>4.7058823531642702E-4</v>
          </cell>
          <cell r="AT17">
            <v>2.0720000000000001</v>
          </cell>
          <cell r="AU17">
            <v>4.4799999998623719E-6</v>
          </cell>
          <cell r="AV17"/>
          <cell r="AW17">
            <v>110</v>
          </cell>
          <cell r="AX17">
            <v>6</v>
          </cell>
          <cell r="AY17">
            <v>18</v>
          </cell>
          <cell r="AZ17">
            <v>2130</v>
          </cell>
          <cell r="BA17">
            <v>280.8</v>
          </cell>
          <cell r="BB17" t="str">
            <v>OUI</v>
          </cell>
          <cell r="BC17">
            <v>0.93799999999999994</v>
          </cell>
          <cell r="BD17">
            <v>0</v>
          </cell>
          <cell r="BE17">
            <v>2.2089552238805972</v>
          </cell>
          <cell r="BF17">
            <v>1.1505000000000001</v>
          </cell>
          <cell r="BG17">
            <v>91.999584865762458</v>
          </cell>
        </row>
        <row r="18">
          <cell r="C18" t="str">
            <v>1-1000013051</v>
          </cell>
          <cell r="D18" t="str">
            <v>LONGUE CONSERVATION NATURE SANS CROUTE 3</v>
          </cell>
          <cell r="E18" t="str">
            <v>1-2029004672</v>
          </cell>
          <cell r="F18" t="str">
            <v>100% Mie</v>
          </cell>
          <cell r="G18">
            <v>25572</v>
          </cell>
          <cell r="H18" t="str">
            <v>L1</v>
          </cell>
          <cell r="I18">
            <v>2029004672</v>
          </cell>
          <cell r="J18" t="str">
            <v>1000013051L1</v>
          </cell>
          <cell r="K18" t="str">
            <v>25572L1</v>
          </cell>
          <cell r="L18" t="str">
            <v>2029004672L1</v>
          </cell>
          <cell r="M18">
            <v>1770</v>
          </cell>
          <cell r="N18">
            <v>2</v>
          </cell>
          <cell r="O18">
            <v>150.89272506216821</v>
          </cell>
          <cell r="P18">
            <v>0.32500000000000001</v>
          </cell>
          <cell r="Q18" t="str">
            <v>pltx</v>
          </cell>
          <cell r="R18">
            <v>13</v>
          </cell>
          <cell r="S18">
            <v>0.97033962264150952</v>
          </cell>
          <cell r="T18">
            <v>0.9</v>
          </cell>
          <cell r="U18">
            <v>0.09</v>
          </cell>
          <cell r="V18">
            <v>0.04</v>
          </cell>
          <cell r="W18">
            <v>0.94000000000000006</v>
          </cell>
          <cell r="X18">
            <v>6</v>
          </cell>
          <cell r="Y18">
            <v>136</v>
          </cell>
          <cell r="Z18">
            <v>1.9500000000000002</v>
          </cell>
          <cell r="AA18">
            <v>203</v>
          </cell>
          <cell r="AB18">
            <v>1.3592984255308265</v>
          </cell>
          <cell r="AC18">
            <v>1.3453266213885624</v>
          </cell>
          <cell r="AD18">
            <v>516.25</v>
          </cell>
          <cell r="AE18">
            <v>3.7959558823529411</v>
          </cell>
          <cell r="AF18">
            <v>4488</v>
          </cell>
          <cell r="AG18"/>
          <cell r="AH18">
            <v>0.36222760290556905</v>
          </cell>
          <cell r="AI18">
            <v>0.36222760290556905</v>
          </cell>
          <cell r="AJ18">
            <v>16.978103999999998</v>
          </cell>
          <cell r="AK18">
            <v>1.9892144999999999</v>
          </cell>
          <cell r="AL18">
            <v>0.35562831459352423</v>
          </cell>
          <cell r="AM18">
            <v>-6.5992883120448154E-3</v>
          </cell>
          <cell r="AN18">
            <v>179.18511101132475</v>
          </cell>
          <cell r="AO18">
            <v>94.751756461098822</v>
          </cell>
          <cell r="AP18">
            <v>11.101449717405812</v>
          </cell>
          <cell r="AQ18"/>
          <cell r="AR18">
            <v>516.25</v>
          </cell>
          <cell r="AS18">
            <v>0</v>
          </cell>
          <cell r="AT18">
            <v>1.9890000000000001</v>
          </cell>
          <cell r="AU18">
            <v>2.1449999999978431E-4</v>
          </cell>
          <cell r="AV18"/>
          <cell r="AW18">
            <v>115</v>
          </cell>
          <cell r="AX18">
            <v>8</v>
          </cell>
          <cell r="AY18">
            <v>17</v>
          </cell>
          <cell r="AZ18">
            <v>2105</v>
          </cell>
          <cell r="BA18">
            <v>265.20000000000005</v>
          </cell>
          <cell r="BB18" t="str">
            <v>OUI</v>
          </cell>
          <cell r="BC18">
            <v>0.91</v>
          </cell>
          <cell r="BD18">
            <v>0</v>
          </cell>
          <cell r="BE18">
            <v>2.1857142857142859</v>
          </cell>
          <cell r="BF18">
            <v>1.1505000000000001</v>
          </cell>
          <cell r="BG18">
            <v>89.979512013410329</v>
          </cell>
        </row>
        <row r="19">
          <cell r="C19" t="str">
            <v>1-1000013062</v>
          </cell>
          <cell r="D19" t="str">
            <v>LONGUE CONSERVATION NATURE SANS CROUTE 3</v>
          </cell>
          <cell r="E19" t="str">
            <v>1-2029004672</v>
          </cell>
          <cell r="F19" t="str">
            <v>100% Mie</v>
          </cell>
          <cell r="G19">
            <v>25572</v>
          </cell>
          <cell r="H19" t="str">
            <v>L1</v>
          </cell>
          <cell r="I19">
            <v>2029004672</v>
          </cell>
          <cell r="J19" t="str">
            <v>1000013062L1</v>
          </cell>
          <cell r="K19" t="str">
            <v>25572L1</v>
          </cell>
          <cell r="L19" t="str">
            <v>2029004672L1</v>
          </cell>
          <cell r="M19">
            <v>1770</v>
          </cell>
          <cell r="N19">
            <v>2</v>
          </cell>
          <cell r="O19">
            <v>150.89272506216821</v>
          </cell>
          <cell r="P19">
            <v>0.32500000000000001</v>
          </cell>
          <cell r="Q19" t="str">
            <v>pltx</v>
          </cell>
          <cell r="R19">
            <v>13</v>
          </cell>
          <cell r="S19">
            <v>0.97033962264150952</v>
          </cell>
          <cell r="T19">
            <v>0.9</v>
          </cell>
          <cell r="U19">
            <v>0.09</v>
          </cell>
          <cell r="V19">
            <v>0.04</v>
          </cell>
          <cell r="W19">
            <v>0.94000000000000006</v>
          </cell>
          <cell r="X19">
            <v>12</v>
          </cell>
          <cell r="Y19">
            <v>68</v>
          </cell>
          <cell r="Z19">
            <v>3.9000000000000004</v>
          </cell>
          <cell r="AA19">
            <v>203</v>
          </cell>
          <cell r="AB19">
            <v>1.3592984255308265</v>
          </cell>
          <cell r="AC19">
            <v>1.3453266213885624</v>
          </cell>
          <cell r="AD19">
            <v>258.125</v>
          </cell>
          <cell r="AE19">
            <v>3.7959558823529411</v>
          </cell>
          <cell r="AF19">
            <v>2244</v>
          </cell>
          <cell r="AG19"/>
          <cell r="AH19">
            <v>0.36222760290556905</v>
          </cell>
          <cell r="AI19">
            <v>0.36222760290556905</v>
          </cell>
          <cell r="AJ19">
            <v>16.978103999999998</v>
          </cell>
          <cell r="AK19">
            <v>1.9892144999999999</v>
          </cell>
          <cell r="AL19">
            <v>0.35562831459352423</v>
          </cell>
          <cell r="AM19">
            <v>-6.5992883120448154E-3</v>
          </cell>
          <cell r="AN19">
            <v>179.18511101132475</v>
          </cell>
          <cell r="AO19">
            <v>94.751756461098822</v>
          </cell>
          <cell r="AP19">
            <v>11.101449717405812</v>
          </cell>
          <cell r="AQ19"/>
          <cell r="AR19">
            <v>258.125</v>
          </cell>
          <cell r="AS19">
            <v>0</v>
          </cell>
          <cell r="AT19">
            <v>1.9890000000000001</v>
          </cell>
          <cell r="AU19">
            <v>2.1449999999978431E-4</v>
          </cell>
          <cell r="AV19"/>
          <cell r="AW19">
            <v>115</v>
          </cell>
          <cell r="AX19">
            <v>4</v>
          </cell>
          <cell r="AY19">
            <v>15</v>
          </cell>
          <cell r="AZ19">
            <v>1875</v>
          </cell>
          <cell r="BA19">
            <v>265.20000000000005</v>
          </cell>
          <cell r="BB19" t="str">
            <v>OUI</v>
          </cell>
          <cell r="BC19">
            <v>0.91</v>
          </cell>
          <cell r="BD19">
            <v>0</v>
          </cell>
          <cell r="BE19">
            <v>2.1857142857142859</v>
          </cell>
          <cell r="BF19">
            <v>1.1505000000000001</v>
          </cell>
          <cell r="BG19">
            <v>89.979512013410329</v>
          </cell>
        </row>
        <row r="20">
          <cell r="C20" t="str">
            <v>1-1000015508</v>
          </cell>
          <cell r="D20" t="str">
            <v xml:space="preserve">100% MIE PETITE TRANCHE 325g </v>
          </cell>
          <cell r="E20" t="str">
            <v>1-2029005734</v>
          </cell>
          <cell r="F20" t="str">
            <v>100% Mie</v>
          </cell>
          <cell r="G20">
            <v>27678</v>
          </cell>
          <cell r="H20" t="str">
            <v>L1</v>
          </cell>
          <cell r="I20">
            <v>2029005734</v>
          </cell>
          <cell r="J20" t="str">
            <v>1000015508L1</v>
          </cell>
          <cell r="K20" t="str">
            <v>27678L1</v>
          </cell>
          <cell r="L20" t="str">
            <v>2029005734L1</v>
          </cell>
          <cell r="M20">
            <v>1770</v>
          </cell>
          <cell r="N20">
            <v>2</v>
          </cell>
          <cell r="O20">
            <v>150.54056041773919</v>
          </cell>
          <cell r="P20">
            <v>0.32500000000000001</v>
          </cell>
          <cell r="Q20" t="str">
            <v>pltx</v>
          </cell>
          <cell r="R20">
            <v>13</v>
          </cell>
          <cell r="S20">
            <v>0.97033962264150952</v>
          </cell>
          <cell r="T20">
            <v>0.9</v>
          </cell>
          <cell r="U20">
            <v>0.27</v>
          </cell>
          <cell r="V20">
            <v>9.6000000000000002E-2</v>
          </cell>
          <cell r="W20">
            <v>0.996</v>
          </cell>
          <cell r="X20">
            <v>6</v>
          </cell>
          <cell r="Y20">
            <v>136</v>
          </cell>
          <cell r="Z20">
            <v>1.9500000000000002</v>
          </cell>
          <cell r="AA20">
            <v>204.69</v>
          </cell>
          <cell r="AB20">
            <v>1.3592984255308265</v>
          </cell>
          <cell r="AC20">
            <v>1.3597000000000001</v>
          </cell>
          <cell r="AD20">
            <v>392.97445255474446</v>
          </cell>
          <cell r="AE20">
            <v>2.8895180334907682</v>
          </cell>
          <cell r="AF20">
            <v>4488</v>
          </cell>
          <cell r="AG20"/>
          <cell r="AH20">
            <v>0.47585790573485037</v>
          </cell>
          <cell r="AI20">
            <v>0.47585790573485037</v>
          </cell>
          <cell r="AJ20">
            <v>17.468193600000003</v>
          </cell>
          <cell r="AK20">
            <v>1.5957435</v>
          </cell>
          <cell r="AL20">
            <v>0.4561142815245684</v>
          </cell>
          <cell r="AM20">
            <v>-1.9743624210281974E-2</v>
          </cell>
          <cell r="AN20">
            <v>169.63283952181374</v>
          </cell>
          <cell r="AO20">
            <v>102.97648526807629</v>
          </cell>
          <cell r="AP20">
            <v>9.4070434975817125</v>
          </cell>
          <cell r="AQ20"/>
          <cell r="AR20">
            <v>339.142</v>
          </cell>
          <cell r="AS20">
            <v>53.832452554744464</v>
          </cell>
          <cell r="AT20">
            <v>1.377</v>
          </cell>
          <cell r="AU20">
            <v>0.21874349999999998</v>
          </cell>
          <cell r="AV20"/>
          <cell r="AW20">
            <v>115</v>
          </cell>
          <cell r="AX20">
            <v>4</v>
          </cell>
          <cell r="AY20">
            <v>15</v>
          </cell>
          <cell r="AZ20">
            <v>1875</v>
          </cell>
          <cell r="BA20">
            <v>265.20000000000005</v>
          </cell>
          <cell r="BB20" t="str">
            <v>OUI</v>
          </cell>
          <cell r="BC20">
            <v>0.73</v>
          </cell>
          <cell r="BD20">
            <v>-9.9999999999999978E-2</v>
          </cell>
          <cell r="BE20">
            <v>1.8863013698630138</v>
          </cell>
          <cell r="BF20">
            <v>1.1505000000000001</v>
          </cell>
          <cell r="BG20">
            <v>63.954921326641781</v>
          </cell>
        </row>
        <row r="21">
          <cell r="C21" t="str">
            <v>1-1000011695</v>
          </cell>
          <cell r="D21" t="str">
            <v>100% MIE COMPLET MAXI 650 G X 24</v>
          </cell>
          <cell r="E21" t="str">
            <v>1-2029004995</v>
          </cell>
          <cell r="F21" t="str">
            <v>100% Mie</v>
          </cell>
          <cell r="G21">
            <v>25568</v>
          </cell>
          <cell r="H21" t="str">
            <v>L1</v>
          </cell>
          <cell r="I21">
            <v>2029004995</v>
          </cell>
          <cell r="J21" t="str">
            <v>1000011695L1</v>
          </cell>
          <cell r="K21" t="str">
            <v>25568L1</v>
          </cell>
          <cell r="L21" t="str">
            <v>2029004995L1</v>
          </cell>
          <cell r="M21">
            <v>1770</v>
          </cell>
          <cell r="N21">
            <v>1</v>
          </cell>
          <cell r="O21">
            <v>176.56521739130437</v>
          </cell>
          <cell r="P21">
            <v>0.65</v>
          </cell>
          <cell r="Q21" t="str">
            <v>box</v>
          </cell>
          <cell r="R21">
            <v>26</v>
          </cell>
          <cell r="S21">
            <v>0.96963981042654046</v>
          </cell>
          <cell r="T21">
            <v>0.8</v>
          </cell>
          <cell r="U21">
            <v>0.05</v>
          </cell>
          <cell r="V21">
            <v>0.05</v>
          </cell>
          <cell r="W21">
            <v>0.85000000000000009</v>
          </cell>
          <cell r="X21">
            <v>24</v>
          </cell>
          <cell r="Y21">
            <v>20</v>
          </cell>
          <cell r="Z21">
            <v>15.600000000000001</v>
          </cell>
          <cell r="AA21">
            <v>243.66</v>
          </cell>
          <cell r="AB21">
            <v>1.38</v>
          </cell>
          <cell r="AC21">
            <v>1.38</v>
          </cell>
          <cell r="AD21">
            <v>66.726190476190467</v>
          </cell>
          <cell r="AE21">
            <v>3.3363095238095233</v>
          </cell>
          <cell r="AF21">
            <v>660</v>
          </cell>
          <cell r="AG21"/>
          <cell r="AH21">
            <v>0.41213202497769852</v>
          </cell>
          <cell r="AI21">
            <v>0.41213202497769852</v>
          </cell>
          <cell r="AJ21">
            <v>19.047600000000003</v>
          </cell>
          <cell r="AK21">
            <v>1.967355</v>
          </cell>
          <cell r="AL21">
            <v>0.40340965407869961</v>
          </cell>
          <cell r="AM21">
            <v>-8.7223708989989102E-3</v>
          </cell>
          <cell r="AN21">
            <v>196.744099378882</v>
          </cell>
          <cell r="AO21">
            <v>96.81408520068949</v>
          </cell>
          <cell r="AP21">
            <v>9.9995629155380445</v>
          </cell>
          <cell r="AQ21"/>
          <cell r="AR21">
            <v>62.969000000000001</v>
          </cell>
          <cell r="AS21">
            <v>3.7571904761904662</v>
          </cell>
          <cell r="AT21">
            <v>1.9670000000000001</v>
          </cell>
          <cell r="AU21">
            <v>3.5499999999988319E-4</v>
          </cell>
          <cell r="AV21"/>
          <cell r="AW21">
            <v>330</v>
          </cell>
          <cell r="AX21">
            <v>5</v>
          </cell>
          <cell r="AY21">
            <v>4</v>
          </cell>
          <cell r="AZ21">
            <v>1470</v>
          </cell>
          <cell r="BA21">
            <v>312</v>
          </cell>
          <cell r="BB21" t="str">
            <v>NON</v>
          </cell>
          <cell r="BC21">
            <v>0.95</v>
          </cell>
          <cell r="BD21">
            <v>0</v>
          </cell>
          <cell r="BE21">
            <v>2.0705263157894738</v>
          </cell>
          <cell r="BF21">
            <v>1.1505000000000001</v>
          </cell>
          <cell r="BG21">
            <v>79.967519842631347</v>
          </cell>
        </row>
        <row r="22">
          <cell r="C22" t="str">
            <v>1-1000015418</v>
          </cell>
          <cell r="D22" t="str">
            <v>100% MIE COMPLET MAXI 650 G X 20</v>
          </cell>
          <cell r="E22" t="str">
            <v>1-2029004995</v>
          </cell>
          <cell r="F22" t="str">
            <v>100% Mie</v>
          </cell>
          <cell r="G22">
            <v>25568</v>
          </cell>
          <cell r="H22" t="str">
            <v>L1</v>
          </cell>
          <cell r="I22">
            <v>2029004995</v>
          </cell>
          <cell r="J22" t="str">
            <v>1000015418L1</v>
          </cell>
          <cell r="K22" t="str">
            <v>25568L1</v>
          </cell>
          <cell r="L22" t="str">
            <v>2029004995L1</v>
          </cell>
          <cell r="M22">
            <v>1770</v>
          </cell>
          <cell r="N22">
            <v>1</v>
          </cell>
          <cell r="O22">
            <v>176.56521739130437</v>
          </cell>
          <cell r="P22">
            <v>0.65</v>
          </cell>
          <cell r="Q22" t="str">
            <v>box</v>
          </cell>
          <cell r="R22">
            <v>26</v>
          </cell>
          <cell r="S22">
            <v>0.96963981042654046</v>
          </cell>
          <cell r="T22">
            <v>0.8</v>
          </cell>
          <cell r="U22">
            <v>0.05</v>
          </cell>
          <cell r="V22">
            <v>0.05</v>
          </cell>
          <cell r="W22">
            <v>0.85000000000000009</v>
          </cell>
          <cell r="X22">
            <v>20</v>
          </cell>
          <cell r="Y22">
            <v>20</v>
          </cell>
          <cell r="Z22">
            <v>13</v>
          </cell>
          <cell r="AA22">
            <v>243.66</v>
          </cell>
          <cell r="AB22">
            <v>1.38</v>
          </cell>
          <cell r="AC22">
            <v>1.38</v>
          </cell>
          <cell r="AD22">
            <v>80.071428571428569</v>
          </cell>
          <cell r="AE22">
            <v>4.0035714285714281</v>
          </cell>
          <cell r="AF22">
            <v>660</v>
          </cell>
          <cell r="AG22"/>
          <cell r="AH22">
            <v>0.34344335414808208</v>
          </cell>
          <cell r="AI22">
            <v>0.34344335414808208</v>
          </cell>
          <cell r="AJ22">
            <v>15.872999999999999</v>
          </cell>
          <cell r="AK22">
            <v>1.967355</v>
          </cell>
          <cell r="AL22">
            <v>0.33617471173224961</v>
          </cell>
          <cell r="AM22">
            <v>-7.2686424158324714E-3</v>
          </cell>
          <cell r="AN22">
            <v>196.744099378882</v>
          </cell>
          <cell r="AO22">
            <v>80.678404333907906</v>
          </cell>
          <cell r="AP22">
            <v>9.9995629155380463</v>
          </cell>
          <cell r="AQ22"/>
          <cell r="AR22">
            <v>80.070999999999998</v>
          </cell>
          <cell r="AS22">
            <v>4.2857142857144481E-4</v>
          </cell>
          <cell r="AT22">
            <v>1.9670000000000001</v>
          </cell>
          <cell r="AU22">
            <v>3.5499999999988319E-4</v>
          </cell>
          <cell r="AV22"/>
          <cell r="AW22">
            <v>330</v>
          </cell>
          <cell r="AX22">
            <v>5</v>
          </cell>
          <cell r="AY22">
            <v>4</v>
          </cell>
          <cell r="AZ22">
            <v>1470</v>
          </cell>
          <cell r="BA22">
            <v>260</v>
          </cell>
          <cell r="BB22" t="str">
            <v>OUI</v>
          </cell>
          <cell r="BC22">
            <v>0.95</v>
          </cell>
          <cell r="BD22">
            <v>0</v>
          </cell>
          <cell r="BE22">
            <v>2.0705263157894738</v>
          </cell>
          <cell r="BF22">
            <v>1.1505000000000001</v>
          </cell>
          <cell r="BG22">
            <v>79.967519842631347</v>
          </cell>
        </row>
        <row r="23">
          <cell r="C23" t="str">
            <v>1-1000011694</v>
          </cell>
          <cell r="D23" t="str">
            <v>100% MIE COMPLET MAXI   650 G X 6</v>
          </cell>
          <cell r="E23" t="str">
            <v>1-2029004995</v>
          </cell>
          <cell r="F23" t="str">
            <v>100% Mie</v>
          </cell>
          <cell r="G23">
            <v>25568</v>
          </cell>
          <cell r="H23" t="str">
            <v>L1</v>
          </cell>
          <cell r="I23">
            <v>2029004995</v>
          </cell>
          <cell r="J23" t="str">
            <v>1000011694L1</v>
          </cell>
          <cell r="K23" t="str">
            <v>25568L1</v>
          </cell>
          <cell r="L23" t="str">
            <v>2029004995L1</v>
          </cell>
          <cell r="M23">
            <v>1770</v>
          </cell>
          <cell r="N23">
            <v>1</v>
          </cell>
          <cell r="O23">
            <v>176.56521739130437</v>
          </cell>
          <cell r="P23">
            <v>0.65</v>
          </cell>
          <cell r="Q23" t="str">
            <v>pltx</v>
          </cell>
          <cell r="R23">
            <v>26</v>
          </cell>
          <cell r="S23">
            <v>0.96963981042654046</v>
          </cell>
          <cell r="T23">
            <v>0.8</v>
          </cell>
          <cell r="U23">
            <v>0.05</v>
          </cell>
          <cell r="V23">
            <v>0.05</v>
          </cell>
          <cell r="W23">
            <v>0.85000000000000009</v>
          </cell>
          <cell r="X23">
            <v>6</v>
          </cell>
          <cell r="Y23">
            <v>68</v>
          </cell>
          <cell r="Z23">
            <v>3.9000000000000004</v>
          </cell>
          <cell r="AA23">
            <v>243.66</v>
          </cell>
          <cell r="AB23">
            <v>1.38</v>
          </cell>
          <cell r="AC23">
            <v>1.38</v>
          </cell>
          <cell r="AD23">
            <v>266.90476190476187</v>
          </cell>
          <cell r="AE23">
            <v>3.9250700280112039</v>
          </cell>
          <cell r="AF23">
            <v>2244</v>
          </cell>
          <cell r="AG23"/>
          <cell r="AH23">
            <v>0.35031222123104372</v>
          </cell>
          <cell r="AI23">
            <v>0.35031222123104372</v>
          </cell>
          <cell r="AJ23">
            <v>16.190460000000002</v>
          </cell>
          <cell r="AK23">
            <v>1.967355</v>
          </cell>
          <cell r="AL23">
            <v>0.34289820596689463</v>
          </cell>
          <cell r="AM23">
            <v>-7.4140152641490875E-3</v>
          </cell>
          <cell r="AN23">
            <v>196.744099378882</v>
          </cell>
          <cell r="AO23">
            <v>82.291972420586063</v>
          </cell>
          <cell r="AP23">
            <v>9.9995629155380445</v>
          </cell>
          <cell r="AQ23"/>
          <cell r="AR23">
            <v>266.875</v>
          </cell>
          <cell r="AS23">
            <v>2.9761904761869573E-2</v>
          </cell>
          <cell r="AT23">
            <v>1.9670000000000001</v>
          </cell>
          <cell r="AU23">
            <v>3.5499999999988319E-4</v>
          </cell>
          <cell r="AV23"/>
          <cell r="AW23">
            <v>115</v>
          </cell>
          <cell r="AX23">
            <v>4</v>
          </cell>
          <cell r="AY23">
            <v>17</v>
          </cell>
          <cell r="AZ23">
            <v>2105</v>
          </cell>
          <cell r="BA23">
            <v>265.20000000000005</v>
          </cell>
          <cell r="BB23" t="str">
            <v>NON</v>
          </cell>
          <cell r="BC23">
            <v>0.95</v>
          </cell>
          <cell r="BD23">
            <v>0</v>
          </cell>
          <cell r="BE23">
            <v>2.0705263157894738</v>
          </cell>
          <cell r="BF23">
            <v>1.1505000000000001</v>
          </cell>
          <cell r="BG23">
            <v>79.967519842631347</v>
          </cell>
        </row>
        <row r="24">
          <cell r="C24" t="str">
            <v>1-1000011865</v>
          </cell>
          <cell r="D24" t="str">
            <v>100% MIE COMPLET PT PLUS 30% GT 650 G X 6</v>
          </cell>
          <cell r="E24" t="str">
            <v>1-2029004995</v>
          </cell>
          <cell r="F24" t="str">
            <v>100% Mie</v>
          </cell>
          <cell r="G24">
            <v>25690</v>
          </cell>
          <cell r="H24" t="str">
            <v>L1</v>
          </cell>
          <cell r="I24">
            <v>2029004995</v>
          </cell>
          <cell r="J24" t="str">
            <v>1000011865L1</v>
          </cell>
          <cell r="K24" t="str">
            <v>25690L1</v>
          </cell>
          <cell r="L24" t="str">
            <v>2029004995L1</v>
          </cell>
          <cell r="M24">
            <v>1770</v>
          </cell>
          <cell r="N24">
            <v>1</v>
          </cell>
          <cell r="O24">
            <v>176.56521739130437</v>
          </cell>
          <cell r="P24">
            <v>0.65</v>
          </cell>
          <cell r="Q24" t="str">
            <v>pltx</v>
          </cell>
          <cell r="R24">
            <v>26</v>
          </cell>
          <cell r="S24">
            <v>0.97425714285714293</v>
          </cell>
          <cell r="T24">
            <v>0.8</v>
          </cell>
          <cell r="U24">
            <v>0.05</v>
          </cell>
          <cell r="V24">
            <v>0.05</v>
          </cell>
          <cell r="W24">
            <v>0.85000000000000009</v>
          </cell>
          <cell r="X24">
            <v>6</v>
          </cell>
          <cell r="Y24">
            <v>68</v>
          </cell>
          <cell r="Z24">
            <v>3.9000000000000004</v>
          </cell>
          <cell r="AA24">
            <v>243.66</v>
          </cell>
          <cell r="AB24">
            <v>1.38</v>
          </cell>
          <cell r="AC24">
            <v>1.38</v>
          </cell>
          <cell r="AD24">
            <v>266.90476190476187</v>
          </cell>
          <cell r="AE24">
            <v>3.9250700280112039</v>
          </cell>
          <cell r="AF24">
            <v>2244</v>
          </cell>
          <cell r="AG24"/>
          <cell r="AH24">
            <v>0.35031222123104372</v>
          </cell>
          <cell r="AI24">
            <v>0.35031222123104372</v>
          </cell>
          <cell r="AJ24">
            <v>16.190460000000002</v>
          </cell>
          <cell r="AK24">
            <v>1.967355</v>
          </cell>
          <cell r="AL24">
            <v>0.34289820596689463</v>
          </cell>
          <cell r="AM24">
            <v>-7.4140152641490875E-3</v>
          </cell>
          <cell r="AN24">
            <v>196.744099378882</v>
          </cell>
          <cell r="AO24">
            <v>82.291972420586063</v>
          </cell>
          <cell r="AP24">
            <v>9.9995629155380445</v>
          </cell>
          <cell r="AQ24"/>
          <cell r="AR24">
            <v>266.875</v>
          </cell>
          <cell r="AS24">
            <v>2.9761904761869573E-2</v>
          </cell>
          <cell r="AT24">
            <v>1.9670000000000001</v>
          </cell>
          <cell r="AU24">
            <v>3.5499999999988319E-4</v>
          </cell>
          <cell r="AV24"/>
          <cell r="AW24">
            <v>115</v>
          </cell>
          <cell r="AX24">
            <v>4</v>
          </cell>
          <cell r="AY24">
            <v>17</v>
          </cell>
          <cell r="AZ24">
            <v>2105</v>
          </cell>
          <cell r="BA24">
            <v>265.20000000000005</v>
          </cell>
          <cell r="BB24" t="str">
            <v>NON</v>
          </cell>
          <cell r="BC24">
            <v>0.95</v>
          </cell>
          <cell r="BD24">
            <v>0</v>
          </cell>
          <cell r="BE24">
            <v>2.0705263157894738</v>
          </cell>
          <cell r="BF24">
            <v>1.1505000000000001</v>
          </cell>
          <cell r="BG24">
            <v>79.967519842631347</v>
          </cell>
        </row>
        <row r="25">
          <cell r="C25" t="str">
            <v>1-1000011866</v>
          </cell>
          <cell r="D25" t="str">
            <v>100% MIE COMPLET PT PLUS 30% GT 650 G X 24</v>
          </cell>
          <cell r="E25" t="str">
            <v>1-2029004995</v>
          </cell>
          <cell r="F25" t="str">
            <v>100% Mie</v>
          </cell>
          <cell r="G25">
            <v>25690</v>
          </cell>
          <cell r="H25" t="str">
            <v>L1</v>
          </cell>
          <cell r="I25">
            <v>2029004995</v>
          </cell>
          <cell r="J25" t="str">
            <v>1000011866L1</v>
          </cell>
          <cell r="K25" t="str">
            <v>25690L1</v>
          </cell>
          <cell r="L25" t="str">
            <v>2029004995L1</v>
          </cell>
          <cell r="M25">
            <v>1770</v>
          </cell>
          <cell r="N25">
            <v>1</v>
          </cell>
          <cell r="O25">
            <v>176.56521739130437</v>
          </cell>
          <cell r="P25">
            <v>0.65</v>
          </cell>
          <cell r="Q25" t="str">
            <v>box</v>
          </cell>
          <cell r="R25">
            <v>26</v>
          </cell>
          <cell r="S25">
            <v>0.97425714285714293</v>
          </cell>
          <cell r="T25">
            <v>0.8</v>
          </cell>
          <cell r="U25">
            <v>0.05</v>
          </cell>
          <cell r="V25">
            <v>0.05</v>
          </cell>
          <cell r="W25">
            <v>0.85000000000000009</v>
          </cell>
          <cell r="X25">
            <v>24</v>
          </cell>
          <cell r="Y25">
            <v>20</v>
          </cell>
          <cell r="Z25">
            <v>15.600000000000001</v>
          </cell>
          <cell r="AA25">
            <v>243.66</v>
          </cell>
          <cell r="AB25">
            <v>1.38</v>
          </cell>
          <cell r="AC25">
            <v>1.38</v>
          </cell>
          <cell r="AD25">
            <v>66.726190476190467</v>
          </cell>
          <cell r="AE25">
            <v>3.3363095238095233</v>
          </cell>
          <cell r="AF25">
            <v>660</v>
          </cell>
          <cell r="AG25"/>
          <cell r="AH25">
            <v>0.41213202497769852</v>
          </cell>
          <cell r="AI25">
            <v>0.41213202497769852</v>
          </cell>
          <cell r="AJ25">
            <v>19.047600000000003</v>
          </cell>
          <cell r="AK25">
            <v>1.967355</v>
          </cell>
          <cell r="AL25">
            <v>0.40340965407869961</v>
          </cell>
          <cell r="AM25">
            <v>-8.7223708989989102E-3</v>
          </cell>
          <cell r="AN25">
            <v>196.744099378882</v>
          </cell>
          <cell r="AO25">
            <v>96.81408520068949</v>
          </cell>
          <cell r="AP25">
            <v>9.9995629155380445</v>
          </cell>
          <cell r="AQ25"/>
          <cell r="AR25">
            <v>62.969000000000001</v>
          </cell>
          <cell r="AS25">
            <v>3.7571904761904662</v>
          </cell>
          <cell r="AT25">
            <v>1.9670000000000001</v>
          </cell>
          <cell r="AU25">
            <v>3.5499999999988319E-4</v>
          </cell>
          <cell r="AV25"/>
          <cell r="AW25">
            <v>330</v>
          </cell>
          <cell r="AX25">
            <v>5</v>
          </cell>
          <cell r="AY25">
            <v>4</v>
          </cell>
          <cell r="AZ25">
            <v>1470</v>
          </cell>
          <cell r="BA25">
            <v>312</v>
          </cell>
          <cell r="BB25" t="str">
            <v>NON</v>
          </cell>
          <cell r="BC25">
            <v>0.95</v>
          </cell>
          <cell r="BD25">
            <v>0</v>
          </cell>
          <cell r="BE25">
            <v>2.0705263157894738</v>
          </cell>
          <cell r="BF25">
            <v>1.1505000000000001</v>
          </cell>
          <cell r="BG25">
            <v>79.967519842631347</v>
          </cell>
        </row>
        <row r="26">
          <cell r="C26" t="str">
            <v>1-1000015417</v>
          </cell>
          <cell r="D26" t="str">
            <v>100% MIE COMPLET PT PLUS 30% GT 650 G X 20</v>
          </cell>
          <cell r="E26" t="str">
            <v>1-2029004995</v>
          </cell>
          <cell r="F26" t="str">
            <v>100% Mie</v>
          </cell>
          <cell r="G26">
            <v>25690</v>
          </cell>
          <cell r="H26" t="str">
            <v>L1</v>
          </cell>
          <cell r="I26">
            <v>2029004995</v>
          </cell>
          <cell r="J26" t="str">
            <v>1000015417L1</v>
          </cell>
          <cell r="K26" t="str">
            <v>25690L1</v>
          </cell>
          <cell r="L26" t="str">
            <v>2029004995L1</v>
          </cell>
          <cell r="M26">
            <v>1770</v>
          </cell>
          <cell r="N26">
            <v>1</v>
          </cell>
          <cell r="O26">
            <v>176.56521739130437</v>
          </cell>
          <cell r="P26">
            <v>0.65</v>
          </cell>
          <cell r="Q26" t="str">
            <v>box</v>
          </cell>
          <cell r="R26">
            <v>26</v>
          </cell>
          <cell r="S26">
            <v>0.97425714285714293</v>
          </cell>
          <cell r="T26">
            <v>0.8</v>
          </cell>
          <cell r="U26">
            <v>0.05</v>
          </cell>
          <cell r="V26">
            <v>0.05</v>
          </cell>
          <cell r="W26">
            <v>0.85000000000000009</v>
          </cell>
          <cell r="X26">
            <v>20</v>
          </cell>
          <cell r="Y26">
            <v>20</v>
          </cell>
          <cell r="Z26">
            <v>13</v>
          </cell>
          <cell r="AA26">
            <v>243.66</v>
          </cell>
          <cell r="AB26">
            <v>1.38</v>
          </cell>
          <cell r="AC26">
            <v>1.38</v>
          </cell>
          <cell r="AD26">
            <v>80.071428571428569</v>
          </cell>
          <cell r="AE26">
            <v>4.0035714285714281</v>
          </cell>
          <cell r="AF26">
            <v>660</v>
          </cell>
          <cell r="AG26"/>
          <cell r="AH26">
            <v>0.34344335414808208</v>
          </cell>
          <cell r="AI26">
            <v>0.34344335414808208</v>
          </cell>
          <cell r="AJ26">
            <v>15.872999999999999</v>
          </cell>
          <cell r="AK26">
            <v>1.967355</v>
          </cell>
          <cell r="AL26">
            <v>0.33617471173224961</v>
          </cell>
          <cell r="AM26">
            <v>-7.2686424158324714E-3</v>
          </cell>
          <cell r="AN26">
            <v>196.744099378882</v>
          </cell>
          <cell r="AO26">
            <v>80.678404333907906</v>
          </cell>
          <cell r="AP26">
            <v>9.9995629155380463</v>
          </cell>
          <cell r="AQ26"/>
          <cell r="AR26">
            <v>80.070999999999998</v>
          </cell>
          <cell r="AS26">
            <v>4.2857142857144481E-4</v>
          </cell>
          <cell r="AT26">
            <v>1.9670000000000001</v>
          </cell>
          <cell r="AU26">
            <v>3.5499999999988319E-4</v>
          </cell>
          <cell r="AV26"/>
          <cell r="AW26">
            <v>330</v>
          </cell>
          <cell r="AX26">
            <v>5</v>
          </cell>
          <cell r="AY26">
            <v>4</v>
          </cell>
          <cell r="AZ26">
            <v>1470</v>
          </cell>
          <cell r="BA26">
            <v>260</v>
          </cell>
          <cell r="BB26" t="str">
            <v>NON</v>
          </cell>
          <cell r="BC26">
            <v>0.95</v>
          </cell>
          <cell r="BD26">
            <v>0</v>
          </cell>
          <cell r="BE26">
            <v>2.0705263157894738</v>
          </cell>
          <cell r="BF26">
            <v>1.1505000000000001</v>
          </cell>
          <cell r="BG26">
            <v>79.967519842631347</v>
          </cell>
        </row>
        <row r="27">
          <cell r="C27" t="str">
            <v>1-1000012652</v>
          </cell>
          <cell r="D27" t="str">
            <v>100% MIE NATURE PT MAXI 650 G X 6</v>
          </cell>
          <cell r="E27" t="str">
            <v>1-2029004990</v>
          </cell>
          <cell r="F27" t="str">
            <v>100% Mie</v>
          </cell>
          <cell r="G27">
            <v>26169</v>
          </cell>
          <cell r="H27" t="str">
            <v>L1</v>
          </cell>
          <cell r="I27">
            <v>2029004990</v>
          </cell>
          <cell r="J27" t="str">
            <v>1000012652L1</v>
          </cell>
          <cell r="K27" t="str">
            <v>26169L1</v>
          </cell>
          <cell r="L27" t="str">
            <v>2029004990L1</v>
          </cell>
          <cell r="M27">
            <v>1770</v>
          </cell>
          <cell r="N27">
            <v>1</v>
          </cell>
          <cell r="O27">
            <v>153.1950244734833</v>
          </cell>
          <cell r="P27">
            <v>0.65</v>
          </cell>
          <cell r="Q27" t="str">
            <v>pltx</v>
          </cell>
          <cell r="R27">
            <v>26</v>
          </cell>
          <cell r="S27">
            <v>1.031584541062802</v>
          </cell>
          <cell r="T27">
            <v>0.8</v>
          </cell>
          <cell r="U27">
            <v>4.4999999999999998E-2</v>
          </cell>
          <cell r="V27">
            <v>2.5000000000000001E-2</v>
          </cell>
          <cell r="W27">
            <v>0.82500000000000007</v>
          </cell>
          <cell r="X27">
            <v>6</v>
          </cell>
          <cell r="Y27">
            <v>68</v>
          </cell>
          <cell r="Z27">
            <v>3.9000000000000004</v>
          </cell>
          <cell r="AA27">
            <v>204.69</v>
          </cell>
          <cell r="AB27">
            <v>1.337</v>
          </cell>
          <cell r="AC27">
            <v>1.3361400000000001</v>
          </cell>
          <cell r="AD27">
            <v>274.85365853658533</v>
          </cell>
          <cell r="AE27">
            <v>4.0419655667144898</v>
          </cell>
          <cell r="AF27">
            <v>2244</v>
          </cell>
          <cell r="AG27"/>
          <cell r="AH27">
            <v>0.34018102759783481</v>
          </cell>
          <cell r="AI27">
            <v>0.34018102759783481</v>
          </cell>
          <cell r="AJ27">
            <v>15.971670000000001</v>
          </cell>
          <cell r="AK27">
            <v>1.9777095</v>
          </cell>
          <cell r="AL27">
            <v>0.33649342838268215</v>
          </cell>
          <cell r="AM27">
            <v>-3.6875992151526593E-3</v>
          </cell>
          <cell r="AN27">
            <v>174.86651574046391</v>
          </cell>
          <cell r="AO27">
            <v>91.336354089110358</v>
          </cell>
          <cell r="AP27">
            <v>11.309823905540084</v>
          </cell>
          <cell r="AQ27"/>
          <cell r="AR27">
            <v>274.85399999999998</v>
          </cell>
          <cell r="AS27">
            <v>-3.4146341465657315E-4</v>
          </cell>
          <cell r="AT27">
            <v>1.978</v>
          </cell>
          <cell r="AU27">
            <v>-2.9049999999997134E-4</v>
          </cell>
          <cell r="AV27"/>
          <cell r="AW27">
            <v>115</v>
          </cell>
          <cell r="AX27">
            <v>4</v>
          </cell>
          <cell r="AY27">
            <v>17</v>
          </cell>
          <cell r="AZ27">
            <v>2105</v>
          </cell>
          <cell r="BA27">
            <v>265.20000000000005</v>
          </cell>
          <cell r="BB27" t="str">
            <v>NON</v>
          </cell>
          <cell r="BC27">
            <v>0.95499999999999996</v>
          </cell>
          <cell r="BD27">
            <v>0</v>
          </cell>
          <cell r="BE27">
            <v>2.0712041884816754</v>
          </cell>
          <cell r="BF27">
            <v>1.1505000000000001</v>
          </cell>
          <cell r="BG27">
            <v>80.026439676807939</v>
          </cell>
        </row>
        <row r="28">
          <cell r="C28" t="str">
            <v>1-1000012653</v>
          </cell>
          <cell r="D28" t="str">
            <v>100% MIE NATURE PT MAXI 650 G X 24</v>
          </cell>
          <cell r="E28" t="str">
            <v>1-2029004990</v>
          </cell>
          <cell r="F28" t="str">
            <v>100% Mie</v>
          </cell>
          <cell r="G28">
            <v>26169</v>
          </cell>
          <cell r="H28" t="str">
            <v>L1</v>
          </cell>
          <cell r="I28">
            <v>2029004990</v>
          </cell>
          <cell r="J28" t="str">
            <v>1000012653L1</v>
          </cell>
          <cell r="K28" t="str">
            <v>26169L1</v>
          </cell>
          <cell r="L28" t="str">
            <v>2029004990L1</v>
          </cell>
          <cell r="M28">
            <v>1770</v>
          </cell>
          <cell r="N28">
            <v>1</v>
          </cell>
          <cell r="O28">
            <v>153.1950244734833</v>
          </cell>
          <cell r="P28">
            <v>0.65</v>
          </cell>
          <cell r="Q28" t="str">
            <v>box</v>
          </cell>
          <cell r="R28">
            <v>26</v>
          </cell>
          <cell r="S28">
            <v>1.031584541062802</v>
          </cell>
          <cell r="T28">
            <v>0.8</v>
          </cell>
          <cell r="U28">
            <v>4.4999999999999998E-2</v>
          </cell>
          <cell r="V28">
            <v>2.5000000000000001E-2</v>
          </cell>
          <cell r="W28">
            <v>0.82500000000000007</v>
          </cell>
          <cell r="X28">
            <v>24</v>
          </cell>
          <cell r="Y28">
            <v>20</v>
          </cell>
          <cell r="Z28">
            <v>15.600000000000001</v>
          </cell>
          <cell r="AA28">
            <v>204.69</v>
          </cell>
          <cell r="AB28">
            <v>1.337</v>
          </cell>
          <cell r="AC28">
            <v>1.3361400000000001</v>
          </cell>
          <cell r="AD28">
            <v>68.713414634146332</v>
          </cell>
          <cell r="AE28">
            <v>3.4356707317073165</v>
          </cell>
          <cell r="AF28">
            <v>660</v>
          </cell>
          <cell r="AG28"/>
          <cell r="AH28">
            <v>0.40021297364451153</v>
          </cell>
          <cell r="AI28">
            <v>0.40021297364451153</v>
          </cell>
          <cell r="AJ28">
            <v>18.790200000000002</v>
          </cell>
          <cell r="AK28">
            <v>1.9777095</v>
          </cell>
          <cell r="AL28">
            <v>0.39587462162668485</v>
          </cell>
          <cell r="AM28">
            <v>-4.3383520178266743E-3</v>
          </cell>
          <cell r="AN28">
            <v>174.86651574046391</v>
          </cell>
          <cell r="AO28">
            <v>107.45453422248276</v>
          </cell>
          <cell r="AP28">
            <v>11.309823905540084</v>
          </cell>
          <cell r="AQ28"/>
          <cell r="AR28">
            <v>68.712999999999994</v>
          </cell>
          <cell r="AS28">
            <v>4.1463414633824414E-4</v>
          </cell>
          <cell r="AT28">
            <v>1.978</v>
          </cell>
          <cell r="AU28">
            <v>-2.9049999999997134E-4</v>
          </cell>
          <cell r="AV28"/>
          <cell r="AW28">
            <v>330</v>
          </cell>
          <cell r="AX28">
            <v>5</v>
          </cell>
          <cell r="AY28">
            <v>4</v>
          </cell>
          <cell r="AZ28">
            <v>1470</v>
          </cell>
          <cell r="BA28">
            <v>312</v>
          </cell>
          <cell r="BB28" t="str">
            <v>NON</v>
          </cell>
          <cell r="BC28">
            <v>0.95499999999999996</v>
          </cell>
          <cell r="BD28">
            <v>0</v>
          </cell>
          <cell r="BE28">
            <v>2.0712041884816754</v>
          </cell>
          <cell r="BF28">
            <v>1.1505000000000001</v>
          </cell>
          <cell r="BG28">
            <v>80.026439676807939</v>
          </cell>
        </row>
        <row r="29">
          <cell r="C29" t="str">
            <v>1-1000011863</v>
          </cell>
          <cell r="D29" t="str">
            <v>100% MIE NATURE PT PLUS 30% GT 650 G X 6</v>
          </cell>
          <cell r="E29" t="str">
            <v>1-2029004990</v>
          </cell>
          <cell r="F29" t="str">
            <v>100% Mie</v>
          </cell>
          <cell r="G29">
            <v>25689</v>
          </cell>
          <cell r="H29" t="str">
            <v>L1</v>
          </cell>
          <cell r="I29">
            <v>2029004990</v>
          </cell>
          <cell r="J29" t="str">
            <v>1000011863L1</v>
          </cell>
          <cell r="K29" t="str">
            <v>25689L1</v>
          </cell>
          <cell r="L29" t="str">
            <v>2029004990L1</v>
          </cell>
          <cell r="M29">
            <v>1770</v>
          </cell>
          <cell r="N29">
            <v>1</v>
          </cell>
          <cell r="O29">
            <v>153.1950244734833</v>
          </cell>
          <cell r="P29">
            <v>0.65</v>
          </cell>
          <cell r="Q29" t="str">
            <v>pltx</v>
          </cell>
          <cell r="R29">
            <v>26</v>
          </cell>
          <cell r="S29">
            <v>1.031584541062802</v>
          </cell>
          <cell r="T29">
            <v>0.8</v>
          </cell>
          <cell r="U29">
            <v>4.4999999999999998E-2</v>
          </cell>
          <cell r="V29">
            <v>2.5000000000000001E-2</v>
          </cell>
          <cell r="W29">
            <v>0.82500000000000007</v>
          </cell>
          <cell r="X29">
            <v>6</v>
          </cell>
          <cell r="Y29">
            <v>68</v>
          </cell>
          <cell r="Z29">
            <v>3.9000000000000004</v>
          </cell>
          <cell r="AA29">
            <v>204.69</v>
          </cell>
          <cell r="AB29">
            <v>1.337</v>
          </cell>
          <cell r="AC29">
            <v>1.3361400000000001</v>
          </cell>
          <cell r="AD29">
            <v>274.85365853658533</v>
          </cell>
          <cell r="AE29">
            <v>4.0419655667144898</v>
          </cell>
          <cell r="AF29">
            <v>2244</v>
          </cell>
          <cell r="AG29"/>
          <cell r="AH29">
            <v>0.34018102759783481</v>
          </cell>
          <cell r="AI29">
            <v>0.34018102759783481</v>
          </cell>
          <cell r="AJ29">
            <v>15.971670000000001</v>
          </cell>
          <cell r="AK29">
            <v>1.9777095</v>
          </cell>
          <cell r="AL29">
            <v>0.33649342838268215</v>
          </cell>
          <cell r="AM29">
            <v>-3.6875992151526593E-3</v>
          </cell>
          <cell r="AN29">
            <v>174.86651574046391</v>
          </cell>
          <cell r="AO29">
            <v>91.336354089110358</v>
          </cell>
          <cell r="AP29">
            <v>11.309823905540084</v>
          </cell>
          <cell r="AQ29"/>
          <cell r="AR29">
            <v>274.85399999999998</v>
          </cell>
          <cell r="AS29">
            <v>-3.4146341465657315E-4</v>
          </cell>
          <cell r="AT29">
            <v>1.978</v>
          </cell>
          <cell r="AU29">
            <v>-2.9049999999997134E-4</v>
          </cell>
          <cell r="AV29"/>
          <cell r="AW29">
            <v>115</v>
          </cell>
          <cell r="AX29">
            <v>4</v>
          </cell>
          <cell r="AY29">
            <v>17</v>
          </cell>
          <cell r="AZ29">
            <v>2105</v>
          </cell>
          <cell r="BA29">
            <v>265.20000000000005</v>
          </cell>
          <cell r="BB29" t="str">
            <v>NON</v>
          </cell>
          <cell r="BC29">
            <v>0.95499999999999996</v>
          </cell>
          <cell r="BD29">
            <v>0</v>
          </cell>
          <cell r="BE29">
            <v>2.0712041884816754</v>
          </cell>
          <cell r="BF29">
            <v>1.1505000000000001</v>
          </cell>
          <cell r="BG29">
            <v>80.026439676807939</v>
          </cell>
        </row>
        <row r="30">
          <cell r="C30" t="str">
            <v>1-1000015913</v>
          </cell>
          <cell r="D30" t="str">
            <v>100% MIE NATURE PT OFFRE ECO GT 650 G X 6</v>
          </cell>
          <cell r="E30" t="str">
            <v>1-2029004990</v>
          </cell>
          <cell r="F30" t="str">
            <v>100% Mie</v>
          </cell>
          <cell r="G30">
            <v>27912</v>
          </cell>
          <cell r="H30" t="str">
            <v>L1</v>
          </cell>
          <cell r="I30">
            <v>2029004990</v>
          </cell>
          <cell r="J30" t="str">
            <v>1000015913L1</v>
          </cell>
          <cell r="K30" t="str">
            <v>27912L1</v>
          </cell>
          <cell r="L30" t="str">
            <v>2029004990L1</v>
          </cell>
          <cell r="M30">
            <v>1770</v>
          </cell>
          <cell r="N30">
            <v>1</v>
          </cell>
          <cell r="O30">
            <v>153.1950244734833</v>
          </cell>
          <cell r="P30">
            <v>0.65</v>
          </cell>
          <cell r="Q30" t="str">
            <v>pltx</v>
          </cell>
          <cell r="R30">
            <v>26</v>
          </cell>
          <cell r="S30">
            <v>1.031584541062802</v>
          </cell>
          <cell r="T30">
            <v>0.8</v>
          </cell>
          <cell r="U30">
            <v>4.4999999999999998E-2</v>
          </cell>
          <cell r="V30">
            <v>2.5000000000000001E-2</v>
          </cell>
          <cell r="W30">
            <v>0.82500000000000007</v>
          </cell>
          <cell r="X30">
            <v>6</v>
          </cell>
          <cell r="Y30">
            <v>68</v>
          </cell>
          <cell r="Z30">
            <v>3.9000000000000004</v>
          </cell>
          <cell r="AA30">
            <v>204.69</v>
          </cell>
          <cell r="AB30">
            <v>1.337</v>
          </cell>
          <cell r="AC30">
            <v>1.3361400000000001</v>
          </cell>
          <cell r="AD30">
            <v>274.85365853658533</v>
          </cell>
          <cell r="AE30">
            <v>4.0419655667144898</v>
          </cell>
          <cell r="AF30">
            <v>2244</v>
          </cell>
          <cell r="AG30"/>
          <cell r="AH30">
            <v>0.34018102759783481</v>
          </cell>
          <cell r="AI30">
            <v>0.34018102759783481</v>
          </cell>
          <cell r="AJ30">
            <v>15.971670000000001</v>
          </cell>
          <cell r="AK30">
            <v>1.9777095</v>
          </cell>
          <cell r="AL30">
            <v>0.33649342838268215</v>
          </cell>
          <cell r="AM30">
            <v>-3.6875992151526593E-3</v>
          </cell>
          <cell r="AN30">
            <v>174.86651574046391</v>
          </cell>
          <cell r="AO30">
            <v>91.336354089110358</v>
          </cell>
          <cell r="AP30">
            <v>11.309823905540084</v>
          </cell>
          <cell r="AQ30"/>
          <cell r="AR30">
            <v>274.85399999999998</v>
          </cell>
          <cell r="AS30">
            <v>-3.4146341465657315E-4</v>
          </cell>
          <cell r="AT30">
            <v>1.978</v>
          </cell>
          <cell r="AU30">
            <v>-2.9049999999997134E-4</v>
          </cell>
          <cell r="AV30"/>
          <cell r="AW30">
            <v>115</v>
          </cell>
          <cell r="AX30">
            <v>4</v>
          </cell>
          <cell r="AY30">
            <v>17</v>
          </cell>
          <cell r="AZ30">
            <v>2105</v>
          </cell>
          <cell r="BA30">
            <v>265.20000000000005</v>
          </cell>
          <cell r="BB30" t="str">
            <v>OUI</v>
          </cell>
          <cell r="BC30">
            <v>0.95499999999999996</v>
          </cell>
          <cell r="BD30">
            <v>0</v>
          </cell>
          <cell r="BE30">
            <v>2.0712041884816754</v>
          </cell>
          <cell r="BF30">
            <v>1.1505000000000001</v>
          </cell>
          <cell r="BG30">
            <v>80.026439676807939</v>
          </cell>
        </row>
        <row r="31">
          <cell r="C31" t="str">
            <v>1-1000011864</v>
          </cell>
          <cell r="D31" t="str">
            <v>100% MIE NATURE PT PLUS 30% GT 650 G X 24</v>
          </cell>
          <cell r="E31" t="str">
            <v>1-2029004990</v>
          </cell>
          <cell r="F31" t="str">
            <v>100% Mie</v>
          </cell>
          <cell r="G31">
            <v>25689</v>
          </cell>
          <cell r="H31" t="str">
            <v>L1</v>
          </cell>
          <cell r="I31">
            <v>2029004990</v>
          </cell>
          <cell r="J31" t="str">
            <v>1000011864L1</v>
          </cell>
          <cell r="K31" t="str">
            <v>25689L1</v>
          </cell>
          <cell r="L31" t="str">
            <v>2029004990L1</v>
          </cell>
          <cell r="M31">
            <v>1770</v>
          </cell>
          <cell r="N31">
            <v>1</v>
          </cell>
          <cell r="O31">
            <v>153.1950244734833</v>
          </cell>
          <cell r="P31">
            <v>0.65</v>
          </cell>
          <cell r="Q31" t="str">
            <v>box</v>
          </cell>
          <cell r="R31">
            <v>26</v>
          </cell>
          <cell r="S31">
            <v>1.031584541062802</v>
          </cell>
          <cell r="T31">
            <v>0.8</v>
          </cell>
          <cell r="U31">
            <v>4.4999999999999998E-2</v>
          </cell>
          <cell r="V31">
            <v>2.5000000000000001E-2</v>
          </cell>
          <cell r="W31">
            <v>0.82500000000000007</v>
          </cell>
          <cell r="X31">
            <v>24</v>
          </cell>
          <cell r="Y31">
            <v>20</v>
          </cell>
          <cell r="Z31">
            <v>15.600000000000001</v>
          </cell>
          <cell r="AA31">
            <v>204.69</v>
          </cell>
          <cell r="AB31">
            <v>1.337</v>
          </cell>
          <cell r="AC31">
            <v>1.3361400000000001</v>
          </cell>
          <cell r="AD31">
            <v>68.713414634146332</v>
          </cell>
          <cell r="AE31">
            <v>3.4356707317073165</v>
          </cell>
          <cell r="AF31">
            <v>660</v>
          </cell>
          <cell r="AG31"/>
          <cell r="AH31">
            <v>0.40021297364451153</v>
          </cell>
          <cell r="AI31">
            <v>0.40021297364451153</v>
          </cell>
          <cell r="AJ31">
            <v>18.790200000000002</v>
          </cell>
          <cell r="AK31">
            <v>1.9777095</v>
          </cell>
          <cell r="AL31">
            <v>0.39587462162668485</v>
          </cell>
          <cell r="AM31">
            <v>-4.3383520178266743E-3</v>
          </cell>
          <cell r="AN31">
            <v>174.86651574046391</v>
          </cell>
          <cell r="AO31">
            <v>107.45453422248276</v>
          </cell>
          <cell r="AP31">
            <v>11.309823905540084</v>
          </cell>
          <cell r="AQ31"/>
          <cell r="AR31">
            <v>68.712999999999994</v>
          </cell>
          <cell r="AS31">
            <v>4.1463414633824414E-4</v>
          </cell>
          <cell r="AT31">
            <v>1.978</v>
          </cell>
          <cell r="AU31">
            <v>-2.9049999999997134E-4</v>
          </cell>
          <cell r="AV31"/>
          <cell r="AW31">
            <v>330</v>
          </cell>
          <cell r="AX31">
            <v>5</v>
          </cell>
          <cell r="AY31">
            <v>4</v>
          </cell>
          <cell r="AZ31">
            <v>1470</v>
          </cell>
          <cell r="BA31">
            <v>312</v>
          </cell>
          <cell r="BB31" t="str">
            <v>NON</v>
          </cell>
          <cell r="BC31">
            <v>0.95499999999999996</v>
          </cell>
          <cell r="BD31">
            <v>0</v>
          </cell>
          <cell r="BE31">
            <v>2.0712041884816754</v>
          </cell>
          <cell r="BF31">
            <v>1.1505000000000001</v>
          </cell>
          <cell r="BG31">
            <v>80.026439676807939</v>
          </cell>
        </row>
        <row r="32">
          <cell r="C32" t="str">
            <v>1-1000015415</v>
          </cell>
          <cell r="D32" t="str">
            <v>100% MIE NATURE PT PLUS 30% GT 650 G X 20</v>
          </cell>
          <cell r="E32" t="str">
            <v>1-2029004990</v>
          </cell>
          <cell r="F32" t="str">
            <v>100% Mie</v>
          </cell>
          <cell r="G32">
            <v>25689</v>
          </cell>
          <cell r="H32" t="str">
            <v>L1</v>
          </cell>
          <cell r="I32">
            <v>2029004990</v>
          </cell>
          <cell r="J32" t="str">
            <v>1000015415L1</v>
          </cell>
          <cell r="K32" t="str">
            <v>25689L1</v>
          </cell>
          <cell r="L32" t="str">
            <v>2029004990L1</v>
          </cell>
          <cell r="M32">
            <v>1770</v>
          </cell>
          <cell r="N32">
            <v>1</v>
          </cell>
          <cell r="O32">
            <v>153.1950244734833</v>
          </cell>
          <cell r="P32">
            <v>0.65</v>
          </cell>
          <cell r="Q32" t="str">
            <v>box</v>
          </cell>
          <cell r="R32">
            <v>26</v>
          </cell>
          <cell r="S32">
            <v>1.031584541062802</v>
          </cell>
          <cell r="T32">
            <v>0.8</v>
          </cell>
          <cell r="U32">
            <v>4.4999999999999998E-2</v>
          </cell>
          <cell r="V32">
            <v>2.5000000000000001E-2</v>
          </cell>
          <cell r="W32">
            <v>0.82500000000000007</v>
          </cell>
          <cell r="X32">
            <v>20</v>
          </cell>
          <cell r="Y32">
            <v>20</v>
          </cell>
          <cell r="Z32">
            <v>13</v>
          </cell>
          <cell r="AA32">
            <v>204.69</v>
          </cell>
          <cell r="AB32">
            <v>1.337</v>
          </cell>
          <cell r="AC32">
            <v>1.3361400000000001</v>
          </cell>
          <cell r="AD32">
            <v>82.456097560975621</v>
          </cell>
          <cell r="AE32">
            <v>4.1228048780487807</v>
          </cell>
          <cell r="AF32">
            <v>660</v>
          </cell>
          <cell r="AG32"/>
          <cell r="AH32">
            <v>0.33351081137042621</v>
          </cell>
          <cell r="AI32">
            <v>0.33351081137042621</v>
          </cell>
          <cell r="AJ32">
            <v>15.658500000000002</v>
          </cell>
          <cell r="AK32">
            <v>1.9777095</v>
          </cell>
          <cell r="AL32">
            <v>0.32989551802223738</v>
          </cell>
          <cell r="AM32">
            <v>-3.6152933481888305E-3</v>
          </cell>
          <cell r="AN32">
            <v>174.86651574046391</v>
          </cell>
          <cell r="AO32">
            <v>89.545445185402315</v>
          </cell>
          <cell r="AP32">
            <v>11.309823905540084</v>
          </cell>
          <cell r="AQ32"/>
          <cell r="AR32">
            <v>82.456000000000003</v>
          </cell>
          <cell r="AS32">
            <v>9.7560975618193879E-5</v>
          </cell>
          <cell r="AT32">
            <v>1.978</v>
          </cell>
          <cell r="AU32">
            <v>-2.9049999999997134E-4</v>
          </cell>
          <cell r="AV32"/>
          <cell r="AW32">
            <v>330</v>
          </cell>
          <cell r="AX32">
            <v>5</v>
          </cell>
          <cell r="AY32">
            <v>4</v>
          </cell>
          <cell r="AZ32">
            <v>1470</v>
          </cell>
          <cell r="BA32">
            <v>260</v>
          </cell>
          <cell r="BB32" t="str">
            <v>NON</v>
          </cell>
          <cell r="BC32">
            <v>0.95499999999999996</v>
          </cell>
          <cell r="BD32">
            <v>0</v>
          </cell>
          <cell r="BE32">
            <v>2.0712041884816754</v>
          </cell>
          <cell r="BF32">
            <v>1.1505000000000001</v>
          </cell>
          <cell r="BG32">
            <v>80.026439676807939</v>
          </cell>
        </row>
        <row r="33">
          <cell r="C33" t="str">
            <v>1-1000013894</v>
          </cell>
          <cell r="D33" t="str">
            <v>AMS NATURE 550 G</v>
          </cell>
          <cell r="E33" t="str">
            <v>1-2029003999</v>
          </cell>
          <cell r="F33" t="str">
            <v>AMS NAT</v>
          </cell>
          <cell r="G33">
            <v>26863</v>
          </cell>
          <cell r="H33" t="str">
            <v>L1</v>
          </cell>
          <cell r="I33">
            <v>2029003999</v>
          </cell>
          <cell r="J33" t="str">
            <v>1000013894L1</v>
          </cell>
          <cell r="K33" t="str">
            <v>26863L1</v>
          </cell>
          <cell r="L33" t="str">
            <v>2029003999L1</v>
          </cell>
          <cell r="M33">
            <v>1890</v>
          </cell>
          <cell r="N33">
            <v>2</v>
          </cell>
          <cell r="O33">
            <v>191.79003802218205</v>
          </cell>
          <cell r="P33">
            <v>0.55000000000000004</v>
          </cell>
          <cell r="Q33" t="str">
            <v>pltx</v>
          </cell>
          <cell r="R33">
            <v>14</v>
          </cell>
          <cell r="S33">
            <v>1.8141472868217057</v>
          </cell>
          <cell r="T33">
            <v>6.6000000000000003E-2</v>
          </cell>
          <cell r="U33">
            <v>7.0000000000000007E-2</v>
          </cell>
          <cell r="V33">
            <v>0.03</v>
          </cell>
          <cell r="W33">
            <v>9.6000000000000002E-2</v>
          </cell>
          <cell r="X33">
            <v>10</v>
          </cell>
          <cell r="Y33">
            <v>60</v>
          </cell>
          <cell r="Z33">
            <v>5.5</v>
          </cell>
          <cell r="AA33">
            <v>254.64</v>
          </cell>
          <cell r="AB33">
            <v>1.3327307168725058</v>
          </cell>
          <cell r="AC33">
            <v>1.3277019110374693</v>
          </cell>
          <cell r="AD33">
            <v>341.30097087378635</v>
          </cell>
          <cell r="AE33">
            <v>5.6883495145631056</v>
          </cell>
          <cell r="AF33">
            <v>1980</v>
          </cell>
          <cell r="AG33"/>
          <cell r="AH33">
            <v>0.24172213688342725</v>
          </cell>
          <cell r="AI33">
            <v>0.24172213688342725</v>
          </cell>
          <cell r="AJ33">
            <v>11.93544</v>
          </cell>
          <cell r="AK33">
            <v>2.0610790200000002</v>
          </cell>
          <cell r="AL33">
            <v>0.24128623656554415</v>
          </cell>
          <cell r="AM33">
            <v>-4.359003178830978E-4</v>
          </cell>
          <cell r="AN33">
            <v>218.34271707263176</v>
          </cell>
          <cell r="AO33">
            <v>54.663788011897246</v>
          </cell>
          <cell r="AP33">
            <v>9.4396508737883931</v>
          </cell>
          <cell r="AQ33"/>
          <cell r="AR33">
            <v>341.30099999999999</v>
          </cell>
          <cell r="AS33">
            <v>-2.9126213632935105E-5</v>
          </cell>
          <cell r="AT33">
            <v>2.0609999999999999</v>
          </cell>
          <cell r="AU33">
            <v>7.9020000000262769E-5</v>
          </cell>
          <cell r="AV33"/>
          <cell r="AW33">
            <v>130</v>
          </cell>
          <cell r="AX33">
            <v>4</v>
          </cell>
          <cell r="AY33">
            <v>15</v>
          </cell>
          <cell r="AZ33">
            <v>2100</v>
          </cell>
          <cell r="BA33">
            <v>330</v>
          </cell>
          <cell r="BB33" t="str">
            <v>OUI</v>
          </cell>
          <cell r="BC33">
            <v>0.92999999999999994</v>
          </cell>
          <cell r="BD33">
            <v>0</v>
          </cell>
          <cell r="BE33">
            <v>2.2161290322580647</v>
          </cell>
          <cell r="BF33">
            <v>2.0790000000000002</v>
          </cell>
          <cell r="BG33">
            <v>6.5959130475259586</v>
          </cell>
        </row>
        <row r="34">
          <cell r="C34" t="str">
            <v>1-1000013895</v>
          </cell>
          <cell r="D34" t="str">
            <v>AMS NATURE 550 G</v>
          </cell>
          <cell r="E34" t="str">
            <v>1-2029003999</v>
          </cell>
          <cell r="F34" t="str">
            <v>AMS NAT</v>
          </cell>
          <cell r="G34">
            <v>26863</v>
          </cell>
          <cell r="H34" t="str">
            <v>L1</v>
          </cell>
          <cell r="I34">
            <v>2029003999</v>
          </cell>
          <cell r="J34" t="str">
            <v>1000013895L1</v>
          </cell>
          <cell r="K34" t="str">
            <v>26863L1</v>
          </cell>
          <cell r="L34" t="str">
            <v>2029003999L1</v>
          </cell>
          <cell r="M34">
            <v>1890</v>
          </cell>
          <cell r="N34">
            <v>2</v>
          </cell>
          <cell r="O34">
            <v>191.79003802218205</v>
          </cell>
          <cell r="P34">
            <v>0.55000000000000004</v>
          </cell>
          <cell r="Q34" t="str">
            <v>pltx</v>
          </cell>
          <cell r="R34">
            <v>14</v>
          </cell>
          <cell r="S34">
            <v>1.8141472868217057</v>
          </cell>
          <cell r="T34">
            <v>6.6000000000000003E-2</v>
          </cell>
          <cell r="U34">
            <v>7.0000000000000007E-2</v>
          </cell>
          <cell r="V34">
            <v>0.03</v>
          </cell>
          <cell r="W34">
            <v>9.6000000000000002E-2</v>
          </cell>
          <cell r="X34">
            <v>15</v>
          </cell>
          <cell r="Y34">
            <v>44</v>
          </cell>
          <cell r="Z34">
            <v>8.25</v>
          </cell>
          <cell r="AA34">
            <v>254.64</v>
          </cell>
          <cell r="AB34">
            <v>1.3327307168725058</v>
          </cell>
          <cell r="AC34">
            <v>1.3277019110374693</v>
          </cell>
          <cell r="AD34">
            <v>227.53398058252426</v>
          </cell>
          <cell r="AE34">
            <v>5.1712268314210057</v>
          </cell>
          <cell r="AF34">
            <v>1452</v>
          </cell>
          <cell r="AG34"/>
          <cell r="AH34">
            <v>0.26589435057176997</v>
          </cell>
          <cell r="AI34">
            <v>0.26589435057176997</v>
          </cell>
          <cell r="AJ34">
            <v>13.128984000000003</v>
          </cell>
          <cell r="AK34">
            <v>2.0610790200000002</v>
          </cell>
          <cell r="AL34">
            <v>0.26541486022209865</v>
          </cell>
          <cell r="AM34">
            <v>-4.7949034967131876E-4</v>
          </cell>
          <cell r="AN34">
            <v>218.34271707263176</v>
          </cell>
          <cell r="AO34">
            <v>60.13016681308698</v>
          </cell>
          <cell r="AP34">
            <v>9.4396508737883931</v>
          </cell>
          <cell r="AQ34"/>
          <cell r="AR34">
            <v>227.53399999999999</v>
          </cell>
          <cell r="AS34">
            <v>-1.9417475726868361E-5</v>
          </cell>
          <cell r="AT34">
            <v>2.0609999999999999</v>
          </cell>
          <cell r="AU34">
            <v>7.9020000000262769E-5</v>
          </cell>
          <cell r="AV34"/>
          <cell r="AW34">
            <v>164</v>
          </cell>
          <cell r="AX34">
            <v>4</v>
          </cell>
          <cell r="AY34">
            <v>11</v>
          </cell>
          <cell r="AZ34">
            <v>1954</v>
          </cell>
          <cell r="BA34">
            <v>363</v>
          </cell>
          <cell r="BB34" t="str">
            <v>OUI</v>
          </cell>
          <cell r="BC34">
            <v>0.92999999999999994</v>
          </cell>
          <cell r="BD34">
            <v>0</v>
          </cell>
          <cell r="BE34">
            <v>2.2161290322580647</v>
          </cell>
          <cell r="BF34">
            <v>2.0790000000000002</v>
          </cell>
          <cell r="BG34">
            <v>6.5959130475259586</v>
          </cell>
        </row>
        <row r="35">
          <cell r="C35" t="str">
            <v>1-1000013896</v>
          </cell>
          <cell r="D35" t="str">
            <v>AMS NATURE MAXI 825 G</v>
          </cell>
          <cell r="E35" t="str">
            <v>1-2029003999</v>
          </cell>
          <cell r="F35" t="str">
            <v>AMS NAT</v>
          </cell>
          <cell r="G35">
            <v>26864</v>
          </cell>
          <cell r="H35" t="str">
            <v>L1</v>
          </cell>
          <cell r="I35">
            <v>2029003999</v>
          </cell>
          <cell r="J35" t="str">
            <v>1000013896L1</v>
          </cell>
          <cell r="K35" t="str">
            <v>26864L1</v>
          </cell>
          <cell r="L35" t="str">
            <v>2029003999L1</v>
          </cell>
          <cell r="M35">
            <v>1890</v>
          </cell>
          <cell r="N35">
            <v>1.3333333329999999</v>
          </cell>
          <cell r="O35">
            <v>191.79003802218205</v>
          </cell>
          <cell r="P35">
            <v>0.82499999999999996</v>
          </cell>
          <cell r="Q35" t="str">
            <v>box</v>
          </cell>
          <cell r="R35">
            <v>21</v>
          </cell>
          <cell r="S35">
            <v>1.8141472868217052</v>
          </cell>
          <cell r="T35">
            <v>6.6000000000000003E-2</v>
          </cell>
          <cell r="U35">
            <v>7.0000000000000007E-2</v>
          </cell>
          <cell r="V35">
            <v>0.03</v>
          </cell>
          <cell r="W35">
            <v>9.6000000000000002E-2</v>
          </cell>
          <cell r="X35">
            <v>7</v>
          </cell>
          <cell r="Y35">
            <v>60</v>
          </cell>
          <cell r="Z35">
            <v>5.7749999999999995</v>
          </cell>
          <cell r="AA35">
            <v>254.64</v>
          </cell>
          <cell r="AB35">
            <v>1.3327307168725058</v>
          </cell>
          <cell r="AC35">
            <v>1.3277019110374693</v>
          </cell>
          <cell r="AD35">
            <v>325.0485436080582</v>
          </cell>
          <cell r="AE35">
            <v>5.4174757268009701</v>
          </cell>
          <cell r="AF35">
            <v>1980</v>
          </cell>
          <cell r="AG35"/>
          <cell r="AH35">
            <v>0.25380824379105066</v>
          </cell>
          <cell r="AI35">
            <v>0.25380824379105066</v>
          </cell>
          <cell r="AJ35">
            <v>12.532212000000001</v>
          </cell>
          <cell r="AK35">
            <v>2.0610790194847302</v>
          </cell>
          <cell r="AL35">
            <v>0.2533505484571591</v>
          </cell>
          <cell r="AM35">
            <v>-4.5769533389156125E-4</v>
          </cell>
          <cell r="AN35">
            <v>218.34271701804602</v>
          </cell>
          <cell r="AO35">
            <v>57.396977426841374</v>
          </cell>
          <cell r="AP35">
            <v>9.4396508737883931</v>
          </cell>
          <cell r="AQ35"/>
          <cell r="AR35">
            <v>325.04899999999998</v>
          </cell>
          <cell r="AS35">
            <v>-4.5639194178193065E-4</v>
          </cell>
          <cell r="AT35">
            <v>2.0609999999999999</v>
          </cell>
          <cell r="AU35">
            <v>7.9019484730213918E-5</v>
          </cell>
          <cell r="AV35"/>
          <cell r="AW35">
            <v>130</v>
          </cell>
          <cell r="AX35">
            <v>4</v>
          </cell>
          <cell r="AY35">
            <v>15</v>
          </cell>
          <cell r="AZ35">
            <v>2100</v>
          </cell>
          <cell r="BA35">
            <v>346.49999999999994</v>
          </cell>
          <cell r="BB35" t="str">
            <v>OUI</v>
          </cell>
          <cell r="BC35">
            <v>0.92999999999999994</v>
          </cell>
          <cell r="BD35">
            <v>0</v>
          </cell>
          <cell r="BE35">
            <v>2.2161290322580647</v>
          </cell>
          <cell r="BF35">
            <v>2.0789999994802497</v>
          </cell>
          <cell r="BG35">
            <v>6.5959130741749528</v>
          </cell>
        </row>
        <row r="36">
          <cell r="C36" t="str">
            <v>1-1000013897</v>
          </cell>
          <cell r="D36" t="str">
            <v>AMS NATURE MAXI 825 G</v>
          </cell>
          <cell r="E36" t="str">
            <v>1-2029003999</v>
          </cell>
          <cell r="F36" t="str">
            <v>AMS NAT</v>
          </cell>
          <cell r="G36">
            <v>26864</v>
          </cell>
          <cell r="H36" t="str">
            <v>L1</v>
          </cell>
          <cell r="I36">
            <v>2029003999</v>
          </cell>
          <cell r="J36" t="str">
            <v>1000013897L1</v>
          </cell>
          <cell r="K36" t="str">
            <v>26864L1</v>
          </cell>
          <cell r="L36" t="str">
            <v>2029003999L1</v>
          </cell>
          <cell r="M36">
            <v>1890</v>
          </cell>
          <cell r="N36">
            <v>1.3333333329999999</v>
          </cell>
          <cell r="O36">
            <v>191.79003802218205</v>
          </cell>
          <cell r="P36">
            <v>0.82499999999999996</v>
          </cell>
          <cell r="Q36" t="str">
            <v>box</v>
          </cell>
          <cell r="R36">
            <v>21</v>
          </cell>
          <cell r="S36">
            <v>1.8141472868217052</v>
          </cell>
          <cell r="T36">
            <v>6.6000000000000003E-2</v>
          </cell>
          <cell r="U36">
            <v>7.0000000000000007E-2</v>
          </cell>
          <cell r="V36">
            <v>0.03</v>
          </cell>
          <cell r="W36">
            <v>9.6000000000000002E-2</v>
          </cell>
          <cell r="X36">
            <v>15</v>
          </cell>
          <cell r="Y36">
            <v>28</v>
          </cell>
          <cell r="Z36">
            <v>12.375</v>
          </cell>
          <cell r="AA36">
            <v>254.64</v>
          </cell>
          <cell r="AB36">
            <v>1.3327307168725058</v>
          </cell>
          <cell r="AC36">
            <v>1.3277019110374693</v>
          </cell>
          <cell r="AD36">
            <v>151.68932035042715</v>
          </cell>
          <cell r="AE36">
            <v>5.4174757268009701</v>
          </cell>
          <cell r="AF36">
            <v>924</v>
          </cell>
          <cell r="AG36"/>
          <cell r="AH36">
            <v>0.25380824379105066</v>
          </cell>
          <cell r="AI36">
            <v>0.25380824379105066</v>
          </cell>
          <cell r="AJ36">
            <v>12.532212000000001</v>
          </cell>
          <cell r="AK36">
            <v>2.0610790194847302</v>
          </cell>
          <cell r="AL36">
            <v>0.2533505484571591</v>
          </cell>
          <cell r="AM36">
            <v>-4.5769533389156125E-4</v>
          </cell>
          <cell r="AN36">
            <v>218.34271701804602</v>
          </cell>
          <cell r="AO36">
            <v>57.396977426841374</v>
          </cell>
          <cell r="AP36">
            <v>9.4396508737883931</v>
          </cell>
          <cell r="AQ36"/>
          <cell r="AR36">
            <v>151.68899999999999</v>
          </cell>
          <cell r="AS36">
            <v>3.2035042715961026E-4</v>
          </cell>
          <cell r="AT36">
            <v>2.0609999999999999</v>
          </cell>
          <cell r="AU36">
            <v>7.9019484730213918E-5</v>
          </cell>
          <cell r="AV36"/>
          <cell r="AW36">
            <v>270</v>
          </cell>
          <cell r="AX36">
            <v>4</v>
          </cell>
          <cell r="AY36">
            <v>7</v>
          </cell>
          <cell r="AZ36">
            <v>2040</v>
          </cell>
          <cell r="BA36">
            <v>346.5</v>
          </cell>
          <cell r="BB36" t="str">
            <v>OUI</v>
          </cell>
          <cell r="BC36">
            <v>0.92999999999999994</v>
          </cell>
          <cell r="BD36">
            <v>0</v>
          </cell>
          <cell r="BE36">
            <v>2.2161290322580647</v>
          </cell>
          <cell r="BF36">
            <v>2.0789999994802497</v>
          </cell>
          <cell r="BG36">
            <v>6.5959130741749528</v>
          </cell>
        </row>
        <row r="37">
          <cell r="C37" t="str">
            <v>1-1000015796</v>
          </cell>
          <cell r="D37" t="str">
            <v>AMS NATURE 550 G</v>
          </cell>
          <cell r="E37" t="str">
            <v>1-2029003999</v>
          </cell>
          <cell r="F37" t="str">
            <v>AMS NAT</v>
          </cell>
          <cell r="G37">
            <v>27864</v>
          </cell>
          <cell r="H37" t="str">
            <v>L1</v>
          </cell>
          <cell r="I37">
            <v>2029003999</v>
          </cell>
          <cell r="J37" t="str">
            <v>1000015796L1</v>
          </cell>
          <cell r="K37" t="str">
            <v>27864L1</v>
          </cell>
          <cell r="L37" t="str">
            <v>2029003999L1</v>
          </cell>
          <cell r="M37">
            <v>1890</v>
          </cell>
          <cell r="N37">
            <v>2</v>
          </cell>
          <cell r="O37">
            <v>191.79003802218205</v>
          </cell>
          <cell r="P37">
            <v>0.55000000000000004</v>
          </cell>
          <cell r="Q37" t="str">
            <v>pltx</v>
          </cell>
          <cell r="R37">
            <v>14</v>
          </cell>
          <cell r="S37">
            <v>1.8141472868217057</v>
          </cell>
          <cell r="T37">
            <v>6.6000000000000003E-2</v>
          </cell>
          <cell r="U37">
            <v>7.0000000000000007E-2</v>
          </cell>
          <cell r="V37">
            <v>0.03</v>
          </cell>
          <cell r="W37">
            <v>9.6000000000000002E-2</v>
          </cell>
          <cell r="X37">
            <v>10</v>
          </cell>
          <cell r="Y37">
            <v>60</v>
          </cell>
          <cell r="Z37">
            <v>5.5</v>
          </cell>
          <cell r="AA37">
            <v>254.64</v>
          </cell>
          <cell r="AB37">
            <v>1.3327307168725058</v>
          </cell>
          <cell r="AC37">
            <v>1.3277019110374693</v>
          </cell>
          <cell r="AD37">
            <v>341.30097087378635</v>
          </cell>
          <cell r="AE37">
            <v>5.6883495145631056</v>
          </cell>
          <cell r="AF37">
            <v>1980</v>
          </cell>
          <cell r="AG37"/>
          <cell r="AH37">
            <v>0.24172213688342725</v>
          </cell>
          <cell r="AI37">
            <v>0.24172213688342725</v>
          </cell>
          <cell r="AJ37">
            <v>11.93544</v>
          </cell>
          <cell r="AK37">
            <v>2.0610790200000002</v>
          </cell>
          <cell r="AL37">
            <v>0.24128623656554415</v>
          </cell>
          <cell r="AM37">
            <v>-4.359003178830978E-4</v>
          </cell>
          <cell r="AN37">
            <v>218.34271707263176</v>
          </cell>
          <cell r="AO37">
            <v>54.663788011897246</v>
          </cell>
          <cell r="AP37">
            <v>9.4396508737883931</v>
          </cell>
          <cell r="AQ37"/>
          <cell r="AR37">
            <v>341.30099999999999</v>
          </cell>
          <cell r="AS37">
            <v>-2.9126213632935105E-5</v>
          </cell>
          <cell r="AT37">
            <v>2.0609999999999999</v>
          </cell>
          <cell r="AU37">
            <v>7.9020000000262769E-5</v>
          </cell>
          <cell r="AV37"/>
          <cell r="AW37">
            <v>130</v>
          </cell>
          <cell r="AX37">
            <v>4</v>
          </cell>
          <cell r="AY37">
            <v>15</v>
          </cell>
          <cell r="AZ37">
            <v>2100</v>
          </cell>
          <cell r="BA37">
            <v>330</v>
          </cell>
          <cell r="BB37" t="str">
            <v>OUI</v>
          </cell>
          <cell r="BC37">
            <v>0.92999999999999994</v>
          </cell>
          <cell r="BD37">
            <v>0</v>
          </cell>
          <cell r="BE37">
            <v>2.2161290322580647</v>
          </cell>
          <cell r="BF37">
            <v>2.0790000000000002</v>
          </cell>
          <cell r="BG37">
            <v>6.5959130475259586</v>
          </cell>
        </row>
        <row r="38">
          <cell r="C38" t="str">
            <v>1-1000015798</v>
          </cell>
          <cell r="D38" t="str">
            <v>AMS NATURE 550 G</v>
          </cell>
          <cell r="E38" t="str">
            <v>1-2029003999</v>
          </cell>
          <cell r="F38" t="str">
            <v>AMS NAT</v>
          </cell>
          <cell r="G38">
            <v>27864</v>
          </cell>
          <cell r="H38" t="str">
            <v>L1</v>
          </cell>
          <cell r="I38">
            <v>2029003999</v>
          </cell>
          <cell r="J38" t="str">
            <v>1000015798L1</v>
          </cell>
          <cell r="K38" t="str">
            <v>27864L1</v>
          </cell>
          <cell r="L38" t="str">
            <v>2029003999L1</v>
          </cell>
          <cell r="M38">
            <v>1890</v>
          </cell>
          <cell r="N38">
            <v>2</v>
          </cell>
          <cell r="O38">
            <v>191.79003802218205</v>
          </cell>
          <cell r="P38">
            <v>0.55000000000000004</v>
          </cell>
          <cell r="Q38" t="str">
            <v>pltx</v>
          </cell>
          <cell r="R38">
            <v>14</v>
          </cell>
          <cell r="S38">
            <v>1.8141472868217057</v>
          </cell>
          <cell r="T38">
            <v>6.6000000000000003E-2</v>
          </cell>
          <cell r="U38">
            <v>7.0000000000000007E-2</v>
          </cell>
          <cell r="V38">
            <v>0.03</v>
          </cell>
          <cell r="W38">
            <v>9.6000000000000002E-2</v>
          </cell>
          <cell r="X38">
            <v>15</v>
          </cell>
          <cell r="Y38">
            <v>44</v>
          </cell>
          <cell r="Z38">
            <v>8.25</v>
          </cell>
          <cell r="AA38">
            <v>254.64</v>
          </cell>
          <cell r="AB38">
            <v>1.3327307168725058</v>
          </cell>
          <cell r="AC38">
            <v>1.3277019110374693</v>
          </cell>
          <cell r="AD38">
            <v>227.53398058252426</v>
          </cell>
          <cell r="AE38">
            <v>5.1712268314210057</v>
          </cell>
          <cell r="AF38">
            <v>1452</v>
          </cell>
          <cell r="AG38"/>
          <cell r="AH38">
            <v>0.26589435057176997</v>
          </cell>
          <cell r="AI38">
            <v>0.26589435057176997</v>
          </cell>
          <cell r="AJ38">
            <v>13.128984000000003</v>
          </cell>
          <cell r="AK38">
            <v>2.0610790200000002</v>
          </cell>
          <cell r="AL38">
            <v>0.26541486022209865</v>
          </cell>
          <cell r="AM38">
            <v>-4.7949034967131876E-4</v>
          </cell>
          <cell r="AN38">
            <v>218.34271707263176</v>
          </cell>
          <cell r="AO38">
            <v>60.13016681308698</v>
          </cell>
          <cell r="AP38">
            <v>9.4396508737883931</v>
          </cell>
          <cell r="AQ38"/>
          <cell r="AR38">
            <v>227.53399999999999</v>
          </cell>
          <cell r="AS38">
            <v>-1.9417475726868361E-5</v>
          </cell>
          <cell r="AT38">
            <v>2.0609999999999999</v>
          </cell>
          <cell r="AU38">
            <v>7.9020000000262769E-5</v>
          </cell>
          <cell r="AV38"/>
          <cell r="AW38">
            <v>164</v>
          </cell>
          <cell r="AX38">
            <v>4</v>
          </cell>
          <cell r="AY38">
            <v>11</v>
          </cell>
          <cell r="AZ38">
            <v>1954</v>
          </cell>
          <cell r="BA38">
            <v>363</v>
          </cell>
          <cell r="BB38" t="str">
            <v>OUI</v>
          </cell>
          <cell r="BC38">
            <v>0.92999999999999994</v>
          </cell>
          <cell r="BD38">
            <v>0</v>
          </cell>
          <cell r="BE38">
            <v>2.2161290322580647</v>
          </cell>
          <cell r="BF38">
            <v>2.0790000000000002</v>
          </cell>
          <cell r="BG38">
            <v>6.5959130475259586</v>
          </cell>
        </row>
        <row r="39">
          <cell r="C39" t="str">
            <v>1-1000015799</v>
          </cell>
          <cell r="D39" t="str">
            <v>AMS NATURE MAXI 825 G</v>
          </cell>
          <cell r="E39" t="str">
            <v>1-2029003999</v>
          </cell>
          <cell r="F39" t="str">
            <v>AMS NAT</v>
          </cell>
          <cell r="G39">
            <v>27865</v>
          </cell>
          <cell r="H39" t="str">
            <v>L1</v>
          </cell>
          <cell r="I39">
            <v>2029003999</v>
          </cell>
          <cell r="J39" t="str">
            <v>1000015799L1</v>
          </cell>
          <cell r="K39" t="str">
            <v>27865L1</v>
          </cell>
          <cell r="L39" t="str">
            <v>2029003999L1</v>
          </cell>
          <cell r="M39">
            <v>1890</v>
          </cell>
          <cell r="N39">
            <v>1.3333333329999999</v>
          </cell>
          <cell r="O39">
            <v>191.79003802218205</v>
          </cell>
          <cell r="P39">
            <v>0.82499999999999996</v>
          </cell>
          <cell r="Q39" t="str">
            <v>box</v>
          </cell>
          <cell r="R39">
            <v>21</v>
          </cell>
          <cell r="S39">
            <v>1.8141472868217052</v>
          </cell>
          <cell r="T39">
            <v>6.6000000000000003E-2</v>
          </cell>
          <cell r="U39">
            <v>7.0000000000000007E-2</v>
          </cell>
          <cell r="V39">
            <v>0.03</v>
          </cell>
          <cell r="W39">
            <v>9.6000000000000002E-2</v>
          </cell>
          <cell r="X39">
            <v>7</v>
          </cell>
          <cell r="Y39">
            <v>60</v>
          </cell>
          <cell r="Z39">
            <v>5.7749999999999995</v>
          </cell>
          <cell r="AA39">
            <v>254.64</v>
          </cell>
          <cell r="AB39">
            <v>1.3327307168725058</v>
          </cell>
          <cell r="AC39">
            <v>1.3277019110374693</v>
          </cell>
          <cell r="AD39">
            <v>325.0485436080582</v>
          </cell>
          <cell r="AE39">
            <v>5.4174757268009701</v>
          </cell>
          <cell r="AF39">
            <v>1980</v>
          </cell>
          <cell r="AG39"/>
          <cell r="AH39">
            <v>0.25380824379105066</v>
          </cell>
          <cell r="AI39">
            <v>0.25380824379105066</v>
          </cell>
          <cell r="AJ39">
            <v>12.532212000000001</v>
          </cell>
          <cell r="AK39">
            <v>2.0610790194847302</v>
          </cell>
          <cell r="AL39">
            <v>0.2533505484571591</v>
          </cell>
          <cell r="AM39">
            <v>-4.5769533389156125E-4</v>
          </cell>
          <cell r="AN39">
            <v>218.34271701804602</v>
          </cell>
          <cell r="AO39">
            <v>57.396977426841374</v>
          </cell>
          <cell r="AP39">
            <v>9.4396508737883931</v>
          </cell>
          <cell r="AQ39"/>
          <cell r="AR39">
            <v>325.04899999999998</v>
          </cell>
          <cell r="AS39">
            <v>-4.5639194178193065E-4</v>
          </cell>
          <cell r="AT39">
            <v>2.0609999999999999</v>
          </cell>
          <cell r="AU39">
            <v>7.9019484730213918E-5</v>
          </cell>
          <cell r="AV39"/>
          <cell r="AW39">
            <v>130</v>
          </cell>
          <cell r="AX39">
            <v>4</v>
          </cell>
          <cell r="AY39">
            <v>15</v>
          </cell>
          <cell r="AZ39">
            <v>2100</v>
          </cell>
          <cell r="BA39">
            <v>346.49999999999994</v>
          </cell>
          <cell r="BB39" t="str">
            <v>OUI</v>
          </cell>
          <cell r="BC39">
            <v>0.92999999999999994</v>
          </cell>
          <cell r="BD39">
            <v>0</v>
          </cell>
          <cell r="BE39">
            <v>2.2161290322580647</v>
          </cell>
          <cell r="BF39">
            <v>2.0789999994802497</v>
          </cell>
          <cell r="BG39">
            <v>6.5959130741749528</v>
          </cell>
        </row>
        <row r="40">
          <cell r="C40" t="str">
            <v>1-1000015915</v>
          </cell>
          <cell r="D40" t="str">
            <v xml:space="preserve">AMS NATURE  825 G OFFRE ECO </v>
          </cell>
          <cell r="E40" t="str">
            <v>1-2029003999</v>
          </cell>
          <cell r="F40" t="str">
            <v>AMS NAT</v>
          </cell>
          <cell r="G40">
            <v>27914</v>
          </cell>
          <cell r="H40" t="str">
            <v>L1</v>
          </cell>
          <cell r="I40">
            <v>2029003999</v>
          </cell>
          <cell r="J40" t="str">
            <v>1000015915L1</v>
          </cell>
          <cell r="K40" t="str">
            <v>27914L1</v>
          </cell>
          <cell r="L40" t="str">
            <v>2029003999L1</v>
          </cell>
          <cell r="M40">
            <v>1890</v>
          </cell>
          <cell r="N40">
            <v>1.3333333329999999</v>
          </cell>
          <cell r="O40">
            <v>191.79003802218205</v>
          </cell>
          <cell r="P40">
            <v>0.82499999999999996</v>
          </cell>
          <cell r="Q40" t="str">
            <v>pltx</v>
          </cell>
          <cell r="R40">
            <v>21</v>
          </cell>
          <cell r="S40">
            <v>1.8141472868217052</v>
          </cell>
          <cell r="T40">
            <v>6.6000000000000003E-2</v>
          </cell>
          <cell r="U40">
            <v>7.0000000000000007E-2</v>
          </cell>
          <cell r="V40">
            <v>0.03</v>
          </cell>
          <cell r="W40">
            <v>9.6000000000000002E-2</v>
          </cell>
          <cell r="X40">
            <v>7</v>
          </cell>
          <cell r="Y40">
            <v>60</v>
          </cell>
          <cell r="Z40">
            <v>5.7749999999999995</v>
          </cell>
          <cell r="AA40">
            <v>254.64</v>
          </cell>
          <cell r="AB40">
            <v>1.3327307168725058</v>
          </cell>
          <cell r="AC40">
            <v>1.3277019110374693</v>
          </cell>
          <cell r="AD40">
            <v>325.0485436080582</v>
          </cell>
          <cell r="AE40">
            <v>5.4174757268009701</v>
          </cell>
          <cell r="AF40">
            <v>1980</v>
          </cell>
          <cell r="AG40"/>
          <cell r="AH40">
            <v>0.25380824379105066</v>
          </cell>
          <cell r="AI40">
            <v>0.25380824379105066</v>
          </cell>
          <cell r="AJ40">
            <v>12.532212000000001</v>
          </cell>
          <cell r="AK40">
            <v>2.0610790194847302</v>
          </cell>
          <cell r="AL40">
            <v>0.2533505484571591</v>
          </cell>
          <cell r="AM40">
            <v>-4.5769533389156125E-4</v>
          </cell>
          <cell r="AN40">
            <v>218.34271701804602</v>
          </cell>
          <cell r="AO40">
            <v>57.396977426841374</v>
          </cell>
          <cell r="AP40">
            <v>9.4396508737883931</v>
          </cell>
          <cell r="AQ40"/>
          <cell r="AR40">
            <v>325.04899999999998</v>
          </cell>
          <cell r="AS40">
            <v>-4.5639194178193065E-4</v>
          </cell>
          <cell r="AT40">
            <v>2.0609999999999999</v>
          </cell>
          <cell r="AU40">
            <v>7.9019484730213918E-5</v>
          </cell>
          <cell r="AV40"/>
          <cell r="AW40">
            <v>130</v>
          </cell>
          <cell r="AX40">
            <v>4</v>
          </cell>
          <cell r="AY40">
            <v>15</v>
          </cell>
          <cell r="AZ40">
            <v>2100</v>
          </cell>
          <cell r="BA40">
            <v>346.49999999999994</v>
          </cell>
          <cell r="BB40" t="str">
            <v>OUI</v>
          </cell>
          <cell r="BC40">
            <v>0.92999999999999994</v>
          </cell>
          <cell r="BD40">
            <v>0</v>
          </cell>
          <cell r="BE40">
            <v>2.2161290322580647</v>
          </cell>
          <cell r="BF40">
            <v>2.0789999994802497</v>
          </cell>
          <cell r="BG40">
            <v>6.5959130741749528</v>
          </cell>
        </row>
        <row r="41">
          <cell r="C41" t="str">
            <v>1-1000015800</v>
          </cell>
          <cell r="D41" t="str">
            <v>AMS NATURE MAXI 825 G</v>
          </cell>
          <cell r="E41" t="str">
            <v>1-2029003999</v>
          </cell>
          <cell r="F41" t="str">
            <v>AMS NAT</v>
          </cell>
          <cell r="G41">
            <v>27865</v>
          </cell>
          <cell r="H41" t="str">
            <v>L1</v>
          </cell>
          <cell r="I41">
            <v>2029003999</v>
          </cell>
          <cell r="J41" t="str">
            <v>1000015800L1</v>
          </cell>
          <cell r="K41" t="str">
            <v>27865L1</v>
          </cell>
          <cell r="L41" t="str">
            <v>2029003999L1</v>
          </cell>
          <cell r="M41">
            <v>1890</v>
          </cell>
          <cell r="N41">
            <v>1.3333333329999999</v>
          </cell>
          <cell r="O41">
            <v>191.79003802218205</v>
          </cell>
          <cell r="P41">
            <v>0.82499999999999996</v>
          </cell>
          <cell r="Q41" t="str">
            <v>box</v>
          </cell>
          <cell r="R41">
            <v>21</v>
          </cell>
          <cell r="S41">
            <v>1.8141472868217052</v>
          </cell>
          <cell r="T41">
            <v>6.6000000000000003E-2</v>
          </cell>
          <cell r="U41">
            <v>7.0000000000000007E-2</v>
          </cell>
          <cell r="V41">
            <v>0.03</v>
          </cell>
          <cell r="W41">
            <v>9.6000000000000002E-2</v>
          </cell>
          <cell r="X41">
            <v>15</v>
          </cell>
          <cell r="Y41">
            <v>28</v>
          </cell>
          <cell r="Z41">
            <v>12.375</v>
          </cell>
          <cell r="AA41">
            <v>254.64</v>
          </cell>
          <cell r="AB41">
            <v>1.3327307168725058</v>
          </cell>
          <cell r="AC41">
            <v>1.3277019110374693</v>
          </cell>
          <cell r="AD41">
            <v>151.68932035042715</v>
          </cell>
          <cell r="AE41">
            <v>5.4174757268009701</v>
          </cell>
          <cell r="AF41">
            <v>924</v>
          </cell>
          <cell r="AG41"/>
          <cell r="AH41">
            <v>0.25380824379105066</v>
          </cell>
          <cell r="AI41">
            <v>0.25380824379105066</v>
          </cell>
          <cell r="AJ41">
            <v>12.532212000000001</v>
          </cell>
          <cell r="AK41">
            <v>2.0610790194847302</v>
          </cell>
          <cell r="AL41">
            <v>0.2533505484571591</v>
          </cell>
          <cell r="AM41">
            <v>-4.5769533389156125E-4</v>
          </cell>
          <cell r="AN41">
            <v>218.34271701804602</v>
          </cell>
          <cell r="AO41">
            <v>57.396977426841374</v>
          </cell>
          <cell r="AP41">
            <v>9.4396508737883931</v>
          </cell>
          <cell r="AQ41"/>
          <cell r="AR41">
            <v>151.68899999999999</v>
          </cell>
          <cell r="AS41">
            <v>3.2035042715961026E-4</v>
          </cell>
          <cell r="AT41">
            <v>2.0609999999999999</v>
          </cell>
          <cell r="AU41">
            <v>7.9019484730213918E-5</v>
          </cell>
          <cell r="AV41"/>
          <cell r="AW41">
            <v>270</v>
          </cell>
          <cell r="AX41">
            <v>4</v>
          </cell>
          <cell r="AY41">
            <v>7</v>
          </cell>
          <cell r="AZ41">
            <v>2040</v>
          </cell>
          <cell r="BA41">
            <v>346.5</v>
          </cell>
          <cell r="BB41" t="str">
            <v>OUI</v>
          </cell>
          <cell r="BC41">
            <v>0.92999999999999994</v>
          </cell>
          <cell r="BD41">
            <v>0</v>
          </cell>
          <cell r="BE41">
            <v>2.2161290322580647</v>
          </cell>
          <cell r="BF41">
            <v>2.0789999994802497</v>
          </cell>
          <cell r="BG41">
            <v>6.5959130741749528</v>
          </cell>
        </row>
        <row r="42">
          <cell r="C42" t="str">
            <v>1-1000013904</v>
          </cell>
          <cell r="D42" t="str">
            <v>100% MIE NATURE PT MAXI 650 G X 6</v>
          </cell>
          <cell r="E42" t="str">
            <v>1-2029004990</v>
          </cell>
          <cell r="F42" t="str">
            <v>100% Mie</v>
          </cell>
          <cell r="G42">
            <v>26866</v>
          </cell>
          <cell r="H42" t="str">
            <v>L1</v>
          </cell>
          <cell r="I42">
            <v>2029004990</v>
          </cell>
          <cell r="J42" t="str">
            <v>1000013904L1</v>
          </cell>
          <cell r="K42" t="str">
            <v>26866L1</v>
          </cell>
          <cell r="L42" t="str">
            <v>2029004990L1</v>
          </cell>
          <cell r="M42">
            <v>1770</v>
          </cell>
          <cell r="N42">
            <v>1</v>
          </cell>
          <cell r="O42">
            <v>154.42621004803894</v>
          </cell>
          <cell r="P42">
            <v>0.65</v>
          </cell>
          <cell r="Q42" t="str">
            <v>pltx</v>
          </cell>
          <cell r="R42">
            <v>26</v>
          </cell>
          <cell r="S42">
            <v>1.031584541062802</v>
          </cell>
          <cell r="T42">
            <v>0.8</v>
          </cell>
          <cell r="U42">
            <v>4.4999999999999998E-2</v>
          </cell>
          <cell r="V42">
            <v>2.5000000000000001E-2</v>
          </cell>
          <cell r="W42">
            <v>0.82500000000000007</v>
          </cell>
          <cell r="X42">
            <v>6</v>
          </cell>
          <cell r="Y42">
            <v>68</v>
          </cell>
          <cell r="Z42">
            <v>3.9000000000000004</v>
          </cell>
          <cell r="AA42">
            <v>204.69</v>
          </cell>
          <cell r="AB42">
            <v>1.337</v>
          </cell>
          <cell r="AC42">
            <v>1.3254874281789664</v>
          </cell>
          <cell r="AD42">
            <v>274.85365853658533</v>
          </cell>
          <cell r="AE42">
            <v>4.0419655667144898</v>
          </cell>
          <cell r="AF42">
            <v>2244</v>
          </cell>
          <cell r="AG42"/>
          <cell r="AH42">
            <v>0.34018102759783481</v>
          </cell>
          <cell r="AI42">
            <v>0.34018102759783481</v>
          </cell>
          <cell r="AJ42">
            <v>15.971670000000001</v>
          </cell>
          <cell r="AK42">
            <v>1.9777095</v>
          </cell>
          <cell r="AL42">
            <v>0.33649342838268215</v>
          </cell>
          <cell r="AM42">
            <v>-3.6875992151526593E-3</v>
          </cell>
          <cell r="AN42">
            <v>176.27186903044449</v>
          </cell>
          <cell r="AO42">
            <v>90.608161630381773</v>
          </cell>
          <cell r="AP42">
            <v>11.219654678185906</v>
          </cell>
          <cell r="AQ42"/>
          <cell r="AR42">
            <v>274.85399999999998</v>
          </cell>
          <cell r="AS42">
            <v>-3.4146341465657315E-4</v>
          </cell>
          <cell r="AT42">
            <v>1.978</v>
          </cell>
          <cell r="AU42">
            <v>-2.9049999999997134E-4</v>
          </cell>
          <cell r="AV42"/>
          <cell r="AW42">
            <v>115</v>
          </cell>
          <cell r="AX42">
            <v>4</v>
          </cell>
          <cell r="AY42">
            <v>17</v>
          </cell>
          <cell r="AZ42">
            <v>2105</v>
          </cell>
          <cell r="BA42">
            <v>265.20000000000005</v>
          </cell>
          <cell r="BB42" t="str">
            <v>OUI</v>
          </cell>
          <cell r="BC42">
            <v>0.95499999999999996</v>
          </cell>
          <cell r="BD42">
            <v>0</v>
          </cell>
          <cell r="BE42">
            <v>2.0712041884816754</v>
          </cell>
          <cell r="BF42">
            <v>1.1505000000000001</v>
          </cell>
          <cell r="BG42">
            <v>80.026439676807939</v>
          </cell>
        </row>
        <row r="43">
          <cell r="C43" t="str">
            <v>1-1000015875</v>
          </cell>
          <cell r="D43" t="str">
            <v>100% MIE NATURE PT MAXI 650 G X 6</v>
          </cell>
          <cell r="E43" t="str">
            <v>1-2029004990</v>
          </cell>
          <cell r="F43" t="str">
            <v>100% Mie</v>
          </cell>
          <cell r="G43">
            <v>27901</v>
          </cell>
          <cell r="H43" t="str">
            <v>L1</v>
          </cell>
          <cell r="I43">
            <v>2029004990</v>
          </cell>
          <cell r="J43" t="str">
            <v>1000015875L1</v>
          </cell>
          <cell r="K43" t="str">
            <v>27901L1</v>
          </cell>
          <cell r="L43" t="str">
            <v>2029004990L1</v>
          </cell>
          <cell r="M43">
            <v>1770</v>
          </cell>
          <cell r="N43">
            <v>1</v>
          </cell>
          <cell r="O43">
            <v>154.42621004803894</v>
          </cell>
          <cell r="P43">
            <v>0.65</v>
          </cell>
          <cell r="Q43" t="str">
            <v>pltx</v>
          </cell>
          <cell r="R43">
            <v>26</v>
          </cell>
          <cell r="S43">
            <v>1.031584541062802</v>
          </cell>
          <cell r="T43">
            <v>0.8</v>
          </cell>
          <cell r="U43">
            <v>4.4999999999999998E-2</v>
          </cell>
          <cell r="V43">
            <v>2.5000000000000001E-2</v>
          </cell>
          <cell r="W43">
            <v>0.82500000000000007</v>
          </cell>
          <cell r="X43">
            <v>6</v>
          </cell>
          <cell r="Y43">
            <v>68</v>
          </cell>
          <cell r="Z43">
            <v>3.9000000000000004</v>
          </cell>
          <cell r="AA43">
            <v>204.69</v>
          </cell>
          <cell r="AB43">
            <v>1.337</v>
          </cell>
          <cell r="AC43">
            <v>1.3254874281789664</v>
          </cell>
          <cell r="AD43">
            <v>274.85365853658533</v>
          </cell>
          <cell r="AE43">
            <v>4.0419655667144898</v>
          </cell>
          <cell r="AF43">
            <v>2244</v>
          </cell>
          <cell r="AG43"/>
          <cell r="AH43">
            <v>0.34018102759783481</v>
          </cell>
          <cell r="AI43">
            <v>0.34018102759783481</v>
          </cell>
          <cell r="AJ43">
            <v>15.971670000000001</v>
          </cell>
          <cell r="AK43">
            <v>1.9777095</v>
          </cell>
          <cell r="AL43">
            <v>0.33649342838268215</v>
          </cell>
          <cell r="AM43">
            <v>-3.6875992151526593E-3</v>
          </cell>
          <cell r="AN43">
            <v>176.27186903044449</v>
          </cell>
          <cell r="AO43">
            <v>90.608161630381773</v>
          </cell>
          <cell r="AP43">
            <v>11.219654678185906</v>
          </cell>
          <cell r="AQ43"/>
          <cell r="AR43">
            <v>274.85399999999998</v>
          </cell>
          <cell r="AS43">
            <v>-3.4146341465657315E-4</v>
          </cell>
          <cell r="AT43">
            <v>1.978</v>
          </cell>
          <cell r="AU43">
            <v>-2.9049999999997134E-4</v>
          </cell>
          <cell r="AV43"/>
          <cell r="AW43">
            <v>115</v>
          </cell>
          <cell r="AX43">
            <v>4</v>
          </cell>
          <cell r="AY43">
            <v>17</v>
          </cell>
          <cell r="AZ43">
            <v>2105</v>
          </cell>
          <cell r="BA43">
            <v>265.20000000000005</v>
          </cell>
          <cell r="BB43" t="str">
            <v>OUI</v>
          </cell>
          <cell r="BC43">
            <v>0.95499999999999996</v>
          </cell>
          <cell r="BD43">
            <v>0</v>
          </cell>
          <cell r="BE43">
            <v>2.0712041884816754</v>
          </cell>
          <cell r="BF43">
            <v>1.1505000000000001</v>
          </cell>
          <cell r="BG43">
            <v>80.026439676807939</v>
          </cell>
        </row>
        <row r="44">
          <cell r="C44" t="str">
            <v>1-1000013905</v>
          </cell>
          <cell r="D44" t="str">
            <v>100% MIE NATURE PT MAXI 650 G X 24</v>
          </cell>
          <cell r="E44" t="str">
            <v>1-2029004990</v>
          </cell>
          <cell r="F44" t="str">
            <v>100% Mie</v>
          </cell>
          <cell r="G44">
            <v>26866</v>
          </cell>
          <cell r="H44" t="str">
            <v>L1</v>
          </cell>
          <cell r="I44">
            <v>2029004990</v>
          </cell>
          <cell r="J44" t="str">
            <v>1000013905L1</v>
          </cell>
          <cell r="K44" t="str">
            <v>26866L1</v>
          </cell>
          <cell r="L44" t="str">
            <v>2029004990L1</v>
          </cell>
          <cell r="M44">
            <v>1770</v>
          </cell>
          <cell r="N44">
            <v>1</v>
          </cell>
          <cell r="O44">
            <v>154.42621004803894</v>
          </cell>
          <cell r="P44">
            <v>0.65</v>
          </cell>
          <cell r="Q44" t="str">
            <v>box</v>
          </cell>
          <cell r="R44">
            <v>26</v>
          </cell>
          <cell r="S44">
            <v>1.031584541062802</v>
          </cell>
          <cell r="T44">
            <v>0.8</v>
          </cell>
          <cell r="U44">
            <v>4.4999999999999998E-2</v>
          </cell>
          <cell r="V44">
            <v>2.5000000000000001E-2</v>
          </cell>
          <cell r="W44">
            <v>0.82500000000000007</v>
          </cell>
          <cell r="X44">
            <v>24</v>
          </cell>
          <cell r="Y44">
            <v>20</v>
          </cell>
          <cell r="Z44">
            <v>15.600000000000001</v>
          </cell>
          <cell r="AA44">
            <v>204.69</v>
          </cell>
          <cell r="AB44">
            <v>1.337</v>
          </cell>
          <cell r="AC44">
            <v>1.3254874281789664</v>
          </cell>
          <cell r="AD44">
            <v>68.713414634146332</v>
          </cell>
          <cell r="AE44">
            <v>3.4356707317073165</v>
          </cell>
          <cell r="AF44">
            <v>660</v>
          </cell>
          <cell r="AG44"/>
          <cell r="AH44">
            <v>0.40021297364451153</v>
          </cell>
          <cell r="AI44">
            <v>0.40021297364451153</v>
          </cell>
          <cell r="AJ44">
            <v>18.790200000000002</v>
          </cell>
          <cell r="AK44">
            <v>1.9777095</v>
          </cell>
          <cell r="AL44">
            <v>0.39587462162668485</v>
          </cell>
          <cell r="AM44">
            <v>-4.3383520178266743E-3</v>
          </cell>
          <cell r="AN44">
            <v>176.27186903044449</v>
          </cell>
          <cell r="AO44">
            <v>106.59783721221385</v>
          </cell>
          <cell r="AP44">
            <v>11.219654678185906</v>
          </cell>
          <cell r="AQ44"/>
          <cell r="AR44">
            <v>68.712999999999994</v>
          </cell>
          <cell r="AS44">
            <v>4.1463414633824414E-4</v>
          </cell>
          <cell r="AT44">
            <v>1.978</v>
          </cell>
          <cell r="AU44">
            <v>-2.9049999999997134E-4</v>
          </cell>
          <cell r="AV44"/>
          <cell r="AW44">
            <v>330</v>
          </cell>
          <cell r="AX44">
            <v>5</v>
          </cell>
          <cell r="AY44">
            <v>4</v>
          </cell>
          <cell r="AZ44">
            <v>1470</v>
          </cell>
          <cell r="BA44">
            <v>312</v>
          </cell>
          <cell r="BB44" t="str">
            <v>OUI</v>
          </cell>
          <cell r="BC44">
            <v>0.95499999999999996</v>
          </cell>
          <cell r="BD44">
            <v>0</v>
          </cell>
          <cell r="BE44">
            <v>2.0712041884816754</v>
          </cell>
          <cell r="BF44">
            <v>1.1505000000000001</v>
          </cell>
          <cell r="BG44">
            <v>80.026439676807939</v>
          </cell>
        </row>
        <row r="45">
          <cell r="C45" t="str">
            <v>1-1000015416</v>
          </cell>
          <cell r="D45" t="str">
            <v>100% MIE NATURE PT MAXI 650 G X 20</v>
          </cell>
          <cell r="E45" t="str">
            <v>1-2029004990</v>
          </cell>
          <cell r="F45" t="str">
            <v>100% Mie</v>
          </cell>
          <cell r="G45">
            <v>26866</v>
          </cell>
          <cell r="H45" t="str">
            <v>L1</v>
          </cell>
          <cell r="I45">
            <v>2029004990</v>
          </cell>
          <cell r="J45" t="str">
            <v>1000015416L1</v>
          </cell>
          <cell r="K45" t="str">
            <v>26866L1</v>
          </cell>
          <cell r="L45" t="str">
            <v>2029004990L1</v>
          </cell>
          <cell r="M45">
            <v>1770</v>
          </cell>
          <cell r="N45">
            <v>1</v>
          </cell>
          <cell r="O45">
            <v>154.42621004803894</v>
          </cell>
          <cell r="P45">
            <v>0.65</v>
          </cell>
          <cell r="Q45" t="str">
            <v>box</v>
          </cell>
          <cell r="R45">
            <v>26</v>
          </cell>
          <cell r="S45">
            <v>1.031584541062802</v>
          </cell>
          <cell r="T45">
            <v>0.8</v>
          </cell>
          <cell r="U45">
            <v>4.4999999999999998E-2</v>
          </cell>
          <cell r="V45">
            <v>2.5000000000000001E-2</v>
          </cell>
          <cell r="W45">
            <v>0.82500000000000007</v>
          </cell>
          <cell r="X45">
            <v>20</v>
          </cell>
          <cell r="Y45">
            <v>20</v>
          </cell>
          <cell r="Z45">
            <v>13</v>
          </cell>
          <cell r="AA45">
            <v>204.69</v>
          </cell>
          <cell r="AB45">
            <v>1.337</v>
          </cell>
          <cell r="AC45">
            <v>1.3254874281789664</v>
          </cell>
          <cell r="AD45">
            <v>82.456097560975621</v>
          </cell>
          <cell r="AE45">
            <v>4.1228048780487807</v>
          </cell>
          <cell r="AF45">
            <v>660</v>
          </cell>
          <cell r="AG45"/>
          <cell r="AH45">
            <v>0.33351081137042621</v>
          </cell>
          <cell r="AI45">
            <v>0.33351081137042621</v>
          </cell>
          <cell r="AJ45">
            <v>15.658500000000002</v>
          </cell>
          <cell r="AK45">
            <v>1.9777095</v>
          </cell>
          <cell r="AL45">
            <v>0.32989551802223738</v>
          </cell>
          <cell r="AM45">
            <v>-3.6152933481888305E-3</v>
          </cell>
          <cell r="AN45">
            <v>176.27186903044449</v>
          </cell>
          <cell r="AO45">
            <v>88.83153101017821</v>
          </cell>
          <cell r="AP45">
            <v>11.219654678185906</v>
          </cell>
          <cell r="AQ45"/>
          <cell r="AR45">
            <v>82.456000000000003</v>
          </cell>
          <cell r="AS45">
            <v>9.7560975618193879E-5</v>
          </cell>
          <cell r="AT45">
            <v>1.978</v>
          </cell>
          <cell r="AU45">
            <v>-2.9049999999997134E-4</v>
          </cell>
          <cell r="AV45"/>
          <cell r="AW45">
            <v>330</v>
          </cell>
          <cell r="AX45">
            <v>5</v>
          </cell>
          <cell r="AY45">
            <v>4</v>
          </cell>
          <cell r="AZ45">
            <v>1470</v>
          </cell>
          <cell r="BA45">
            <v>260</v>
          </cell>
          <cell r="BB45" t="str">
            <v>OUI</v>
          </cell>
          <cell r="BC45">
            <v>0.95499999999999996</v>
          </cell>
          <cell r="BD45">
            <v>0</v>
          </cell>
          <cell r="BE45">
            <v>2.0712041884816754</v>
          </cell>
          <cell r="BF45">
            <v>1.1505000000000001</v>
          </cell>
          <cell r="BG45">
            <v>80.026439676807939</v>
          </cell>
        </row>
        <row r="46">
          <cell r="C46" t="str">
            <v>1-1000015876</v>
          </cell>
          <cell r="D46" t="str">
            <v>100% MIE NATURE PT MAXI 650 G X 20</v>
          </cell>
          <cell r="E46" t="str">
            <v>1-2029004990</v>
          </cell>
          <cell r="F46" t="str">
            <v>100% Mie</v>
          </cell>
          <cell r="G46">
            <v>27901</v>
          </cell>
          <cell r="H46" t="str">
            <v>L1</v>
          </cell>
          <cell r="I46">
            <v>2029004990</v>
          </cell>
          <cell r="J46" t="str">
            <v>1000015876L1</v>
          </cell>
          <cell r="K46" t="str">
            <v>27901L1</v>
          </cell>
          <cell r="L46" t="str">
            <v>2029004990L1</v>
          </cell>
          <cell r="M46">
            <v>1770</v>
          </cell>
          <cell r="N46">
            <v>1</v>
          </cell>
          <cell r="O46">
            <v>154.42621004803894</v>
          </cell>
          <cell r="P46">
            <v>0.65</v>
          </cell>
          <cell r="Q46" t="str">
            <v>box</v>
          </cell>
          <cell r="R46">
            <v>26</v>
          </cell>
          <cell r="S46">
            <v>1.031584541062802</v>
          </cell>
          <cell r="T46">
            <v>0.8</v>
          </cell>
          <cell r="U46">
            <v>4.4999999999999998E-2</v>
          </cell>
          <cell r="V46">
            <v>2.5000000000000001E-2</v>
          </cell>
          <cell r="W46">
            <v>0.82500000000000007</v>
          </cell>
          <cell r="X46">
            <v>20</v>
          </cell>
          <cell r="Y46">
            <v>20</v>
          </cell>
          <cell r="Z46">
            <v>13</v>
          </cell>
          <cell r="AA46">
            <v>204.69</v>
          </cell>
          <cell r="AB46">
            <v>1.337</v>
          </cell>
          <cell r="AC46">
            <v>1.3254874281789664</v>
          </cell>
          <cell r="AD46">
            <v>82.456097560975621</v>
          </cell>
          <cell r="AE46">
            <v>4.1228048780487807</v>
          </cell>
          <cell r="AF46">
            <v>660</v>
          </cell>
          <cell r="AG46"/>
          <cell r="AH46">
            <v>0.33351081137042621</v>
          </cell>
          <cell r="AI46">
            <v>0.33351081137042621</v>
          </cell>
          <cell r="AJ46">
            <v>15.658500000000002</v>
          </cell>
          <cell r="AK46">
            <v>1.9777095</v>
          </cell>
          <cell r="AL46">
            <v>0.32989551802223738</v>
          </cell>
          <cell r="AM46">
            <v>-3.6152933481888305E-3</v>
          </cell>
          <cell r="AN46">
            <v>176.27186903044449</v>
          </cell>
          <cell r="AO46">
            <v>88.83153101017821</v>
          </cell>
          <cell r="AP46">
            <v>11.219654678185906</v>
          </cell>
          <cell r="AQ46"/>
          <cell r="AR46">
            <v>82.456000000000003</v>
          </cell>
          <cell r="AS46">
            <v>9.7560975618193879E-5</v>
          </cell>
          <cell r="AT46">
            <v>1.978</v>
          </cell>
          <cell r="AU46">
            <v>-2.9049999999997134E-4</v>
          </cell>
          <cell r="AV46"/>
          <cell r="AW46">
            <v>330</v>
          </cell>
          <cell r="AX46">
            <v>5</v>
          </cell>
          <cell r="AY46">
            <v>4</v>
          </cell>
          <cell r="AZ46">
            <v>1470</v>
          </cell>
          <cell r="BA46">
            <v>260</v>
          </cell>
          <cell r="BB46" t="str">
            <v>OUI</v>
          </cell>
          <cell r="BC46">
            <v>0.95499999999999996</v>
          </cell>
          <cell r="BD46">
            <v>0</v>
          </cell>
          <cell r="BE46">
            <v>2.0712041884816754</v>
          </cell>
          <cell r="BF46">
            <v>1.1505000000000001</v>
          </cell>
          <cell r="BG46">
            <v>80.026439676807939</v>
          </cell>
        </row>
        <row r="47">
          <cell r="C47" t="str">
            <v>1-1000013954</v>
          </cell>
          <cell r="D47" t="str">
            <v>100% MIE NATURE PT OFFRE ECO GT 650 G X 6</v>
          </cell>
          <cell r="E47" t="str">
            <v>1-2029004990</v>
          </cell>
          <cell r="F47" t="str">
            <v>100% Mie</v>
          </cell>
          <cell r="G47">
            <v>26902</v>
          </cell>
          <cell r="H47" t="str">
            <v>L1</v>
          </cell>
          <cell r="I47">
            <v>2029004990</v>
          </cell>
          <cell r="J47" t="str">
            <v>1000013954L1</v>
          </cell>
          <cell r="K47" t="str">
            <v>26902L1</v>
          </cell>
          <cell r="L47" t="str">
            <v>2029004990L1</v>
          </cell>
          <cell r="M47">
            <v>1770</v>
          </cell>
          <cell r="N47">
            <v>1</v>
          </cell>
          <cell r="O47">
            <v>153.1950244734833</v>
          </cell>
          <cell r="P47">
            <v>0.65</v>
          </cell>
          <cell r="Q47" t="str">
            <v>pltx</v>
          </cell>
          <cell r="R47">
            <v>26</v>
          </cell>
          <cell r="S47">
            <v>1.031584541062802</v>
          </cell>
          <cell r="T47">
            <v>0.8</v>
          </cell>
          <cell r="U47">
            <v>4.4999999999999998E-2</v>
          </cell>
          <cell r="V47">
            <v>2.5000000000000001E-2</v>
          </cell>
          <cell r="W47">
            <v>0.82500000000000007</v>
          </cell>
          <cell r="X47">
            <v>6</v>
          </cell>
          <cell r="Y47">
            <v>68</v>
          </cell>
          <cell r="Z47">
            <v>3.9000000000000004</v>
          </cell>
          <cell r="AA47">
            <v>204.69</v>
          </cell>
          <cell r="AB47">
            <v>1.337</v>
          </cell>
          <cell r="AC47">
            <v>1.3361400000000001</v>
          </cell>
          <cell r="AD47">
            <v>274.85365853658533</v>
          </cell>
          <cell r="AE47">
            <v>4.0419655667144898</v>
          </cell>
          <cell r="AF47">
            <v>2244</v>
          </cell>
          <cell r="AG47"/>
          <cell r="AH47">
            <v>0.34018102759783481</v>
          </cell>
          <cell r="AI47">
            <v>0.34018102759783481</v>
          </cell>
          <cell r="AJ47">
            <v>15.971670000000001</v>
          </cell>
          <cell r="AK47">
            <v>1.9777095</v>
          </cell>
          <cell r="AL47">
            <v>0.33649342838268215</v>
          </cell>
          <cell r="AM47">
            <v>-3.6875992151526593E-3</v>
          </cell>
          <cell r="AN47">
            <v>174.86651574046391</v>
          </cell>
          <cell r="AO47">
            <v>91.336354089110358</v>
          </cell>
          <cell r="AP47">
            <v>11.309823905540084</v>
          </cell>
          <cell r="AQ47"/>
          <cell r="AR47">
            <v>274.85399999999998</v>
          </cell>
          <cell r="AS47">
            <v>-3.4146341465657315E-4</v>
          </cell>
          <cell r="AT47">
            <v>1.978</v>
          </cell>
          <cell r="AU47">
            <v>-2.9049999999997134E-4</v>
          </cell>
          <cell r="AV47"/>
          <cell r="AW47">
            <v>115</v>
          </cell>
          <cell r="AX47">
            <v>4</v>
          </cell>
          <cell r="AY47">
            <v>17</v>
          </cell>
          <cell r="AZ47">
            <v>2105</v>
          </cell>
          <cell r="BA47">
            <v>265.20000000000005</v>
          </cell>
          <cell r="BB47" t="str">
            <v>NON</v>
          </cell>
          <cell r="BC47">
            <v>0.95499999999999996</v>
          </cell>
          <cell r="BD47">
            <v>0</v>
          </cell>
          <cell r="BE47">
            <v>2.0712041884816754</v>
          </cell>
          <cell r="BF47">
            <v>1.1505000000000001</v>
          </cell>
          <cell r="BG47">
            <v>80.026439676807939</v>
          </cell>
        </row>
        <row r="48">
          <cell r="C48" t="str">
            <v>1-1000014218</v>
          </cell>
          <cell r="D48" t="str">
            <v>AMERICAN SANDWICH COMPLET 600 G X 10</v>
          </cell>
          <cell r="E48" t="str">
            <v>1-2029004173</v>
          </cell>
          <cell r="F48" t="str">
            <v>AMS COM</v>
          </cell>
          <cell r="G48" t="str">
            <v>???</v>
          </cell>
          <cell r="H48" t="str">
            <v>L1</v>
          </cell>
          <cell r="I48">
            <v>2029004173</v>
          </cell>
          <cell r="J48" t="str">
            <v>1000014218L1</v>
          </cell>
          <cell r="K48" t="str">
            <v>???L1</v>
          </cell>
          <cell r="L48" t="str">
            <v>2029004173L1</v>
          </cell>
          <cell r="M48">
            <v>1890</v>
          </cell>
          <cell r="N48">
            <v>2</v>
          </cell>
          <cell r="O48">
            <v>168.16837664234663</v>
          </cell>
          <cell r="P48">
            <v>0.6</v>
          </cell>
          <cell r="Q48" t="str">
            <v>pltx</v>
          </cell>
          <cell r="R48">
            <v>14</v>
          </cell>
          <cell r="S48">
            <v>1.9867704280155645</v>
          </cell>
          <cell r="T48">
            <v>6.6000000000000003E-2</v>
          </cell>
          <cell r="U48">
            <v>0.08</v>
          </cell>
          <cell r="V48">
            <v>0.03</v>
          </cell>
          <cell r="W48">
            <v>9.6000000000000002E-2</v>
          </cell>
          <cell r="X48">
            <v>10</v>
          </cell>
          <cell r="Y48">
            <v>60</v>
          </cell>
          <cell r="Z48">
            <v>6</v>
          </cell>
          <cell r="AA48">
            <v>242.66</v>
          </cell>
          <cell r="AB48">
            <v>1.4429002820086967</v>
          </cell>
          <cell r="AC48">
            <v>1.4429585683405803</v>
          </cell>
          <cell r="AD48">
            <v>337.63106796116506</v>
          </cell>
          <cell r="AE48">
            <v>5.6271844660194175</v>
          </cell>
          <cell r="AF48">
            <v>1980</v>
          </cell>
          <cell r="AG48"/>
          <cell r="AH48">
            <v>0.2443495514147688</v>
          </cell>
          <cell r="AI48">
            <v>0.2443495514147688</v>
          </cell>
          <cell r="AJ48">
            <v>13.020480000000001</v>
          </cell>
          <cell r="AK48">
            <v>2.2242729600000004</v>
          </cell>
          <cell r="AL48">
            <v>0.24390891304995224</v>
          </cell>
          <cell r="AM48">
            <v>-4.4063836481655905E-4</v>
          </cell>
          <cell r="AN48">
            <v>208.8553275736794</v>
          </cell>
          <cell r="AO48">
            <v>62.342101354377341</v>
          </cell>
          <cell r="AP48">
            <v>10.649826297657301</v>
          </cell>
          <cell r="AQ48"/>
          <cell r="AR48" t="e">
            <v>#N/A</v>
          </cell>
          <cell r="AS48" t="e">
            <v>#N/A</v>
          </cell>
          <cell r="AT48">
            <v>2.2480000000000002</v>
          </cell>
          <cell r="AU48">
            <v>-2.3727039999999811E-2</v>
          </cell>
          <cell r="AV48"/>
          <cell r="AW48">
            <v>130</v>
          </cell>
          <cell r="AX48">
            <v>4</v>
          </cell>
          <cell r="AY48">
            <v>15</v>
          </cell>
          <cell r="AZ48">
            <v>2100</v>
          </cell>
          <cell r="BA48">
            <v>360</v>
          </cell>
          <cell r="BB48" t="str">
            <v>NON</v>
          </cell>
          <cell r="BC48">
            <v>0.92</v>
          </cell>
          <cell r="BD48">
            <v>1.0000000000000009E-2</v>
          </cell>
          <cell r="BE48">
            <v>2.4434782608695653</v>
          </cell>
          <cell r="BF48">
            <v>2.2679999999999998</v>
          </cell>
          <cell r="BG48">
            <v>7.737136722643978</v>
          </cell>
        </row>
        <row r="49">
          <cell r="C49" t="str">
            <v>1-1000014219</v>
          </cell>
          <cell r="D49" t="str">
            <v>AMERICAN SANDWICH COMPLET 600 G X 15</v>
          </cell>
          <cell r="E49" t="str">
            <v>1-2029004173</v>
          </cell>
          <cell r="F49" t="str">
            <v>AMS COM</v>
          </cell>
          <cell r="G49" t="str">
            <v>???</v>
          </cell>
          <cell r="H49" t="str">
            <v>L1</v>
          </cell>
          <cell r="I49">
            <v>2029004173</v>
          </cell>
          <cell r="J49" t="str">
            <v>1000014219L1</v>
          </cell>
          <cell r="K49" t="str">
            <v>???L1</v>
          </cell>
          <cell r="L49" t="str">
            <v>2029004173L1</v>
          </cell>
          <cell r="M49">
            <v>1890</v>
          </cell>
          <cell r="N49">
            <v>2</v>
          </cell>
          <cell r="O49">
            <v>168.16837664234663</v>
          </cell>
          <cell r="P49">
            <v>0.6</v>
          </cell>
          <cell r="Q49" t="str">
            <v>pltx</v>
          </cell>
          <cell r="R49">
            <v>14</v>
          </cell>
          <cell r="S49">
            <v>1.9867704280155645</v>
          </cell>
          <cell r="T49">
            <v>6.6000000000000003E-2</v>
          </cell>
          <cell r="U49">
            <v>0.08</v>
          </cell>
          <cell r="V49">
            <v>0.03</v>
          </cell>
          <cell r="W49">
            <v>9.6000000000000002E-2</v>
          </cell>
          <cell r="X49">
            <v>15</v>
          </cell>
          <cell r="Y49">
            <v>44</v>
          </cell>
          <cell r="Z49">
            <v>9</v>
          </cell>
          <cell r="AA49">
            <v>242.66</v>
          </cell>
          <cell r="AB49">
            <v>1.4429002820086967</v>
          </cell>
          <cell r="AC49">
            <v>1.4429585683405803</v>
          </cell>
          <cell r="AD49">
            <v>225.08737864077671</v>
          </cell>
          <cell r="AE49">
            <v>5.1156222418358341</v>
          </cell>
          <cell r="AF49">
            <v>1452</v>
          </cell>
          <cell r="AG49"/>
          <cell r="AH49">
            <v>0.26878450655624569</v>
          </cell>
          <cell r="AI49">
            <v>0.26878450655624569</v>
          </cell>
          <cell r="AJ49">
            <v>14.322528</v>
          </cell>
          <cell r="AK49">
            <v>2.2242729600000004</v>
          </cell>
          <cell r="AL49">
            <v>0.26829980435494744</v>
          </cell>
          <cell r="AM49">
            <v>-4.8470220129825936E-4</v>
          </cell>
          <cell r="AN49">
            <v>208.8553275736794</v>
          </cell>
          <cell r="AO49">
            <v>68.576311489815069</v>
          </cell>
          <cell r="AP49">
            <v>10.649826297657301</v>
          </cell>
          <cell r="AQ49"/>
          <cell r="AR49" t="e">
            <v>#N/A</v>
          </cell>
          <cell r="AS49" t="e">
            <v>#N/A</v>
          </cell>
          <cell r="AT49">
            <v>2.2480000000000002</v>
          </cell>
          <cell r="AU49">
            <v>-2.3727039999999811E-2</v>
          </cell>
          <cell r="AV49"/>
          <cell r="AW49">
            <v>164</v>
          </cell>
          <cell r="AX49">
            <v>4</v>
          </cell>
          <cell r="AY49">
            <v>11</v>
          </cell>
          <cell r="AZ49">
            <v>1954</v>
          </cell>
          <cell r="BA49">
            <v>396</v>
          </cell>
          <cell r="BB49" t="str">
            <v>NON</v>
          </cell>
          <cell r="BC49">
            <v>0.92</v>
          </cell>
          <cell r="BD49">
            <v>1.0000000000000009E-2</v>
          </cell>
          <cell r="BE49">
            <v>2.4434782608695653</v>
          </cell>
          <cell r="BF49">
            <v>2.2679999999999998</v>
          </cell>
          <cell r="BG49">
            <v>7.737136722643978</v>
          </cell>
        </row>
        <row r="50">
          <cell r="C50" t="str">
            <v>1-1000014220</v>
          </cell>
          <cell r="D50" t="str">
            <v>AMS COMPLET 900G X 7</v>
          </cell>
          <cell r="E50" t="str">
            <v>1-2029004173</v>
          </cell>
          <cell r="F50" t="str">
            <v>AMS COM</v>
          </cell>
          <cell r="G50" t="str">
            <v>???</v>
          </cell>
          <cell r="H50" t="str">
            <v>L1</v>
          </cell>
          <cell r="I50">
            <v>2029004173</v>
          </cell>
          <cell r="J50" t="str">
            <v>1000014220L1</v>
          </cell>
          <cell r="K50" t="str">
            <v>???L1</v>
          </cell>
          <cell r="L50" t="str">
            <v>2029004173L1</v>
          </cell>
          <cell r="M50">
            <v>1890</v>
          </cell>
          <cell r="N50">
            <v>1.3333333329999999</v>
          </cell>
          <cell r="O50">
            <v>168.16837664234663</v>
          </cell>
          <cell r="P50">
            <v>0.9</v>
          </cell>
          <cell r="Q50" t="str">
            <v>box</v>
          </cell>
          <cell r="R50">
            <v>21</v>
          </cell>
          <cell r="S50">
            <v>1.9867704280155645</v>
          </cell>
          <cell r="T50">
            <v>6.6000000000000003E-2</v>
          </cell>
          <cell r="U50">
            <v>0.08</v>
          </cell>
          <cell r="V50">
            <v>0.03</v>
          </cell>
          <cell r="W50">
            <v>9.6000000000000002E-2</v>
          </cell>
          <cell r="X50">
            <v>7</v>
          </cell>
          <cell r="Y50">
            <v>60</v>
          </cell>
          <cell r="Z50">
            <v>6.3</v>
          </cell>
          <cell r="AA50">
            <v>242.66</v>
          </cell>
          <cell r="AB50">
            <v>1.4429002820086967</v>
          </cell>
          <cell r="AC50">
            <v>1.4429585683405803</v>
          </cell>
          <cell r="AD50">
            <v>321.55339797786411</v>
          </cell>
          <cell r="AE50">
            <v>5.3592232996310685</v>
          </cell>
          <cell r="AF50">
            <v>1980</v>
          </cell>
          <cell r="AG50"/>
          <cell r="AH50">
            <v>0.25656702904964895</v>
          </cell>
          <cell r="AI50">
            <v>0.25656702904964895</v>
          </cell>
          <cell r="AJ50">
            <v>13.671504000000001</v>
          </cell>
          <cell r="AK50">
            <v>2.2242729594439319</v>
          </cell>
          <cell r="AL50">
            <v>0.25610435876647597</v>
          </cell>
          <cell r="AM50">
            <v>-4.6267028317298342E-4</v>
          </cell>
          <cell r="AN50">
            <v>208.8553275214656</v>
          </cell>
          <cell r="AO50">
            <v>65.459206438460996</v>
          </cell>
          <cell r="AP50">
            <v>10.649826297657297</v>
          </cell>
          <cell r="AQ50"/>
          <cell r="AR50" t="e">
            <v>#N/A</v>
          </cell>
          <cell r="AS50" t="e">
            <v>#N/A</v>
          </cell>
          <cell r="AT50">
            <v>2.2480000000000002</v>
          </cell>
          <cell r="AU50">
            <v>-2.3727040556068335E-2</v>
          </cell>
          <cell r="AV50"/>
          <cell r="AW50">
            <v>130</v>
          </cell>
          <cell r="AX50">
            <v>4</v>
          </cell>
          <cell r="AY50">
            <v>15</v>
          </cell>
          <cell r="AZ50">
            <v>2100</v>
          </cell>
          <cell r="BA50">
            <v>378</v>
          </cell>
          <cell r="BB50" t="str">
            <v>NON</v>
          </cell>
          <cell r="BC50">
            <v>0.92</v>
          </cell>
          <cell r="BD50">
            <v>1.0000000000000009E-2</v>
          </cell>
          <cell r="BE50">
            <v>2.4434782608695653</v>
          </cell>
          <cell r="BF50">
            <v>2.2679999994329996</v>
          </cell>
          <cell r="BG50">
            <v>7.7371367495782772</v>
          </cell>
        </row>
        <row r="51">
          <cell r="C51" t="str">
            <v>1-1000014221</v>
          </cell>
          <cell r="D51" t="str">
            <v>AMS COMPLET 900G X 15</v>
          </cell>
          <cell r="E51" t="str">
            <v>1-2029004173</v>
          </cell>
          <cell r="F51" t="str">
            <v>AMS COM</v>
          </cell>
          <cell r="G51" t="str">
            <v>???</v>
          </cell>
          <cell r="H51" t="str">
            <v>L1</v>
          </cell>
          <cell r="I51">
            <v>2029004173</v>
          </cell>
          <cell r="J51" t="str">
            <v>1000014221L1</v>
          </cell>
          <cell r="K51" t="str">
            <v>???L1</v>
          </cell>
          <cell r="L51" t="str">
            <v>2029004173L1</v>
          </cell>
          <cell r="M51">
            <v>1890</v>
          </cell>
          <cell r="N51">
            <v>1.3333333329999999</v>
          </cell>
          <cell r="O51">
            <v>168.16837664234663</v>
          </cell>
          <cell r="P51">
            <v>0.9</v>
          </cell>
          <cell r="Q51" t="str">
            <v>box</v>
          </cell>
          <cell r="R51">
            <v>21</v>
          </cell>
          <cell r="S51">
            <v>1.9867704280155645</v>
          </cell>
          <cell r="T51">
            <v>6.6000000000000003E-2</v>
          </cell>
          <cell r="U51">
            <v>0.08</v>
          </cell>
          <cell r="V51">
            <v>0.03</v>
          </cell>
          <cell r="W51">
            <v>9.6000000000000002E-2</v>
          </cell>
          <cell r="X51">
            <v>15</v>
          </cell>
          <cell r="Y51">
            <v>28</v>
          </cell>
          <cell r="Z51">
            <v>13.5</v>
          </cell>
          <cell r="AA51">
            <v>242.66</v>
          </cell>
          <cell r="AB51">
            <v>1.4429002820086967</v>
          </cell>
          <cell r="AC51">
            <v>1.4429585683405803</v>
          </cell>
          <cell r="AD51">
            <v>150.05825238966995</v>
          </cell>
          <cell r="AE51">
            <v>5.3592232996310694</v>
          </cell>
          <cell r="AF51">
            <v>924</v>
          </cell>
          <cell r="AG51"/>
          <cell r="AH51">
            <v>0.25656702904964895</v>
          </cell>
          <cell r="AI51">
            <v>0.25656702904964895</v>
          </cell>
          <cell r="AJ51">
            <v>13.671504000000001</v>
          </cell>
          <cell r="AK51">
            <v>2.2242729594439319</v>
          </cell>
          <cell r="AL51">
            <v>0.25610435876647597</v>
          </cell>
          <cell r="AM51">
            <v>-4.6267028317298342E-4</v>
          </cell>
          <cell r="AN51">
            <v>208.8553275214656</v>
          </cell>
          <cell r="AO51">
            <v>65.459206438460996</v>
          </cell>
          <cell r="AP51">
            <v>10.649826297657297</v>
          </cell>
          <cell r="AQ51"/>
          <cell r="AR51" t="e">
            <v>#N/A</v>
          </cell>
          <cell r="AS51" t="e">
            <v>#N/A</v>
          </cell>
          <cell r="AT51">
            <v>2.2480000000000002</v>
          </cell>
          <cell r="AU51">
            <v>-2.3727040556068335E-2</v>
          </cell>
          <cell r="AV51"/>
          <cell r="AW51">
            <v>270</v>
          </cell>
          <cell r="AX51">
            <v>4</v>
          </cell>
          <cell r="AY51">
            <v>7</v>
          </cell>
          <cell r="AZ51">
            <v>2040</v>
          </cell>
          <cell r="BA51">
            <v>378</v>
          </cell>
          <cell r="BB51" t="str">
            <v>NON</v>
          </cell>
          <cell r="BC51">
            <v>0.92</v>
          </cell>
          <cell r="BD51">
            <v>1.0000000000000009E-2</v>
          </cell>
          <cell r="BE51">
            <v>2.4434782608695653</v>
          </cell>
          <cell r="BF51">
            <v>2.2679999994329996</v>
          </cell>
          <cell r="BG51">
            <v>7.7371367495782772</v>
          </cell>
        </row>
        <row r="52">
          <cell r="C52" t="str">
            <v>1-1000014225</v>
          </cell>
          <cell r="D52" t="str">
            <v>100% MIE COMPLET MAXI   650 G X 6</v>
          </cell>
          <cell r="E52" t="str">
            <v>1-2029004995</v>
          </cell>
          <cell r="F52" t="str">
            <v>100% Mie</v>
          </cell>
          <cell r="G52" t="str">
            <v>???</v>
          </cell>
          <cell r="H52" t="str">
            <v>L1</v>
          </cell>
          <cell r="I52">
            <v>2029004995</v>
          </cell>
          <cell r="J52" t="str">
            <v>1000014225L1</v>
          </cell>
          <cell r="K52" t="str">
            <v>???L1</v>
          </cell>
          <cell r="L52" t="str">
            <v>2029004995L1</v>
          </cell>
          <cell r="M52">
            <v>1770</v>
          </cell>
          <cell r="N52">
            <v>1</v>
          </cell>
          <cell r="O52">
            <v>176.56521739130437</v>
          </cell>
          <cell r="P52">
            <v>0.65</v>
          </cell>
          <cell r="Q52" t="str">
            <v>pltx</v>
          </cell>
          <cell r="R52">
            <v>26</v>
          </cell>
          <cell r="S52">
            <v>0.96963981042654046</v>
          </cell>
          <cell r="T52">
            <v>0.8</v>
          </cell>
          <cell r="U52">
            <v>0.05</v>
          </cell>
          <cell r="V52">
            <v>0.05</v>
          </cell>
          <cell r="W52">
            <v>0.85000000000000009</v>
          </cell>
          <cell r="X52">
            <v>6</v>
          </cell>
          <cell r="Y52">
            <v>68</v>
          </cell>
          <cell r="Z52">
            <v>3.9000000000000004</v>
          </cell>
          <cell r="AA52">
            <v>243.66</v>
          </cell>
          <cell r="AB52">
            <v>1.38</v>
          </cell>
          <cell r="AC52">
            <v>1.38</v>
          </cell>
          <cell r="AD52">
            <v>266.90476190476187</v>
          </cell>
          <cell r="AE52">
            <v>3.9250700280112039</v>
          </cell>
          <cell r="AF52">
            <v>2244</v>
          </cell>
          <cell r="AG52"/>
          <cell r="AH52">
            <v>0.35031222123104372</v>
          </cell>
          <cell r="AI52">
            <v>0.35031222123104372</v>
          </cell>
          <cell r="AJ52">
            <v>16.190460000000002</v>
          </cell>
          <cell r="AK52">
            <v>1.967355</v>
          </cell>
          <cell r="AL52">
            <v>0.34289820596689463</v>
          </cell>
          <cell r="AM52">
            <v>-7.4140152641490875E-3</v>
          </cell>
          <cell r="AN52">
            <v>196.744099378882</v>
          </cell>
          <cell r="AO52">
            <v>82.291972420586063</v>
          </cell>
          <cell r="AP52">
            <v>9.9995629155380445</v>
          </cell>
          <cell r="AQ52"/>
          <cell r="AR52" t="e">
            <v>#N/A</v>
          </cell>
          <cell r="AS52" t="e">
            <v>#N/A</v>
          </cell>
          <cell r="AT52">
            <v>1.9670000000000001</v>
          </cell>
          <cell r="AU52">
            <v>3.5499999999988319E-4</v>
          </cell>
          <cell r="AV52"/>
          <cell r="AW52">
            <v>115</v>
          </cell>
          <cell r="AX52">
            <v>4</v>
          </cell>
          <cell r="AY52">
            <v>17</v>
          </cell>
          <cell r="AZ52">
            <v>2105</v>
          </cell>
          <cell r="BA52">
            <v>265.20000000000005</v>
          </cell>
          <cell r="BB52" t="str">
            <v>NON</v>
          </cell>
          <cell r="BC52">
            <v>0.95</v>
          </cell>
          <cell r="BD52">
            <v>0</v>
          </cell>
          <cell r="BE52">
            <v>2.0705263157894738</v>
          </cell>
          <cell r="BF52">
            <v>1.1505000000000001</v>
          </cell>
          <cell r="BG52">
            <v>79.967519842631347</v>
          </cell>
        </row>
        <row r="53">
          <cell r="C53" t="str">
            <v>1-1000014226</v>
          </cell>
          <cell r="D53" t="str">
            <v>100% MIE COMPLET MAXI 650 G X 24</v>
          </cell>
          <cell r="E53" t="str">
            <v>1-2029004995</v>
          </cell>
          <cell r="F53" t="str">
            <v>100% Mie</v>
          </cell>
          <cell r="G53" t="str">
            <v>???</v>
          </cell>
          <cell r="H53" t="str">
            <v>L1</v>
          </cell>
          <cell r="I53">
            <v>2029004995</v>
          </cell>
          <cell r="J53" t="str">
            <v>1000014226L1</v>
          </cell>
          <cell r="K53" t="str">
            <v>???L1</v>
          </cell>
          <cell r="L53" t="str">
            <v>2029004995L1</v>
          </cell>
          <cell r="M53">
            <v>1770</v>
          </cell>
          <cell r="N53">
            <v>1</v>
          </cell>
          <cell r="O53">
            <v>176.56521739130437</v>
          </cell>
          <cell r="P53">
            <v>0.65</v>
          </cell>
          <cell r="Q53" t="str">
            <v>box</v>
          </cell>
          <cell r="R53">
            <v>26</v>
          </cell>
          <cell r="S53">
            <v>0.96963981042654046</v>
          </cell>
          <cell r="T53">
            <v>0.8</v>
          </cell>
          <cell r="U53">
            <v>0.05</v>
          </cell>
          <cell r="V53">
            <v>0.05</v>
          </cell>
          <cell r="W53">
            <v>0.85000000000000009</v>
          </cell>
          <cell r="X53">
            <v>24</v>
          </cell>
          <cell r="Y53">
            <v>20</v>
          </cell>
          <cell r="Z53">
            <v>15.600000000000001</v>
          </cell>
          <cell r="AA53">
            <v>243.66</v>
          </cell>
          <cell r="AB53">
            <v>1.38</v>
          </cell>
          <cell r="AC53">
            <v>1.38</v>
          </cell>
          <cell r="AD53">
            <v>66.726190476190467</v>
          </cell>
          <cell r="AE53">
            <v>3.3363095238095233</v>
          </cell>
          <cell r="AF53">
            <v>660</v>
          </cell>
          <cell r="AG53"/>
          <cell r="AH53">
            <v>0.41213202497769852</v>
          </cell>
          <cell r="AI53">
            <v>0.41213202497769852</v>
          </cell>
          <cell r="AJ53">
            <v>19.047600000000003</v>
          </cell>
          <cell r="AK53">
            <v>1.967355</v>
          </cell>
          <cell r="AL53">
            <v>0.40340965407869961</v>
          </cell>
          <cell r="AM53">
            <v>-8.7223708989989102E-3</v>
          </cell>
          <cell r="AN53">
            <v>196.744099378882</v>
          </cell>
          <cell r="AO53">
            <v>96.81408520068949</v>
          </cell>
          <cell r="AP53">
            <v>9.9995629155380445</v>
          </cell>
          <cell r="AQ53"/>
          <cell r="AR53" t="e">
            <v>#N/A</v>
          </cell>
          <cell r="AS53" t="e">
            <v>#N/A</v>
          </cell>
          <cell r="AT53">
            <v>1.9670000000000001</v>
          </cell>
          <cell r="AU53">
            <v>3.5499999999988319E-4</v>
          </cell>
          <cell r="AV53"/>
          <cell r="AW53">
            <v>330</v>
          </cell>
          <cell r="AX53">
            <v>5</v>
          </cell>
          <cell r="AY53">
            <v>4</v>
          </cell>
          <cell r="AZ53">
            <v>1470</v>
          </cell>
          <cell r="BA53">
            <v>312</v>
          </cell>
          <cell r="BB53" t="str">
            <v>NON</v>
          </cell>
          <cell r="BC53">
            <v>0.95</v>
          </cell>
          <cell r="BD53">
            <v>0</v>
          </cell>
          <cell r="BE53">
            <v>2.0705263157894738</v>
          </cell>
          <cell r="BF53">
            <v>1.1505000000000001</v>
          </cell>
          <cell r="BG53">
            <v>79.967519842631347</v>
          </cell>
        </row>
        <row r="54">
          <cell r="C54" t="str">
            <v>1-1000014566</v>
          </cell>
          <cell r="D54" t="str">
            <v>100% MIE SPECIAL FOIE GRAS</v>
          </cell>
          <cell r="E54" t="str">
            <v>1-2029005439</v>
          </cell>
          <cell r="F54" t="str">
            <v>100% Mie</v>
          </cell>
          <cell r="G54">
            <v>27242</v>
          </cell>
          <cell r="H54" t="str">
            <v>L1</v>
          </cell>
          <cell r="I54">
            <v>2029005439</v>
          </cell>
          <cell r="J54" t="str">
            <v>1000014566L1</v>
          </cell>
          <cell r="K54" t="str">
            <v>27242L1</v>
          </cell>
          <cell r="L54" t="str">
            <v>2029005439L1</v>
          </cell>
          <cell r="M54">
            <v>1770</v>
          </cell>
          <cell r="N54">
            <v>2</v>
          </cell>
          <cell r="O54">
            <v>232.7323279130508</v>
          </cell>
          <cell r="P54">
            <v>0.28499999999999998</v>
          </cell>
          <cell r="Q54" t="str">
            <v>pltx</v>
          </cell>
          <cell r="R54">
            <v>10</v>
          </cell>
          <cell r="S54">
            <v>0.97033962264150952</v>
          </cell>
          <cell r="T54">
            <v>0.9</v>
          </cell>
          <cell r="U54">
            <v>0.2</v>
          </cell>
          <cell r="V54">
            <v>0.04</v>
          </cell>
          <cell r="W54">
            <v>0.94000000000000006</v>
          </cell>
          <cell r="X54">
            <v>12</v>
          </cell>
          <cell r="Y54">
            <v>68</v>
          </cell>
          <cell r="Z54">
            <v>3.42</v>
          </cell>
          <cell r="AA54">
            <v>276.23</v>
          </cell>
          <cell r="AB54">
            <v>1.1850000000000001</v>
          </cell>
          <cell r="AC54">
            <v>1.1869000000000001</v>
          </cell>
          <cell r="AD54">
            <v>226.92307692307688</v>
          </cell>
          <cell r="AE54">
            <v>3.3371040723981893</v>
          </cell>
          <cell r="AF54">
            <v>2244</v>
          </cell>
          <cell r="AG54"/>
          <cell r="AH54">
            <v>0.41203389830508486</v>
          </cell>
          <cell r="AI54">
            <v>0.41203389830508486</v>
          </cell>
          <cell r="AJ54">
            <v>14.888491199999999</v>
          </cell>
          <cell r="AK54">
            <v>1.5335279999999998</v>
          </cell>
          <cell r="AL54">
            <v>0.40452720785013385</v>
          </cell>
          <cell r="AM54">
            <v>-7.5066904549510038E-3</v>
          </cell>
          <cell r="AN54">
            <v>242.3549145479173</v>
          </cell>
          <cell r="AO54">
            <v>61.432594539180734</v>
          </cell>
          <cell r="AP54">
            <v>6.3276125547550945</v>
          </cell>
          <cell r="AQ54"/>
          <cell r="AR54">
            <v>226.923</v>
          </cell>
          <cell r="AS54">
            <v>7.6923076875345942E-5</v>
          </cell>
          <cell r="AT54">
            <v>1.534</v>
          </cell>
          <cell r="AU54">
            <v>-4.7200000000025E-4</v>
          </cell>
          <cell r="AV54"/>
          <cell r="AW54">
            <v>115</v>
          </cell>
          <cell r="AX54">
            <v>4</v>
          </cell>
          <cell r="AY54">
            <v>15</v>
          </cell>
          <cell r="AZ54">
            <v>1875</v>
          </cell>
          <cell r="BA54">
            <v>232.56</v>
          </cell>
          <cell r="BB54" t="str">
            <v>OUI</v>
          </cell>
          <cell r="BC54">
            <v>0.8</v>
          </cell>
          <cell r="BD54">
            <v>0</v>
          </cell>
          <cell r="BE54">
            <v>1.9175</v>
          </cell>
          <cell r="BF54">
            <v>1.0088999999999999</v>
          </cell>
          <cell r="BG54">
            <v>90.058479532163744</v>
          </cell>
        </row>
        <row r="55">
          <cell r="C55" t="str">
            <v>2-1000009844</v>
          </cell>
          <cell r="D55" t="str">
            <v>PAN GOCCIOLI BONUS PACK 336GRX12 MB</v>
          </cell>
          <cell r="E55" t="str">
            <v>2-2029000317</v>
          </cell>
          <cell r="F55" t="str">
            <v>Pang</v>
          </cell>
          <cell r="G55">
            <v>24509</v>
          </cell>
          <cell r="H55" t="str">
            <v>L2</v>
          </cell>
          <cell r="I55">
            <v>2029000317</v>
          </cell>
          <cell r="J55" t="str">
            <v>1000009844L2</v>
          </cell>
          <cell r="K55" t="str">
            <v>24509L2</v>
          </cell>
          <cell r="L55" t="str">
            <v>2029000317L2</v>
          </cell>
          <cell r="M55">
            <v>2625</v>
          </cell>
          <cell r="N55">
            <v>1</v>
          </cell>
          <cell r="O55">
            <v>4797.0974460322277</v>
          </cell>
          <cell r="P55">
            <v>0.33600000000000002</v>
          </cell>
          <cell r="Q55" t="str">
            <v>Caisses</v>
          </cell>
          <cell r="R55">
            <v>0</v>
          </cell>
          <cell r="S55">
            <v>0.83566926070038905</v>
          </cell>
          <cell r="T55">
            <v>0</v>
          </cell>
          <cell r="U55">
            <v>3.7999999999999999E-2</v>
          </cell>
          <cell r="V55">
            <v>2.4500000000000001E-2</v>
          </cell>
          <cell r="W55">
            <v>2.4500000000000001E-2</v>
          </cell>
          <cell r="X55">
            <v>12</v>
          </cell>
          <cell r="Y55">
            <v>54</v>
          </cell>
          <cell r="Z55">
            <v>4.032</v>
          </cell>
          <cell r="AA55">
            <v>205.95538368298364</v>
          </cell>
          <cell r="AB55">
            <v>4.2939999999999999E-2</v>
          </cell>
          <cell r="AC55">
            <v>4.293333333333333E-2</v>
          </cell>
          <cell r="AD55">
            <v>205.40507564665691</v>
          </cell>
          <cell r="AE55">
            <v>3.8037976971603134</v>
          </cell>
          <cell r="AF55">
            <v>1782</v>
          </cell>
          <cell r="AG55"/>
          <cell r="AH55">
            <v>0.36148084348084347</v>
          </cell>
          <cell r="AI55">
            <v>0.36148084348084347</v>
          </cell>
          <cell r="AJ55">
            <v>7.3610570880000008</v>
          </cell>
          <cell r="AK55">
            <v>0.8484839999999999</v>
          </cell>
          <cell r="AL55">
            <v>0.36148084348084358</v>
          </cell>
          <cell r="AM55">
            <v>0</v>
          </cell>
          <cell r="AN55">
            <v>1573.2793966489298</v>
          </cell>
          <cell r="AO55">
            <v>4.6787983772488104</v>
          </cell>
          <cell r="AP55">
            <v>0.53930916645019489</v>
          </cell>
          <cell r="AQ55"/>
          <cell r="AR55">
            <v>205.54</v>
          </cell>
          <cell r="AS55">
            <v>-0.13492435334308084</v>
          </cell>
          <cell r="AT55">
            <v>0.84799999999999998</v>
          </cell>
          <cell r="AU55">
            <v>4.8399999999992893E-4</v>
          </cell>
          <cell r="AV55"/>
          <cell r="AW55">
            <v>250</v>
          </cell>
          <cell r="AX55">
            <v>6</v>
          </cell>
          <cell r="AY55">
            <v>9</v>
          </cell>
          <cell r="AZ55">
            <v>2400</v>
          </cell>
          <cell r="BA55">
            <v>217.72800000000001</v>
          </cell>
          <cell r="BB55" t="str">
            <v>OUI</v>
          </cell>
          <cell r="BC55">
            <v>0.96199999999999997</v>
          </cell>
          <cell r="BD55">
            <v>0</v>
          </cell>
          <cell r="BE55">
            <v>0.88149688149688155</v>
          </cell>
          <cell r="BF55">
            <v>0.88200000000000001</v>
          </cell>
          <cell r="BG55">
            <v>-5.7042914185767568E-2</v>
          </cell>
        </row>
        <row r="56">
          <cell r="C56" t="str">
            <v>2-1000009926</v>
          </cell>
          <cell r="D56" t="str">
            <v>PAN GOCCIOLI COLLO EXPO BONUS PACK 336GR</v>
          </cell>
          <cell r="E56" t="str">
            <v>2-2029000317</v>
          </cell>
          <cell r="F56" t="str">
            <v>Pang</v>
          </cell>
          <cell r="G56">
            <v>24509</v>
          </cell>
          <cell r="H56" t="str">
            <v>L2</v>
          </cell>
          <cell r="I56">
            <v>2029000317</v>
          </cell>
          <cell r="J56" t="str">
            <v>1000009926L2</v>
          </cell>
          <cell r="K56" t="str">
            <v>24509L2</v>
          </cell>
          <cell r="L56" t="str">
            <v>2029000317L2</v>
          </cell>
          <cell r="M56">
            <v>2625</v>
          </cell>
          <cell r="N56">
            <v>1</v>
          </cell>
          <cell r="O56">
            <v>4797.0974460322277</v>
          </cell>
          <cell r="P56">
            <v>0.33600000000000002</v>
          </cell>
          <cell r="Q56" t="str">
            <v>pltx</v>
          </cell>
          <cell r="R56">
            <v>0</v>
          </cell>
          <cell r="S56">
            <v>0.83566926070038905</v>
          </cell>
          <cell r="T56">
            <v>0</v>
          </cell>
          <cell r="U56">
            <v>3.7999999999999999E-2</v>
          </cell>
          <cell r="V56">
            <v>2.4500000000000001E-2</v>
          </cell>
          <cell r="W56">
            <v>2.4500000000000001E-2</v>
          </cell>
          <cell r="X56">
            <v>6</v>
          </cell>
          <cell r="Y56">
            <v>88</v>
          </cell>
          <cell r="Z56">
            <v>2.016</v>
          </cell>
          <cell r="AA56">
            <v>205.95538368298364</v>
          </cell>
          <cell r="AB56">
            <v>4.2939999999999999E-2</v>
          </cell>
          <cell r="AC56">
            <v>4.293333333333333E-2</v>
          </cell>
          <cell r="AD56">
            <v>410.81015129331382</v>
          </cell>
          <cell r="AE56">
            <v>4.6682971737876571</v>
          </cell>
          <cell r="AF56">
            <v>2904</v>
          </cell>
          <cell r="AG56"/>
          <cell r="AH56">
            <v>0.29453994653994653</v>
          </cell>
          <cell r="AI56">
            <v>0.29453994653994653</v>
          </cell>
          <cell r="AJ56">
            <v>5.9978983680000004</v>
          </cell>
          <cell r="AK56">
            <v>0.8484839999999999</v>
          </cell>
          <cell r="AL56">
            <v>0.29453994653994658</v>
          </cell>
          <cell r="AM56">
            <v>0</v>
          </cell>
          <cell r="AN56">
            <v>1573.2793966489298</v>
          </cell>
          <cell r="AO56">
            <v>3.8123542333138452</v>
          </cell>
          <cell r="AP56">
            <v>0.53930916645019489</v>
          </cell>
          <cell r="AQ56"/>
          <cell r="AR56">
            <v>411.09</v>
          </cell>
          <cell r="AS56">
            <v>-0.27984870668615258</v>
          </cell>
          <cell r="AT56">
            <v>0.84799999999999998</v>
          </cell>
          <cell r="AU56">
            <v>4.8399999999992893E-4</v>
          </cell>
          <cell r="AV56"/>
          <cell r="AW56">
            <v>94</v>
          </cell>
          <cell r="AX56">
            <v>4</v>
          </cell>
          <cell r="AY56">
            <v>22</v>
          </cell>
          <cell r="AZ56">
            <v>2218</v>
          </cell>
          <cell r="BA56">
            <v>177.40800000000002</v>
          </cell>
          <cell r="BB56" t="str">
            <v>OUI</v>
          </cell>
          <cell r="BC56">
            <v>0.96199999999999997</v>
          </cell>
          <cell r="BD56">
            <v>0</v>
          </cell>
          <cell r="BE56">
            <v>0.88149688149688155</v>
          </cell>
          <cell r="BF56">
            <v>0.88200000000000001</v>
          </cell>
          <cell r="BG56">
            <v>-5.7042914185767568E-2</v>
          </cell>
        </row>
        <row r="57">
          <cell r="C57" t="str">
            <v>3-1000012659</v>
          </cell>
          <cell r="D57" t="str">
            <v>BRIOCHE TRANCHEE NATURE 500 G</v>
          </cell>
          <cell r="E57" t="str">
            <v>3-2029004167</v>
          </cell>
          <cell r="F57" t="str">
            <v xml:space="preserve">BT NAT </v>
          </cell>
          <cell r="G57">
            <v>26173</v>
          </cell>
          <cell r="H57" t="str">
            <v>L3</v>
          </cell>
          <cell r="I57">
            <v>2029004167</v>
          </cell>
          <cell r="J57" t="str">
            <v>1000012659L3</v>
          </cell>
          <cell r="K57" t="str">
            <v>26173L3</v>
          </cell>
          <cell r="L57" t="str">
            <v>2029004167L3</v>
          </cell>
          <cell r="M57">
            <v>2600</v>
          </cell>
          <cell r="N57">
            <v>1</v>
          </cell>
          <cell r="O57">
            <v>365.64549804520715</v>
          </cell>
          <cell r="P57">
            <v>0.5</v>
          </cell>
          <cell r="Q57" t="str">
            <v>pltx</v>
          </cell>
          <cell r="R57">
            <v>18</v>
          </cell>
          <cell r="S57">
            <v>1.1795121951219512</v>
          </cell>
          <cell r="T57">
            <v>0</v>
          </cell>
          <cell r="U57">
            <v>7.0000000000000007E-2</v>
          </cell>
          <cell r="V57">
            <v>2.5000000000000001E-2</v>
          </cell>
          <cell r="W57">
            <v>2.5000000000000001E-2</v>
          </cell>
          <cell r="X57">
            <v>7</v>
          </cell>
          <cell r="Y57">
            <v>64</v>
          </cell>
          <cell r="Z57">
            <v>3.5</v>
          </cell>
          <cell r="AA57">
            <v>198.49000000000004</v>
          </cell>
          <cell r="AB57">
            <v>0.54286783851677911</v>
          </cell>
          <cell r="AC57">
            <v>0.5428481987639826</v>
          </cell>
          <cell r="AD57">
            <v>337.00348432055756</v>
          </cell>
          <cell r="AE57">
            <v>5.2656794425087119</v>
          </cell>
          <cell r="AF57">
            <v>2112</v>
          </cell>
          <cell r="AG57"/>
          <cell r="AH57">
            <v>0.26112489660876753</v>
          </cell>
          <cell r="AI57">
            <v>0.26112489660876753</v>
          </cell>
          <cell r="AJ57">
            <v>7.5767999999999995</v>
          </cell>
          <cell r="AK57">
            <v>1.2090000000000001</v>
          </cell>
          <cell r="AL57">
            <v>0.26112489660876753</v>
          </cell>
          <cell r="AM57">
            <v>0</v>
          </cell>
          <cell r="AN57">
            <v>178.3636575830279</v>
          </cell>
          <cell r="AO57">
            <v>42.479505649703412</v>
          </cell>
          <cell r="AP57">
            <v>6.7782866553810885</v>
          </cell>
          <cell r="AQ57"/>
          <cell r="AR57">
            <v>337.00299999999999</v>
          </cell>
          <cell r="AS57">
            <v>4.8432055757530179E-4</v>
          </cell>
          <cell r="AT57">
            <v>1.196</v>
          </cell>
          <cell r="AU57">
            <v>1.3000000000000123E-2</v>
          </cell>
          <cell r="AV57"/>
          <cell r="AW57">
            <v>125</v>
          </cell>
          <cell r="AX57">
            <v>4</v>
          </cell>
          <cell r="AY57">
            <v>16</v>
          </cell>
          <cell r="AZ57">
            <v>2150</v>
          </cell>
          <cell r="BA57">
            <v>224</v>
          </cell>
          <cell r="BB57" t="str">
            <v>NON</v>
          </cell>
          <cell r="BC57">
            <v>0.92999999999999994</v>
          </cell>
          <cell r="BD57">
            <v>-9.9999999999998979E-3</v>
          </cell>
          <cell r="BE57">
            <v>1.2860215053763442</v>
          </cell>
          <cell r="BF57">
            <v>1.3</v>
          </cell>
          <cell r="BG57">
            <v>-1.0752688172043001</v>
          </cell>
        </row>
        <row r="58">
          <cell r="C58" t="str">
            <v>3-1000012662</v>
          </cell>
          <cell r="D58" t="str">
            <v>BRIOCHE TRANCHEE NATURE 700 G</v>
          </cell>
          <cell r="E58" t="str">
            <v>3-2029004169</v>
          </cell>
          <cell r="F58" t="str">
            <v xml:space="preserve">BT NAT </v>
          </cell>
          <cell r="G58">
            <v>26174</v>
          </cell>
          <cell r="H58" t="str">
            <v>L3</v>
          </cell>
          <cell r="I58">
            <v>2029004169</v>
          </cell>
          <cell r="J58" t="str">
            <v>1000012662L3</v>
          </cell>
          <cell r="K58" t="str">
            <v>26174L3</v>
          </cell>
          <cell r="L58" t="str">
            <v>2029004169L3</v>
          </cell>
          <cell r="M58">
            <v>1840</v>
          </cell>
          <cell r="N58">
            <v>1</v>
          </cell>
          <cell r="O58">
            <v>262.3992246354465</v>
          </cell>
          <cell r="P58">
            <v>0.7</v>
          </cell>
          <cell r="Q58" t="str">
            <v>pltx</v>
          </cell>
          <cell r="R58">
            <v>21</v>
          </cell>
          <cell r="S58">
            <v>1.1274666733962839</v>
          </cell>
          <cell r="T58">
            <v>0</v>
          </cell>
          <cell r="U58">
            <v>0.1</v>
          </cell>
          <cell r="V58">
            <v>3.6999999999999998E-2</v>
          </cell>
          <cell r="W58">
            <v>3.6999999999999998E-2</v>
          </cell>
          <cell r="X58">
            <v>5</v>
          </cell>
          <cell r="Y58">
            <v>64</v>
          </cell>
          <cell r="Z58">
            <v>3.5</v>
          </cell>
          <cell r="AA58">
            <v>198.54000000000002</v>
          </cell>
          <cell r="AB58">
            <v>0.75644285714285708</v>
          </cell>
          <cell r="AC58">
            <v>0.75663333333333338</v>
          </cell>
          <cell r="AD58">
            <v>319.38283510125365</v>
          </cell>
          <cell r="AE58">
            <v>4.9903567984570882</v>
          </cell>
          <cell r="AF58">
            <v>2112</v>
          </cell>
          <cell r="AG58"/>
          <cell r="AH58">
            <v>0.27553140096618356</v>
          </cell>
          <cell r="AI58">
            <v>0.27553140096618356</v>
          </cell>
          <cell r="AJ58">
            <v>7.6655039999999977</v>
          </cell>
          <cell r="AK58">
            <v>1.1592</v>
          </cell>
          <cell r="AL58">
            <v>0.2755314009661835</v>
          </cell>
          <cell r="AM58">
            <v>0</v>
          </cell>
          <cell r="AN58">
            <v>177.12580255044605</v>
          </cell>
          <cell r="AO58">
            <v>43.277173001470722</v>
          </cell>
          <cell r="AP58">
            <v>6.5445010456331216</v>
          </cell>
          <cell r="AQ58"/>
          <cell r="AR58">
            <v>319.38299999999998</v>
          </cell>
          <cell r="AS58">
            <v>-1.6489874633407453E-4</v>
          </cell>
          <cell r="AT58">
            <v>1.198</v>
          </cell>
          <cell r="AU58">
            <v>-3.8799999999999946E-2</v>
          </cell>
          <cell r="AV58"/>
          <cell r="AW58">
            <v>125</v>
          </cell>
          <cell r="AX58">
            <v>4</v>
          </cell>
          <cell r="AY58">
            <v>16</v>
          </cell>
          <cell r="AZ58">
            <v>2150</v>
          </cell>
          <cell r="BA58">
            <v>224</v>
          </cell>
          <cell r="BB58" t="str">
            <v>NON</v>
          </cell>
          <cell r="BC58">
            <v>0.9</v>
          </cell>
          <cell r="BD58">
            <v>3.0000000000000027E-2</v>
          </cell>
          <cell r="BE58">
            <v>1.3311111111111111</v>
          </cell>
          <cell r="BF58">
            <v>1.288</v>
          </cell>
          <cell r="BG58">
            <v>3.3471359558316038</v>
          </cell>
        </row>
        <row r="59">
          <cell r="C59" t="str">
            <v>3-1000304825</v>
          </cell>
          <cell r="D59" t="str">
            <v>BRIOCHE TRANCHEE CHOCO 500G CORA</v>
          </cell>
          <cell r="E59" t="str">
            <v>3-2029003551</v>
          </cell>
          <cell r="F59" t="str">
            <v>BT PP MDD</v>
          </cell>
          <cell r="G59">
            <v>76000250</v>
          </cell>
          <cell r="H59" t="str">
            <v>L3</v>
          </cell>
          <cell r="I59">
            <v>2029003551</v>
          </cell>
          <cell r="J59" t="str">
            <v>1000304825L3</v>
          </cell>
          <cell r="K59" t="str">
            <v>76000250L3</v>
          </cell>
          <cell r="L59" t="str">
            <v>2029003551L3</v>
          </cell>
          <cell r="M59">
            <v>2600</v>
          </cell>
          <cell r="N59">
            <v>1</v>
          </cell>
          <cell r="O59" t="e">
            <v>#N/A</v>
          </cell>
          <cell r="P59">
            <v>0.5</v>
          </cell>
          <cell r="Q59" t="str">
            <v>pltx</v>
          </cell>
          <cell r="R59">
            <v>18</v>
          </cell>
          <cell r="S59">
            <v>1.1956947162426614</v>
          </cell>
          <cell r="T59">
            <v>0</v>
          </cell>
          <cell r="U59">
            <v>0.1</v>
          </cell>
          <cell r="V59">
            <v>2.5000000000000001E-2</v>
          </cell>
          <cell r="W59">
            <v>2.5000000000000001E-2</v>
          </cell>
          <cell r="X59">
            <v>7</v>
          </cell>
          <cell r="Y59">
            <v>64</v>
          </cell>
          <cell r="Z59">
            <v>3.5</v>
          </cell>
          <cell r="AA59" t="e">
            <v>#N/A</v>
          </cell>
          <cell r="AB59">
            <v>0.54362382074429816</v>
          </cell>
          <cell r="AC59">
            <v>0.54358000000000006</v>
          </cell>
          <cell r="AD59">
            <v>326.13240418118477</v>
          </cell>
          <cell r="AE59">
            <v>5.095818815331012</v>
          </cell>
          <cell r="AF59">
            <v>2112</v>
          </cell>
          <cell r="AG59"/>
          <cell r="AH59">
            <v>0.26982905982905975</v>
          </cell>
          <cell r="AI59">
            <v>0.26982905982905975</v>
          </cell>
          <cell r="AJ59">
            <v>7.5767999999999995</v>
          </cell>
          <cell r="AK59">
            <v>1.17</v>
          </cell>
          <cell r="AL59">
            <v>0.26982905982905986</v>
          </cell>
          <cell r="AM59">
            <v>0</v>
          </cell>
          <cell r="AN59" t="e">
            <v>#N/A</v>
          </cell>
          <cell r="AO59" t="e">
            <v>#N/A</v>
          </cell>
          <cell r="AP59" t="e">
            <v>#N/A</v>
          </cell>
          <cell r="AQ59"/>
          <cell r="AR59">
            <v>326.13200000000001</v>
          </cell>
          <cell r="AS59">
            <v>4.0418118476281961E-4</v>
          </cell>
          <cell r="AT59">
            <v>1.17</v>
          </cell>
          <cell r="AU59">
            <v>0</v>
          </cell>
          <cell r="AV59"/>
          <cell r="AW59">
            <v>125</v>
          </cell>
          <cell r="AX59">
            <v>4</v>
          </cell>
          <cell r="AY59">
            <v>16</v>
          </cell>
          <cell r="AZ59">
            <v>2150</v>
          </cell>
          <cell r="BA59">
            <v>224</v>
          </cell>
          <cell r="BB59" t="str">
            <v>NON</v>
          </cell>
          <cell r="BC59">
            <v>0.9</v>
          </cell>
          <cell r="BD59">
            <v>0</v>
          </cell>
          <cell r="BE59">
            <v>1.2999999999999998</v>
          </cell>
          <cell r="BF59">
            <v>1.3</v>
          </cell>
          <cell r="BG59">
            <v>-2.2204460492503131E-14</v>
          </cell>
        </row>
        <row r="60">
          <cell r="C60" t="str">
            <v>3-1000310525</v>
          </cell>
          <cell r="D60" t="str">
            <v>BRIOCHE TRANCHEE CHOCO 500G CARREFOUR</v>
          </cell>
          <cell r="E60" t="str">
            <v>3-2029003551</v>
          </cell>
          <cell r="F60" t="str">
            <v>BT PP MDD</v>
          </cell>
          <cell r="G60">
            <v>76000224</v>
          </cell>
          <cell r="H60" t="str">
            <v>L3</v>
          </cell>
          <cell r="I60">
            <v>2029003551</v>
          </cell>
          <cell r="J60" t="str">
            <v>1000310525L3</v>
          </cell>
          <cell r="K60" t="str">
            <v>76000224L3</v>
          </cell>
          <cell r="L60" t="str">
            <v>2029003551L3</v>
          </cell>
          <cell r="M60">
            <v>2600</v>
          </cell>
          <cell r="N60">
            <v>1</v>
          </cell>
          <cell r="O60" t="e">
            <v>#N/A</v>
          </cell>
          <cell r="P60">
            <v>0.5</v>
          </cell>
          <cell r="Q60" t="str">
            <v>pltx</v>
          </cell>
          <cell r="R60">
            <v>18</v>
          </cell>
          <cell r="S60">
            <v>1.1956947162426614</v>
          </cell>
          <cell r="T60">
            <v>0</v>
          </cell>
          <cell r="U60">
            <v>6.2E-2</v>
          </cell>
          <cell r="V60">
            <v>2.5000000000000001E-2</v>
          </cell>
          <cell r="W60">
            <v>2.5000000000000001E-2</v>
          </cell>
          <cell r="X60">
            <v>7</v>
          </cell>
          <cell r="Y60">
            <v>64</v>
          </cell>
          <cell r="Z60">
            <v>3.5</v>
          </cell>
          <cell r="AA60" t="e">
            <v>#N/A</v>
          </cell>
          <cell r="AB60">
            <v>0.54362382074429816</v>
          </cell>
          <cell r="AC60">
            <v>0.5436281839535817</v>
          </cell>
          <cell r="AD60">
            <v>339.90243902439028</v>
          </cell>
          <cell r="AE60">
            <v>5.3109756097560981</v>
          </cell>
          <cell r="AF60">
            <v>2112</v>
          </cell>
          <cell r="AG60"/>
          <cell r="AH60">
            <v>0.2588978185993111</v>
          </cell>
          <cell r="AI60">
            <v>0.2588978185993111</v>
          </cell>
          <cell r="AJ60">
            <v>7.5767999999999995</v>
          </cell>
          <cell r="AK60">
            <v>1.2193999999999998</v>
          </cell>
          <cell r="AL60">
            <v>0.25889781859931116</v>
          </cell>
          <cell r="AM60">
            <v>0</v>
          </cell>
          <cell r="AN60" t="e">
            <v>#N/A</v>
          </cell>
          <cell r="AO60" t="e">
            <v>#N/A</v>
          </cell>
          <cell r="AP60" t="e">
            <v>#N/A</v>
          </cell>
          <cell r="AQ60"/>
          <cell r="AR60">
            <v>339.90199999999999</v>
          </cell>
          <cell r="AS60">
            <v>4.3902439028897788E-4</v>
          </cell>
          <cell r="AT60">
            <v>1.17</v>
          </cell>
          <cell r="AU60">
            <v>4.9399999999999888E-2</v>
          </cell>
          <cell r="AV60"/>
          <cell r="AW60">
            <v>125</v>
          </cell>
          <cell r="AX60">
            <v>4</v>
          </cell>
          <cell r="AY60">
            <v>16</v>
          </cell>
          <cell r="AZ60">
            <v>2150</v>
          </cell>
          <cell r="BA60">
            <v>224</v>
          </cell>
          <cell r="BB60" t="str">
            <v>NON</v>
          </cell>
          <cell r="BC60">
            <v>0.93799999999999994</v>
          </cell>
          <cell r="BD60">
            <v>-3.7999999999999923E-2</v>
          </cell>
          <cell r="BE60">
            <v>1.2473347547974414</v>
          </cell>
          <cell r="BF60">
            <v>1.3</v>
          </cell>
          <cell r="BG60">
            <v>-4.051172707889128</v>
          </cell>
        </row>
        <row r="61">
          <cell r="C61" t="str">
            <v>3-1000313125</v>
          </cell>
          <cell r="D61" t="str">
            <v>BRIOCHE TRANCHEE CHOCO 500G AUCHAN</v>
          </cell>
          <cell r="E61" t="str">
            <v>3-2029003551</v>
          </cell>
          <cell r="F61" t="str">
            <v>BT PP MDD</v>
          </cell>
          <cell r="G61">
            <v>76000278</v>
          </cell>
          <cell r="H61" t="str">
            <v>L3</v>
          </cell>
          <cell r="I61">
            <v>2029003551</v>
          </cell>
          <cell r="J61" t="str">
            <v>1000313125L3</v>
          </cell>
          <cell r="K61" t="str">
            <v>76000278L3</v>
          </cell>
          <cell r="L61" t="str">
            <v>2029003551L3</v>
          </cell>
          <cell r="M61">
            <v>2600</v>
          </cell>
          <cell r="N61">
            <v>1</v>
          </cell>
          <cell r="O61" t="e">
            <v>#N/A</v>
          </cell>
          <cell r="P61">
            <v>0.5</v>
          </cell>
          <cell r="Q61" t="str">
            <v>pltx</v>
          </cell>
          <cell r="R61">
            <v>18</v>
          </cell>
          <cell r="S61">
            <v>1.1956947162426614</v>
          </cell>
          <cell r="T61">
            <v>0</v>
          </cell>
          <cell r="U61">
            <v>0.1</v>
          </cell>
          <cell r="V61">
            <v>2.5000000000000001E-2</v>
          </cell>
          <cell r="W61">
            <v>2.5000000000000001E-2</v>
          </cell>
          <cell r="X61">
            <v>7</v>
          </cell>
          <cell r="Y61">
            <v>64</v>
          </cell>
          <cell r="Z61">
            <v>3.5</v>
          </cell>
          <cell r="AA61" t="e">
            <v>#N/A</v>
          </cell>
          <cell r="AB61">
            <v>0.54362382074429816</v>
          </cell>
          <cell r="AC61">
            <v>0.54358000000000006</v>
          </cell>
          <cell r="AD61">
            <v>326.13240418118477</v>
          </cell>
          <cell r="AE61">
            <v>5.095818815331012</v>
          </cell>
          <cell r="AF61">
            <v>2112</v>
          </cell>
          <cell r="AG61"/>
          <cell r="AH61">
            <v>0.26982905982905975</v>
          </cell>
          <cell r="AI61">
            <v>0.26982905982905975</v>
          </cell>
          <cell r="AJ61">
            <v>7.5767999999999995</v>
          </cell>
          <cell r="AK61">
            <v>1.17</v>
          </cell>
          <cell r="AL61">
            <v>0.26982905982905986</v>
          </cell>
          <cell r="AM61">
            <v>0</v>
          </cell>
          <cell r="AN61" t="e">
            <v>#N/A</v>
          </cell>
          <cell r="AO61" t="e">
            <v>#N/A</v>
          </cell>
          <cell r="AP61" t="e">
            <v>#N/A</v>
          </cell>
          <cell r="AQ61"/>
          <cell r="AR61">
            <v>326.13200000000001</v>
          </cell>
          <cell r="AS61">
            <v>4.0418118476281961E-4</v>
          </cell>
          <cell r="AT61">
            <v>1.17</v>
          </cell>
          <cell r="AU61">
            <v>0</v>
          </cell>
          <cell r="AV61"/>
          <cell r="AW61">
            <v>125</v>
          </cell>
          <cell r="AX61">
            <v>4</v>
          </cell>
          <cell r="AY61">
            <v>16</v>
          </cell>
          <cell r="AZ61">
            <v>2150</v>
          </cell>
          <cell r="BA61">
            <v>224</v>
          </cell>
          <cell r="BB61" t="str">
            <v>NON</v>
          </cell>
          <cell r="BC61">
            <v>0.9</v>
          </cell>
          <cell r="BD61">
            <v>0</v>
          </cell>
          <cell r="BE61">
            <v>1.2999999999999998</v>
          </cell>
          <cell r="BF61">
            <v>1.3</v>
          </cell>
          <cell r="BG61">
            <v>-2.2204460492503131E-14</v>
          </cell>
        </row>
        <row r="62">
          <cell r="C62" t="str">
            <v>3-1000007064</v>
          </cell>
          <cell r="D62" t="str">
            <v>BRIOCHE TRANCHEE CHOCO 500G GRAND JURY P</v>
          </cell>
          <cell r="E62" t="str">
            <v>3-2029003551</v>
          </cell>
          <cell r="F62" t="str">
            <v>BT PP MDD</v>
          </cell>
          <cell r="G62">
            <v>22929</v>
          </cell>
          <cell r="H62" t="str">
            <v>L3</v>
          </cell>
          <cell r="I62">
            <v>2029003551</v>
          </cell>
          <cell r="J62" t="str">
            <v>1000007064L3</v>
          </cell>
          <cell r="K62" t="str">
            <v>22929L3</v>
          </cell>
          <cell r="L62" t="str">
            <v>2029003551L3</v>
          </cell>
          <cell r="M62">
            <v>2600</v>
          </cell>
          <cell r="N62">
            <v>1</v>
          </cell>
          <cell r="O62" t="e">
            <v>#N/A</v>
          </cell>
          <cell r="P62">
            <v>0.5</v>
          </cell>
          <cell r="Q62" t="str">
            <v>pltx</v>
          </cell>
          <cell r="R62">
            <v>18</v>
          </cell>
          <cell r="S62">
            <v>1.1956947162426614</v>
          </cell>
          <cell r="T62">
            <v>0</v>
          </cell>
          <cell r="U62">
            <v>6.2E-2</v>
          </cell>
          <cell r="V62">
            <v>2.5000000000000001E-2</v>
          </cell>
          <cell r="W62">
            <v>2.5000000000000001E-2</v>
          </cell>
          <cell r="X62">
            <v>7</v>
          </cell>
          <cell r="Y62">
            <v>64</v>
          </cell>
          <cell r="Z62">
            <v>3.5</v>
          </cell>
          <cell r="AA62" t="e">
            <v>#N/A</v>
          </cell>
          <cell r="AB62">
            <v>0.54362382074429816</v>
          </cell>
          <cell r="AC62">
            <v>0.5436281839535817</v>
          </cell>
          <cell r="AD62">
            <v>339.90243902439028</v>
          </cell>
          <cell r="AE62">
            <v>5.3109756097560981</v>
          </cell>
          <cell r="AF62">
            <v>2112</v>
          </cell>
          <cell r="AG62"/>
          <cell r="AH62">
            <v>0.2588978185993111</v>
          </cell>
          <cell r="AI62">
            <v>0.2588978185993111</v>
          </cell>
          <cell r="AJ62">
            <v>7.5767999999999995</v>
          </cell>
          <cell r="AK62">
            <v>1.2193999999999998</v>
          </cell>
          <cell r="AL62">
            <v>0.25889781859931116</v>
          </cell>
          <cell r="AM62">
            <v>0</v>
          </cell>
          <cell r="AN62" t="e">
            <v>#N/A</v>
          </cell>
          <cell r="AO62" t="e">
            <v>#N/A</v>
          </cell>
          <cell r="AP62" t="e">
            <v>#N/A</v>
          </cell>
          <cell r="AQ62"/>
          <cell r="AR62">
            <v>339.90199999999999</v>
          </cell>
          <cell r="AS62">
            <v>4.3902439028897788E-4</v>
          </cell>
          <cell r="AT62">
            <v>1.17</v>
          </cell>
          <cell r="AU62">
            <v>4.9399999999999888E-2</v>
          </cell>
          <cell r="AV62"/>
          <cell r="AW62">
            <v>125</v>
          </cell>
          <cell r="AX62">
            <v>4</v>
          </cell>
          <cell r="AY62">
            <v>16</v>
          </cell>
          <cell r="AZ62">
            <v>2150</v>
          </cell>
          <cell r="BA62">
            <v>224</v>
          </cell>
          <cell r="BB62" t="str">
            <v>NON</v>
          </cell>
          <cell r="BC62">
            <v>0.93799999999999994</v>
          </cell>
          <cell r="BD62">
            <v>-3.7999999999999923E-2</v>
          </cell>
          <cell r="BE62">
            <v>1.2473347547974414</v>
          </cell>
          <cell r="BF62">
            <v>1.3</v>
          </cell>
          <cell r="BG62">
            <v>-4.051172707889128</v>
          </cell>
        </row>
        <row r="63">
          <cell r="C63" t="str">
            <v>3-1000013343</v>
          </cell>
          <cell r="D63" t="str">
            <v>BRIOCHE TRANCHEE CHOCO 500G HARRYS</v>
          </cell>
          <cell r="E63" t="str">
            <v>3-2029003553</v>
          </cell>
          <cell r="F63" t="str">
            <v>BT PP H</v>
          </cell>
          <cell r="G63">
            <v>26574</v>
          </cell>
          <cell r="H63" t="str">
            <v>L3</v>
          </cell>
          <cell r="I63">
            <v>2029003553</v>
          </cell>
          <cell r="J63" t="str">
            <v>1000013343L3</v>
          </cell>
          <cell r="K63" t="str">
            <v>26574L3</v>
          </cell>
          <cell r="L63" t="str">
            <v>2029003553L3</v>
          </cell>
          <cell r="M63">
            <v>2600</v>
          </cell>
          <cell r="N63">
            <v>1</v>
          </cell>
          <cell r="O63">
            <v>417.83913010035036</v>
          </cell>
          <cell r="P63">
            <v>0.5</v>
          </cell>
          <cell r="Q63" t="str">
            <v>pltx</v>
          </cell>
          <cell r="R63">
            <v>18</v>
          </cell>
          <cell r="S63">
            <v>1.1956947162426614</v>
          </cell>
          <cell r="T63">
            <v>0</v>
          </cell>
          <cell r="U63">
            <v>7.2999999999999995E-2</v>
          </cell>
          <cell r="V63">
            <v>2.5000000000000001E-2</v>
          </cell>
          <cell r="W63">
            <v>2.5000000000000001E-2</v>
          </cell>
          <cell r="X63">
            <v>7</v>
          </cell>
          <cell r="Y63">
            <v>64</v>
          </cell>
          <cell r="Z63">
            <v>3.5</v>
          </cell>
          <cell r="AA63">
            <v>226.79</v>
          </cell>
          <cell r="AB63">
            <v>0.544437564380987</v>
          </cell>
          <cell r="AC63">
            <v>0.54276869652091453</v>
          </cell>
          <cell r="AD63">
            <v>335.91637630662029</v>
          </cell>
          <cell r="AE63">
            <v>5.2486933797909421</v>
          </cell>
          <cell r="AF63">
            <v>2112</v>
          </cell>
          <cell r="AG63"/>
          <cell r="AH63">
            <v>0.26196996099908715</v>
          </cell>
          <cell r="AI63">
            <v>0.26196996099908715</v>
          </cell>
          <cell r="AJ63">
            <v>7.5767999999999995</v>
          </cell>
          <cell r="AK63">
            <v>1.2051000000000001</v>
          </cell>
          <cell r="AL63">
            <v>0.26196996099908715</v>
          </cell>
          <cell r="AM63">
            <v>0</v>
          </cell>
          <cell r="AN63">
            <v>203.82396590260996</v>
          </cell>
          <cell r="AO63">
            <v>37.173253726307649</v>
          </cell>
          <cell r="AP63">
            <v>5.9124548708654521</v>
          </cell>
          <cell r="AQ63"/>
          <cell r="AR63">
            <v>335.916</v>
          </cell>
          <cell r="AS63">
            <v>3.7630662029641826E-4</v>
          </cell>
          <cell r="AT63">
            <v>1.2050000000000001</v>
          </cell>
          <cell r="AU63">
            <v>9.9999999999988987E-5</v>
          </cell>
          <cell r="AV63"/>
          <cell r="AW63">
            <v>125</v>
          </cell>
          <cell r="AX63">
            <v>4</v>
          </cell>
          <cell r="AY63">
            <v>16</v>
          </cell>
          <cell r="AZ63">
            <v>2150</v>
          </cell>
          <cell r="BA63">
            <v>224</v>
          </cell>
          <cell r="BB63" t="str">
            <v>OUI</v>
          </cell>
          <cell r="BC63">
            <v>0.92700000000000005</v>
          </cell>
          <cell r="BD63">
            <v>0</v>
          </cell>
          <cell r="BE63">
            <v>1.2998921251348436</v>
          </cell>
          <cell r="BF63">
            <v>1.3</v>
          </cell>
          <cell r="BG63">
            <v>-8.2980665504939211E-3</v>
          </cell>
        </row>
        <row r="64">
          <cell r="C64" t="str">
            <v>3-1000013372</v>
          </cell>
          <cell r="D64" t="str">
            <v>BRIOCHE TRANCHEE CHOCO 500G HARRYS ECO</v>
          </cell>
          <cell r="E64" t="str">
            <v>3-2029003553</v>
          </cell>
          <cell r="F64" t="str">
            <v>BT PP H</v>
          </cell>
          <cell r="G64">
            <v>26584</v>
          </cell>
          <cell r="H64" t="str">
            <v>L3</v>
          </cell>
          <cell r="I64">
            <v>2029003553</v>
          </cell>
          <cell r="J64" t="str">
            <v>1000013372L3</v>
          </cell>
          <cell r="K64" t="str">
            <v>26584L3</v>
          </cell>
          <cell r="L64" t="str">
            <v>2029003553L3</v>
          </cell>
          <cell r="M64">
            <v>2600</v>
          </cell>
          <cell r="N64">
            <v>1</v>
          </cell>
          <cell r="O64">
            <v>416.69067690429813</v>
          </cell>
          <cell r="P64">
            <v>0.5</v>
          </cell>
          <cell r="Q64" t="str">
            <v>pltx</v>
          </cell>
          <cell r="R64">
            <v>18</v>
          </cell>
          <cell r="S64">
            <v>1.1956947162426614</v>
          </cell>
          <cell r="T64">
            <v>0</v>
          </cell>
          <cell r="U64">
            <v>7.2999999999999995E-2</v>
          </cell>
          <cell r="V64">
            <v>2.5000000000000001E-2</v>
          </cell>
          <cell r="W64">
            <v>2.5000000000000001E-2</v>
          </cell>
          <cell r="X64">
            <v>7</v>
          </cell>
          <cell r="Y64">
            <v>64</v>
          </cell>
          <cell r="Z64">
            <v>3.5</v>
          </cell>
          <cell r="AA64">
            <v>226.79</v>
          </cell>
          <cell r="AB64">
            <v>0.544437564380987</v>
          </cell>
          <cell r="AC64">
            <v>0.54426463698415584</v>
          </cell>
          <cell r="AD64">
            <v>335.91637630662029</v>
          </cell>
          <cell r="AE64">
            <v>5.2486933797909421</v>
          </cell>
          <cell r="AF64">
            <v>2112</v>
          </cell>
          <cell r="AG64"/>
          <cell r="AH64">
            <v>0.26196996099908715</v>
          </cell>
          <cell r="AI64">
            <v>0.26196996099908715</v>
          </cell>
          <cell r="AJ64">
            <v>7.5767999999999995</v>
          </cell>
          <cell r="AK64">
            <v>1.2051000000000001</v>
          </cell>
          <cell r="AL64">
            <v>0.26196996099908715</v>
          </cell>
          <cell r="AM64">
            <v>0</v>
          </cell>
          <cell r="AN64">
            <v>203.26374483136496</v>
          </cell>
          <cell r="AO64">
            <v>37.275708003343091</v>
          </cell>
          <cell r="AP64">
            <v>5.9287503583080943</v>
          </cell>
          <cell r="AQ64"/>
          <cell r="AR64">
            <v>335.916</v>
          </cell>
          <cell r="AS64">
            <v>3.7630662029641826E-4</v>
          </cell>
          <cell r="AT64">
            <v>1.2050000000000001</v>
          </cell>
          <cell r="AU64">
            <v>9.9999999999988987E-5</v>
          </cell>
          <cell r="AV64"/>
          <cell r="AW64">
            <v>125</v>
          </cell>
          <cell r="AX64">
            <v>4</v>
          </cell>
          <cell r="AY64">
            <v>16</v>
          </cell>
          <cell r="AZ64">
            <v>2150</v>
          </cell>
          <cell r="BA64">
            <v>224</v>
          </cell>
          <cell r="BB64" t="str">
            <v>NON</v>
          </cell>
          <cell r="BC64">
            <v>0.92700000000000005</v>
          </cell>
          <cell r="BD64">
            <v>0</v>
          </cell>
          <cell r="BE64">
            <v>1.2998921251348436</v>
          </cell>
          <cell r="BF64">
            <v>1.3</v>
          </cell>
          <cell r="BG64">
            <v>-8.2980665504939211E-3</v>
          </cell>
        </row>
        <row r="65">
          <cell r="C65" t="str">
            <v>3-1000007537</v>
          </cell>
          <cell r="D65" t="str">
            <v>BRIOCHE TRANCHEE CHOCO 500G FOOD SERVICES</v>
          </cell>
          <cell r="E65" t="str">
            <v>3-2029003553</v>
          </cell>
          <cell r="F65" t="str">
            <v>BT PP H</v>
          </cell>
          <cell r="G65">
            <v>23226</v>
          </cell>
          <cell r="H65" t="str">
            <v>L3</v>
          </cell>
          <cell r="I65">
            <v>2029003553</v>
          </cell>
          <cell r="J65" t="str">
            <v>1000007537L3</v>
          </cell>
          <cell r="K65" t="str">
            <v>23226L3</v>
          </cell>
          <cell r="L65" t="str">
            <v>2029003553L3</v>
          </cell>
          <cell r="M65">
            <v>2600</v>
          </cell>
          <cell r="N65">
            <v>1</v>
          </cell>
          <cell r="O65">
            <v>417.83913010035036</v>
          </cell>
          <cell r="P65">
            <v>0.5</v>
          </cell>
          <cell r="Q65" t="str">
            <v>pltx</v>
          </cell>
          <cell r="R65">
            <v>18</v>
          </cell>
          <cell r="S65">
            <v>1.1956947162426614</v>
          </cell>
          <cell r="T65">
            <v>0</v>
          </cell>
          <cell r="U65">
            <v>7.2999999999999995E-2</v>
          </cell>
          <cell r="V65">
            <v>2.5000000000000001E-2</v>
          </cell>
          <cell r="W65">
            <v>2.5000000000000001E-2</v>
          </cell>
          <cell r="X65">
            <v>7</v>
          </cell>
          <cell r="Y65">
            <v>64</v>
          </cell>
          <cell r="Z65">
            <v>3.5</v>
          </cell>
          <cell r="AA65">
            <v>226.79</v>
          </cell>
          <cell r="AB65">
            <v>0.544437564380987</v>
          </cell>
          <cell r="AC65">
            <v>0.54276869652091453</v>
          </cell>
          <cell r="AD65">
            <v>335.91637630662029</v>
          </cell>
          <cell r="AE65">
            <v>5.2486933797909421</v>
          </cell>
          <cell r="AF65">
            <v>2112</v>
          </cell>
          <cell r="AG65"/>
          <cell r="AH65">
            <v>0.26196996099908715</v>
          </cell>
          <cell r="AI65">
            <v>0.26196996099908715</v>
          </cell>
          <cell r="AJ65">
            <v>7.5767999999999995</v>
          </cell>
          <cell r="AK65">
            <v>1.2051000000000001</v>
          </cell>
          <cell r="AL65">
            <v>0.26196996099908715</v>
          </cell>
          <cell r="AM65">
            <v>0</v>
          </cell>
          <cell r="AN65">
            <v>203.82396590260996</v>
          </cell>
          <cell r="AO65">
            <v>37.173253726307649</v>
          </cell>
          <cell r="AP65">
            <v>5.9124548708654521</v>
          </cell>
          <cell r="AQ65"/>
          <cell r="AR65">
            <v>335.916</v>
          </cell>
          <cell r="AS65">
            <v>3.7630662029641826E-4</v>
          </cell>
          <cell r="AT65">
            <v>1.2050000000000001</v>
          </cell>
          <cell r="AU65">
            <v>9.9999999999988987E-5</v>
          </cell>
          <cell r="AV65"/>
          <cell r="AW65">
            <v>125</v>
          </cell>
          <cell r="AX65">
            <v>4</v>
          </cell>
          <cell r="AY65">
            <v>16</v>
          </cell>
          <cell r="AZ65">
            <v>2150</v>
          </cell>
          <cell r="BA65">
            <v>224</v>
          </cell>
          <cell r="BB65" t="str">
            <v>NON</v>
          </cell>
          <cell r="BC65">
            <v>0.92700000000000005</v>
          </cell>
          <cell r="BD65">
            <v>0</v>
          </cell>
          <cell r="BE65">
            <v>1.2998921251348436</v>
          </cell>
          <cell r="BF65">
            <v>1.3</v>
          </cell>
          <cell r="BG65">
            <v>-8.2980665504939211E-3</v>
          </cell>
        </row>
        <row r="66">
          <cell r="C66" t="str">
            <v>3-1000013907</v>
          </cell>
          <cell r="D66" t="str">
            <v>BRIOCHE TRANCHEE NATURE 500 G</v>
          </cell>
          <cell r="E66" t="str">
            <v>3-2029004167</v>
          </cell>
          <cell r="F66" t="str">
            <v xml:space="preserve">BT NAT </v>
          </cell>
          <cell r="G66" t="str">
            <v>26867*</v>
          </cell>
          <cell r="H66" t="str">
            <v>L3</v>
          </cell>
          <cell r="I66">
            <v>2029004167</v>
          </cell>
          <cell r="J66" t="str">
            <v>1000013907L3</v>
          </cell>
          <cell r="K66" t="str">
            <v>26867*L3</v>
          </cell>
          <cell r="L66" t="str">
            <v>2029004167L3</v>
          </cell>
          <cell r="M66">
            <v>2600</v>
          </cell>
          <cell r="N66">
            <v>1</v>
          </cell>
          <cell r="O66">
            <v>366.34786422332769</v>
          </cell>
          <cell r="P66">
            <v>0.5</v>
          </cell>
          <cell r="Q66" t="str">
            <v>pltx</v>
          </cell>
          <cell r="R66">
            <v>18</v>
          </cell>
          <cell r="S66">
            <v>1.1795121951219512</v>
          </cell>
          <cell r="T66">
            <v>0</v>
          </cell>
          <cell r="U66">
            <v>0.08</v>
          </cell>
          <cell r="V66">
            <v>0.03</v>
          </cell>
          <cell r="W66">
            <v>0.03</v>
          </cell>
          <cell r="X66">
            <v>7</v>
          </cell>
          <cell r="Y66">
            <v>64</v>
          </cell>
          <cell r="Z66">
            <v>3.5</v>
          </cell>
          <cell r="AA66">
            <v>198.49000000000004</v>
          </cell>
          <cell r="AB66">
            <v>0.54286783851677911</v>
          </cell>
          <cell r="AC66">
            <v>0.54180744419189364</v>
          </cell>
          <cell r="AD66">
            <v>331.7614424410541</v>
          </cell>
          <cell r="AE66">
            <v>5.1837725381414703</v>
          </cell>
          <cell r="AF66">
            <v>2112</v>
          </cell>
          <cell r="AG66"/>
          <cell r="AH66">
            <v>0.26525083612040135</v>
          </cell>
          <cell r="AI66">
            <v>0.26525083612040135</v>
          </cell>
          <cell r="AJ66">
            <v>7.6137600000000001</v>
          </cell>
          <cell r="AK66">
            <v>1.196</v>
          </cell>
          <cell r="AL66">
            <v>0.26525083612040135</v>
          </cell>
          <cell r="AM66">
            <v>0</v>
          </cell>
          <cell r="AN66">
            <v>177.83876904045033</v>
          </cell>
          <cell r="AO66">
            <v>42.812711992333973</v>
          </cell>
          <cell r="AP66">
            <v>6.7251927487642682</v>
          </cell>
          <cell r="AQ66"/>
          <cell r="AR66">
            <v>331.76100000000002</v>
          </cell>
          <cell r="AS66">
            <v>4.4244105407642564E-4</v>
          </cell>
          <cell r="AT66">
            <v>1.196</v>
          </cell>
          <cell r="AU66">
            <v>0</v>
          </cell>
          <cell r="AV66"/>
          <cell r="AW66">
            <v>125</v>
          </cell>
          <cell r="AX66">
            <v>4</v>
          </cell>
          <cell r="AY66">
            <v>16</v>
          </cell>
          <cell r="AZ66">
            <v>2150</v>
          </cell>
          <cell r="BA66">
            <v>224</v>
          </cell>
          <cell r="BB66" t="str">
            <v>NON</v>
          </cell>
          <cell r="BC66">
            <v>0.92</v>
          </cell>
          <cell r="BD66">
            <v>0</v>
          </cell>
          <cell r="BE66">
            <v>1.2999999999999998</v>
          </cell>
          <cell r="BF66">
            <v>1.3</v>
          </cell>
          <cell r="BG66">
            <v>-2.2204460492503131E-14</v>
          </cell>
        </row>
        <row r="67">
          <cell r="C67" t="str">
            <v>3-1000014982</v>
          </cell>
          <cell r="D67" t="str">
            <v>BRIOCHE TRANCHEE NATURE 500 G</v>
          </cell>
          <cell r="E67" t="str">
            <v>3-2029004167</v>
          </cell>
          <cell r="F67" t="str">
            <v xml:space="preserve">BT NAT </v>
          </cell>
          <cell r="G67">
            <v>27435</v>
          </cell>
          <cell r="H67" t="str">
            <v>L3</v>
          </cell>
          <cell r="I67">
            <v>2029004167</v>
          </cell>
          <cell r="J67" t="str">
            <v>1000014982L3</v>
          </cell>
          <cell r="K67" t="str">
            <v>27435L3</v>
          </cell>
          <cell r="L67" t="str">
            <v>2029004167L3</v>
          </cell>
          <cell r="M67">
            <v>2600</v>
          </cell>
          <cell r="N67">
            <v>1</v>
          </cell>
          <cell r="O67">
            <v>366.34786422332769</v>
          </cell>
          <cell r="P67">
            <v>0.5</v>
          </cell>
          <cell r="Q67" t="str">
            <v>pltx</v>
          </cell>
          <cell r="R67">
            <v>18</v>
          </cell>
          <cell r="S67">
            <v>1.1795121951219512</v>
          </cell>
          <cell r="T67">
            <v>0</v>
          </cell>
          <cell r="U67">
            <v>0.08</v>
          </cell>
          <cell r="V67">
            <v>0.03</v>
          </cell>
          <cell r="W67">
            <v>0.03</v>
          </cell>
          <cell r="X67">
            <v>7</v>
          </cell>
          <cell r="Y67">
            <v>64</v>
          </cell>
          <cell r="Z67">
            <v>3.5</v>
          </cell>
          <cell r="AA67">
            <v>198.49000000000004</v>
          </cell>
          <cell r="AB67">
            <v>0.54286783851677911</v>
          </cell>
          <cell r="AC67">
            <v>0.54180744419189364</v>
          </cell>
          <cell r="AD67">
            <v>331.7614424410541</v>
          </cell>
          <cell r="AE67">
            <v>5.1837725381414703</v>
          </cell>
          <cell r="AF67">
            <v>2112</v>
          </cell>
          <cell r="AG67"/>
          <cell r="AH67">
            <v>0.26525083612040135</v>
          </cell>
          <cell r="AI67">
            <v>0.26525083612040135</v>
          </cell>
          <cell r="AJ67">
            <v>7.6137600000000001</v>
          </cell>
          <cell r="AK67">
            <v>1.196</v>
          </cell>
          <cell r="AL67">
            <v>0.26525083612040135</v>
          </cell>
          <cell r="AM67">
            <v>0</v>
          </cell>
          <cell r="AN67">
            <v>177.83876904045033</v>
          </cell>
          <cell r="AO67">
            <v>42.812711992333973</v>
          </cell>
          <cell r="AP67">
            <v>6.7251927487642682</v>
          </cell>
          <cell r="AQ67"/>
          <cell r="AR67">
            <v>331.76100000000002</v>
          </cell>
          <cell r="AS67">
            <v>4.4244105407642564E-4</v>
          </cell>
          <cell r="AT67">
            <v>1.196</v>
          </cell>
          <cell r="AU67">
            <v>0</v>
          </cell>
          <cell r="AV67"/>
          <cell r="AW67">
            <v>125</v>
          </cell>
          <cell r="AX67">
            <v>4</v>
          </cell>
          <cell r="AY67">
            <v>16</v>
          </cell>
          <cell r="AZ67">
            <v>2150</v>
          </cell>
          <cell r="BA67">
            <v>224</v>
          </cell>
          <cell r="BB67" t="str">
            <v>OUI</v>
          </cell>
          <cell r="BC67">
            <v>0.92</v>
          </cell>
          <cell r="BD67">
            <v>0</v>
          </cell>
          <cell r="BE67">
            <v>1.2999999999999998</v>
          </cell>
          <cell r="BF67">
            <v>1.3</v>
          </cell>
          <cell r="BG67">
            <v>-2.2204460492503131E-14</v>
          </cell>
        </row>
        <row r="68">
          <cell r="C68" t="str">
            <v>3-1000013909</v>
          </cell>
          <cell r="D68" t="str">
            <v>BRIOCHE TRANCHEE NATURE 700 G</v>
          </cell>
          <cell r="E68" t="str">
            <v>3-2029004169</v>
          </cell>
          <cell r="F68" t="str">
            <v xml:space="preserve">BT NAT </v>
          </cell>
          <cell r="G68" t="str">
            <v>26868*</v>
          </cell>
          <cell r="H68" t="str">
            <v>L3</v>
          </cell>
          <cell r="I68">
            <v>2029004169</v>
          </cell>
          <cell r="J68" t="str">
            <v>1000013909L3</v>
          </cell>
          <cell r="K68" t="str">
            <v>26868*L3</v>
          </cell>
          <cell r="L68" t="str">
            <v>2029004169L3</v>
          </cell>
          <cell r="M68">
            <v>1840</v>
          </cell>
          <cell r="N68">
            <v>1</v>
          </cell>
          <cell r="O68">
            <v>262.59207272795055</v>
          </cell>
          <cell r="P68">
            <v>0.7</v>
          </cell>
          <cell r="Q68" t="str">
            <v>pltx</v>
          </cell>
          <cell r="R68">
            <v>21</v>
          </cell>
          <cell r="S68">
            <v>1.1274666733962839</v>
          </cell>
          <cell r="T68">
            <v>0</v>
          </cell>
          <cell r="U68">
            <v>5.3999999999999999E-2</v>
          </cell>
          <cell r="V68">
            <v>0.03</v>
          </cell>
          <cell r="W68">
            <v>0.03</v>
          </cell>
          <cell r="X68">
            <v>5</v>
          </cell>
          <cell r="Y68">
            <v>64</v>
          </cell>
          <cell r="Z68">
            <v>3.5</v>
          </cell>
          <cell r="AA68">
            <v>198.54000000000002</v>
          </cell>
          <cell r="AB68">
            <v>0.75644285714285708</v>
          </cell>
          <cell r="AC68">
            <v>0.75607766044670566</v>
          </cell>
          <cell r="AD68">
            <v>337.98834951456308</v>
          </cell>
          <cell r="AE68">
            <v>5.2810679611650482</v>
          </cell>
          <cell r="AF68">
            <v>2112</v>
          </cell>
          <cell r="AG68"/>
          <cell r="AH68">
            <v>0.26036400404448939</v>
          </cell>
          <cell r="AI68">
            <v>0.26036400404448939</v>
          </cell>
          <cell r="AJ68">
            <v>7.6137599999999992</v>
          </cell>
          <cell r="AK68">
            <v>1.218448</v>
          </cell>
          <cell r="AL68">
            <v>0.26036400404448939</v>
          </cell>
          <cell r="AM68">
            <v>0</v>
          </cell>
          <cell r="AN68">
            <v>178.46063195103434</v>
          </cell>
          <cell r="AO68">
            <v>42.663527057827785</v>
          </cell>
          <cell r="AP68">
            <v>6.8275450259209833</v>
          </cell>
          <cell r="AQ68"/>
          <cell r="AR68">
            <v>337.988</v>
          </cell>
          <cell r="AS68">
            <v>3.4951456308363049E-4</v>
          </cell>
          <cell r="AT68">
            <v>1.198</v>
          </cell>
          <cell r="AU68">
            <v>2.0448000000000022E-2</v>
          </cell>
          <cell r="AV68"/>
          <cell r="AW68">
            <v>125</v>
          </cell>
          <cell r="AX68">
            <v>4</v>
          </cell>
          <cell r="AY68">
            <v>16</v>
          </cell>
          <cell r="AZ68">
            <v>2150</v>
          </cell>
          <cell r="BA68">
            <v>224</v>
          </cell>
          <cell r="BB68" t="str">
            <v>NON</v>
          </cell>
          <cell r="BC68">
            <v>0.94599999999999995</v>
          </cell>
          <cell r="BD68">
            <v>-1.5999999999999903E-2</v>
          </cell>
          <cell r="BE68">
            <v>1.2663847780126849</v>
          </cell>
          <cell r="BF68">
            <v>1.288</v>
          </cell>
          <cell r="BG68">
            <v>-1.678200464853663</v>
          </cell>
        </row>
        <row r="69">
          <cell r="C69" t="str">
            <v>3-1000014977</v>
          </cell>
          <cell r="D69" t="str">
            <v>BRIOCHE TRANCHEE NATURE 700 G</v>
          </cell>
          <cell r="E69" t="str">
            <v>3-2029004169</v>
          </cell>
          <cell r="F69" t="str">
            <v xml:space="preserve">BT NAT </v>
          </cell>
          <cell r="G69">
            <v>27432</v>
          </cell>
          <cell r="H69" t="str">
            <v>L3</v>
          </cell>
          <cell r="I69">
            <v>2029004169</v>
          </cell>
          <cell r="J69" t="str">
            <v>1000014977L3</v>
          </cell>
          <cell r="K69" t="str">
            <v>27432L3</v>
          </cell>
          <cell r="L69" t="str">
            <v>2029004169L3</v>
          </cell>
          <cell r="M69">
            <v>1840</v>
          </cell>
          <cell r="N69">
            <v>1</v>
          </cell>
          <cell r="O69">
            <v>262.59207272795055</v>
          </cell>
          <cell r="P69">
            <v>0.7</v>
          </cell>
          <cell r="Q69" t="str">
            <v>pltx</v>
          </cell>
          <cell r="R69">
            <v>21</v>
          </cell>
          <cell r="S69">
            <v>1.1274666733962839</v>
          </cell>
          <cell r="T69">
            <v>0</v>
          </cell>
          <cell r="U69">
            <v>7.0000000000000007E-2</v>
          </cell>
          <cell r="V69">
            <v>0.03</v>
          </cell>
          <cell r="W69">
            <v>0.03</v>
          </cell>
          <cell r="X69">
            <v>5</v>
          </cell>
          <cell r="Y69">
            <v>64</v>
          </cell>
          <cell r="Z69">
            <v>3.5</v>
          </cell>
          <cell r="AA69">
            <v>198.54000000000002</v>
          </cell>
          <cell r="AB69">
            <v>0.75644285714285708</v>
          </cell>
          <cell r="AC69">
            <v>0.75607766044670566</v>
          </cell>
          <cell r="AD69">
            <v>332.27184466019412</v>
          </cell>
          <cell r="AE69">
            <v>5.1917475728155331</v>
          </cell>
          <cell r="AF69">
            <v>2112</v>
          </cell>
          <cell r="AG69"/>
          <cell r="AH69">
            <v>0.26484338475923336</v>
          </cell>
          <cell r="AI69">
            <v>0.26484338475923336</v>
          </cell>
          <cell r="AJ69">
            <v>7.6137599999999992</v>
          </cell>
          <cell r="AK69">
            <v>1.19784</v>
          </cell>
          <cell r="AL69">
            <v>0.26484338475923325</v>
          </cell>
          <cell r="AM69">
            <v>0</v>
          </cell>
          <cell r="AN69">
            <v>178.46063195103434</v>
          </cell>
          <cell r="AO69">
            <v>42.663527057827785</v>
          </cell>
          <cell r="AP69">
            <v>6.7120685772796156</v>
          </cell>
          <cell r="AQ69"/>
          <cell r="AR69">
            <v>332.27199999999999</v>
          </cell>
          <cell r="AS69">
            <v>-1.553398058717903E-4</v>
          </cell>
          <cell r="AT69">
            <v>1.198</v>
          </cell>
          <cell r="AU69">
            <v>-1.5999999999993797E-4</v>
          </cell>
          <cell r="AV69"/>
          <cell r="AW69">
            <v>125</v>
          </cell>
          <cell r="AX69">
            <v>4</v>
          </cell>
          <cell r="AY69">
            <v>16</v>
          </cell>
          <cell r="AZ69">
            <v>2150</v>
          </cell>
          <cell r="BA69">
            <v>224</v>
          </cell>
          <cell r="BB69" t="str">
            <v>OUI</v>
          </cell>
          <cell r="BC69">
            <v>0.92999999999999994</v>
          </cell>
          <cell r="BD69">
            <v>0</v>
          </cell>
          <cell r="BE69">
            <v>1.2881720430107528</v>
          </cell>
          <cell r="BF69">
            <v>1.288</v>
          </cell>
          <cell r="BG69">
            <v>1.3357376611233818E-2</v>
          </cell>
        </row>
        <row r="70">
          <cell r="C70" t="str">
            <v>3-1000013955</v>
          </cell>
          <cell r="D70" t="str">
            <v>BRIOCHE TRANCHEE NATURE 700 G OFFRE ECO</v>
          </cell>
          <cell r="E70" t="str">
            <v>3-2029004169</v>
          </cell>
          <cell r="F70" t="str">
            <v xml:space="preserve">BT NAT </v>
          </cell>
          <cell r="G70">
            <v>26903</v>
          </cell>
          <cell r="H70" t="str">
            <v>L3</v>
          </cell>
          <cell r="I70">
            <v>2029004169</v>
          </cell>
          <cell r="J70" t="str">
            <v>1000013955L3</v>
          </cell>
          <cell r="K70" t="str">
            <v>26903L3</v>
          </cell>
          <cell r="L70" t="str">
            <v>2029004169L3</v>
          </cell>
          <cell r="M70">
            <v>1840</v>
          </cell>
          <cell r="N70">
            <v>1</v>
          </cell>
          <cell r="O70">
            <v>262.3992246354465</v>
          </cell>
          <cell r="P70">
            <v>0.7</v>
          </cell>
          <cell r="Q70" t="str">
            <v>pltx</v>
          </cell>
          <cell r="R70">
            <v>21</v>
          </cell>
          <cell r="S70">
            <v>1.1274666733962839</v>
          </cell>
          <cell r="T70">
            <v>0</v>
          </cell>
          <cell r="U70">
            <v>7.0000000000000007E-2</v>
          </cell>
          <cell r="V70">
            <v>0.03</v>
          </cell>
          <cell r="W70">
            <v>0.03</v>
          </cell>
          <cell r="X70">
            <v>5</v>
          </cell>
          <cell r="Y70">
            <v>64</v>
          </cell>
          <cell r="Z70">
            <v>3.5</v>
          </cell>
          <cell r="AA70">
            <v>198.54000000000002</v>
          </cell>
          <cell r="AB70">
            <v>0.75644285714285708</v>
          </cell>
          <cell r="AC70">
            <v>0.75663333333333338</v>
          </cell>
          <cell r="AD70">
            <v>332.27184466019412</v>
          </cell>
          <cell r="AE70">
            <v>5.1917475728155331</v>
          </cell>
          <cell r="AF70">
            <v>2112</v>
          </cell>
          <cell r="AG70"/>
          <cell r="AH70">
            <v>0.26484338475923336</v>
          </cell>
          <cell r="AI70">
            <v>0.26484338475923336</v>
          </cell>
          <cell r="AJ70">
            <v>7.6137599999999992</v>
          </cell>
          <cell r="AK70">
            <v>1.19784</v>
          </cell>
          <cell r="AL70">
            <v>0.26484338475923325</v>
          </cell>
          <cell r="AM70">
            <v>0</v>
          </cell>
          <cell r="AN70">
            <v>178.32957014059471</v>
          </cell>
          <cell r="AO70">
            <v>42.694882256472241</v>
          </cell>
          <cell r="AP70">
            <v>6.7170015553540843</v>
          </cell>
          <cell r="AQ70"/>
          <cell r="AR70">
            <v>332.27199999999999</v>
          </cell>
          <cell r="AS70">
            <v>-1.553398058717903E-4</v>
          </cell>
          <cell r="AT70">
            <v>1.198</v>
          </cell>
          <cell r="AU70">
            <v>-1.5999999999993797E-4</v>
          </cell>
          <cell r="AV70"/>
          <cell r="AW70">
            <v>125</v>
          </cell>
          <cell r="AX70">
            <v>4</v>
          </cell>
          <cell r="AY70">
            <v>16</v>
          </cell>
          <cell r="AZ70">
            <v>2150</v>
          </cell>
          <cell r="BA70">
            <v>224</v>
          </cell>
          <cell r="BB70" t="str">
            <v>OUI</v>
          </cell>
          <cell r="BC70">
            <v>0.92999999999999994</v>
          </cell>
          <cell r="BD70">
            <v>0</v>
          </cell>
          <cell r="BE70">
            <v>1.2881720430107528</v>
          </cell>
          <cell r="BF70">
            <v>1.288</v>
          </cell>
          <cell r="BG70">
            <v>1.3357376611233818E-2</v>
          </cell>
        </row>
        <row r="71">
          <cell r="C71" t="str">
            <v>5-1000013355</v>
          </cell>
          <cell r="D71" t="str">
            <v>100% MIE COMPLET 500 G X 9</v>
          </cell>
          <cell r="E71" t="str">
            <v>5-2029004473</v>
          </cell>
          <cell r="F71" t="str">
            <v>100% Mie</v>
          </cell>
          <cell r="G71">
            <v>26578</v>
          </cell>
          <cell r="H71" t="str">
            <v>L5</v>
          </cell>
          <cell r="I71">
            <v>2029004473</v>
          </cell>
          <cell r="J71" t="str">
            <v>1000013355L5</v>
          </cell>
          <cell r="K71" t="str">
            <v>26578L5</v>
          </cell>
          <cell r="L71" t="str">
            <v>2029004473L5</v>
          </cell>
          <cell r="M71">
            <v>1800</v>
          </cell>
          <cell r="N71">
            <v>2</v>
          </cell>
          <cell r="O71">
            <v>173.30937776903073</v>
          </cell>
          <cell r="P71">
            <v>0.5</v>
          </cell>
          <cell r="Q71" t="str">
            <v>pltx</v>
          </cell>
          <cell r="R71">
            <v>20</v>
          </cell>
          <cell r="S71">
            <v>1.5549295774647889</v>
          </cell>
          <cell r="T71">
            <v>0.67</v>
          </cell>
          <cell r="U71">
            <v>7.0000000000000007E-2</v>
          </cell>
          <cell r="V71">
            <v>0.04</v>
          </cell>
          <cell r="W71">
            <v>0.71000000000000008</v>
          </cell>
          <cell r="X71">
            <v>9</v>
          </cell>
          <cell r="Y71">
            <v>68</v>
          </cell>
          <cell r="Z71">
            <v>4.5</v>
          </cell>
          <cell r="AA71">
            <v>318.48400000000004</v>
          </cell>
          <cell r="AB71">
            <v>1.8476900000000001</v>
          </cell>
          <cell r="AC71">
            <v>1.837661666666667</v>
          </cell>
          <cell r="AD71">
            <v>357.69230769230768</v>
          </cell>
          <cell r="AE71">
            <v>5.2601809954751131</v>
          </cell>
          <cell r="AF71">
            <v>2244</v>
          </cell>
          <cell r="AG71"/>
          <cell r="AH71">
            <v>0.26139784946236561</v>
          </cell>
          <cell r="AI71">
            <v>0.26139784946236561</v>
          </cell>
          <cell r="AJ71">
            <v>17.267579999999999</v>
          </cell>
          <cell r="AK71">
            <v>2.7955799999999997</v>
          </cell>
          <cell r="AL71">
            <v>0.25736430365076302</v>
          </cell>
          <cell r="AM71">
            <v>-4.0335458116025902E-3</v>
          </cell>
          <cell r="AN71">
            <v>278.29486622527048</v>
          </cell>
          <cell r="AO71">
            <v>62.047784906037265</v>
          </cell>
          <cell r="AP71">
            <v>10.04538832468821</v>
          </cell>
          <cell r="AQ71"/>
          <cell r="AR71">
            <v>357.69200000000001</v>
          </cell>
          <cell r="AS71">
            <v>3.0769230767191402E-4</v>
          </cell>
          <cell r="AT71">
            <v>2.7959999999999998</v>
          </cell>
          <cell r="AU71">
            <v>-4.2000000000008697E-4</v>
          </cell>
          <cell r="AV71"/>
          <cell r="AW71">
            <v>115</v>
          </cell>
          <cell r="AX71">
            <v>4</v>
          </cell>
          <cell r="AY71">
            <v>17</v>
          </cell>
          <cell r="AZ71">
            <v>2105</v>
          </cell>
          <cell r="BA71">
            <v>306</v>
          </cell>
          <cell r="BB71" t="str">
            <v>OUI</v>
          </cell>
          <cell r="BC71">
            <v>0.92999999999999994</v>
          </cell>
          <cell r="BD71">
            <v>0</v>
          </cell>
          <cell r="BE71">
            <v>3.0064516129032257</v>
          </cell>
          <cell r="BF71">
            <v>1.8</v>
          </cell>
          <cell r="BG71">
            <v>67.025089605734763</v>
          </cell>
        </row>
        <row r="72">
          <cell r="C72" t="str">
            <v>5-1000013356</v>
          </cell>
          <cell r="D72" t="str">
            <v>100% MIE COMPLET 500 G X 20</v>
          </cell>
          <cell r="E72" t="str">
            <v>5-2029004473</v>
          </cell>
          <cell r="F72" t="str">
            <v>100% Mie</v>
          </cell>
          <cell r="G72">
            <v>26578</v>
          </cell>
          <cell r="H72" t="str">
            <v>L5</v>
          </cell>
          <cell r="I72">
            <v>2029004473</v>
          </cell>
          <cell r="J72" t="str">
            <v>1000013356L5</v>
          </cell>
          <cell r="K72" t="str">
            <v>26578L5</v>
          </cell>
          <cell r="L72" t="str">
            <v>2029004473L5</v>
          </cell>
          <cell r="M72">
            <v>1800</v>
          </cell>
          <cell r="N72">
            <v>2</v>
          </cell>
          <cell r="O72">
            <v>173.30937776903073</v>
          </cell>
          <cell r="P72">
            <v>0.5</v>
          </cell>
          <cell r="Q72" t="str">
            <v>box</v>
          </cell>
          <cell r="R72">
            <v>20</v>
          </cell>
          <cell r="S72">
            <v>1.5549295774647889</v>
          </cell>
          <cell r="T72">
            <v>0.67</v>
          </cell>
          <cell r="U72">
            <v>7.0000000000000007E-2</v>
          </cell>
          <cell r="V72">
            <v>0.04</v>
          </cell>
          <cell r="W72">
            <v>0.71000000000000008</v>
          </cell>
          <cell r="X72">
            <v>20</v>
          </cell>
          <cell r="Y72">
            <v>28</v>
          </cell>
          <cell r="Z72">
            <v>10</v>
          </cell>
          <cell r="AA72">
            <v>318.48400000000004</v>
          </cell>
          <cell r="AB72">
            <v>1.8476900000000001</v>
          </cell>
          <cell r="AC72">
            <v>1.837661666666667</v>
          </cell>
          <cell r="AD72">
            <v>160.96153846153842</v>
          </cell>
          <cell r="AE72">
            <v>5.7486263736263723</v>
          </cell>
          <cell r="AF72">
            <v>924</v>
          </cell>
          <cell r="AG72"/>
          <cell r="AH72">
            <v>0.23918757467144569</v>
          </cell>
          <cell r="AI72">
            <v>0.23918757467144569</v>
          </cell>
          <cell r="AJ72">
            <v>15.8004</v>
          </cell>
          <cell r="AK72">
            <v>2.7955799999999997</v>
          </cell>
          <cell r="AL72">
            <v>0.23549674843860668</v>
          </cell>
          <cell r="AM72">
            <v>-3.6908262328390062E-3</v>
          </cell>
          <cell r="AN72">
            <v>278.29486622527048</v>
          </cell>
          <cell r="AO72">
            <v>56.775750894413193</v>
          </cell>
          <cell r="AP72">
            <v>10.045388324688211</v>
          </cell>
          <cell r="AQ72"/>
          <cell r="AR72">
            <v>160.96199999999999</v>
          </cell>
          <cell r="AS72">
            <v>-4.6153846156471445E-4</v>
          </cell>
          <cell r="AT72">
            <v>2.7959999999999998</v>
          </cell>
          <cell r="AU72">
            <v>-4.2000000000008697E-4</v>
          </cell>
          <cell r="AV72"/>
          <cell r="AW72">
            <v>250</v>
          </cell>
          <cell r="AX72">
            <v>4</v>
          </cell>
          <cell r="AY72">
            <v>7</v>
          </cell>
          <cell r="AZ72">
            <v>1900</v>
          </cell>
          <cell r="BA72">
            <v>280</v>
          </cell>
          <cell r="BB72" t="str">
            <v>OUI</v>
          </cell>
          <cell r="BC72">
            <v>0.92999999999999994</v>
          </cell>
          <cell r="BD72">
            <v>0</v>
          </cell>
          <cell r="BE72">
            <v>3.0064516129032257</v>
          </cell>
          <cell r="BF72">
            <v>1.8</v>
          </cell>
          <cell r="BG72">
            <v>67.025089605734763</v>
          </cell>
        </row>
        <row r="73">
          <cell r="C73" t="str">
            <v>5-1000013354</v>
          </cell>
          <cell r="D73" t="str">
            <v>100% MIE COMPLET 500 G X 4</v>
          </cell>
          <cell r="E73" t="str">
            <v>5-2029004473</v>
          </cell>
          <cell r="F73" t="str">
            <v>100% Mie</v>
          </cell>
          <cell r="G73">
            <v>26578</v>
          </cell>
          <cell r="H73" t="str">
            <v>L5</v>
          </cell>
          <cell r="I73">
            <v>2029004473</v>
          </cell>
          <cell r="J73" t="str">
            <v>1000013354L5</v>
          </cell>
          <cell r="K73" t="str">
            <v>26578L5</v>
          </cell>
          <cell r="L73" t="str">
            <v>2029004473L5</v>
          </cell>
          <cell r="M73">
            <v>1800</v>
          </cell>
          <cell r="N73">
            <v>2</v>
          </cell>
          <cell r="O73">
            <v>173.30937776903073</v>
          </cell>
          <cell r="P73">
            <v>0.5</v>
          </cell>
          <cell r="Q73" t="str">
            <v>pltx</v>
          </cell>
          <cell r="R73">
            <v>20</v>
          </cell>
          <cell r="S73">
            <v>1.5549295774647889</v>
          </cell>
          <cell r="T73">
            <v>0.67</v>
          </cell>
          <cell r="U73">
            <v>7.0000000000000007E-2</v>
          </cell>
          <cell r="V73">
            <v>0.04</v>
          </cell>
          <cell r="W73">
            <v>0.71000000000000008</v>
          </cell>
          <cell r="X73">
            <v>4</v>
          </cell>
          <cell r="Y73">
            <v>136</v>
          </cell>
          <cell r="Z73">
            <v>2</v>
          </cell>
          <cell r="AA73">
            <v>318.48400000000004</v>
          </cell>
          <cell r="AB73">
            <v>1.8476900000000001</v>
          </cell>
          <cell r="AC73">
            <v>1.837661666666667</v>
          </cell>
          <cell r="AD73">
            <v>804.80769230769226</v>
          </cell>
          <cell r="AE73">
            <v>5.9177036199095019</v>
          </cell>
          <cell r="AF73">
            <v>4488</v>
          </cell>
          <cell r="AG73"/>
          <cell r="AH73">
            <v>0.2323536439665472</v>
          </cell>
          <cell r="AI73">
            <v>0.2323536439665472</v>
          </cell>
          <cell r="AJ73">
            <v>15.34896</v>
          </cell>
          <cell r="AK73">
            <v>2.7955799999999997</v>
          </cell>
          <cell r="AL73">
            <v>0.22876826991178933</v>
          </cell>
          <cell r="AM73">
            <v>-3.5853740547578672E-3</v>
          </cell>
          <cell r="AN73">
            <v>278.29486622527048</v>
          </cell>
          <cell r="AO73">
            <v>55.153586583144239</v>
          </cell>
          <cell r="AP73">
            <v>10.045388324688211</v>
          </cell>
          <cell r="AQ73"/>
          <cell r="AR73">
            <v>804.80769230769226</v>
          </cell>
          <cell r="AS73">
            <v>0</v>
          </cell>
          <cell r="AT73">
            <v>2.7959999999999998</v>
          </cell>
          <cell r="AU73">
            <v>-4.2000000000008697E-4</v>
          </cell>
          <cell r="AV73"/>
          <cell r="AW73">
            <v>115</v>
          </cell>
          <cell r="AX73">
            <v>8</v>
          </cell>
          <cell r="AY73">
            <v>17</v>
          </cell>
          <cell r="AZ73">
            <v>2105</v>
          </cell>
          <cell r="BA73">
            <v>272</v>
          </cell>
          <cell r="BB73" t="str">
            <v>OUI</v>
          </cell>
          <cell r="BC73">
            <v>0.92999999999999994</v>
          </cell>
          <cell r="BD73">
            <v>0</v>
          </cell>
          <cell r="BE73">
            <v>3.0064516129032257</v>
          </cell>
          <cell r="BF73">
            <v>1.8</v>
          </cell>
          <cell r="BG73">
            <v>67.025089605734763</v>
          </cell>
        </row>
        <row r="74">
          <cell r="C74" t="str">
            <v>5-1000010122</v>
          </cell>
          <cell r="D74" t="str">
            <v>PAIN 100% MIE NAT 500g  OFFRE ECONOMIQUE X 9</v>
          </cell>
          <cell r="E74" t="str">
            <v>5-2029004000</v>
          </cell>
          <cell r="F74" t="str">
            <v>100% Mie</v>
          </cell>
          <cell r="G74">
            <v>24636</v>
          </cell>
          <cell r="H74" t="str">
            <v>L5</v>
          </cell>
          <cell r="I74">
            <v>2029004000</v>
          </cell>
          <cell r="J74" t="str">
            <v>1000010122L5</v>
          </cell>
          <cell r="K74" t="str">
            <v>24636L5</v>
          </cell>
          <cell r="L74" t="str">
            <v>2029004000L5</v>
          </cell>
          <cell r="M74">
            <v>1800</v>
          </cell>
          <cell r="N74">
            <v>2</v>
          </cell>
          <cell r="O74">
            <v>165.94801788597556</v>
          </cell>
          <cell r="P74">
            <v>0.5</v>
          </cell>
          <cell r="Q74" t="str">
            <v>pltx</v>
          </cell>
          <cell r="R74">
            <v>20</v>
          </cell>
          <cell r="S74">
            <v>1.5887323943661973</v>
          </cell>
          <cell r="T74">
            <v>0.67</v>
          </cell>
          <cell r="U74">
            <v>6.0999999999999999E-2</v>
          </cell>
          <cell r="V74">
            <v>0.04</v>
          </cell>
          <cell r="W74">
            <v>0.71000000000000008</v>
          </cell>
          <cell r="X74">
            <v>9</v>
          </cell>
          <cell r="Y74">
            <v>68</v>
          </cell>
          <cell r="Z74">
            <v>4.5</v>
          </cell>
          <cell r="AA74">
            <v>311.92999999999995</v>
          </cell>
          <cell r="AB74">
            <v>1.8889640000000003</v>
          </cell>
          <cell r="AC74">
            <v>1.8796849999999998</v>
          </cell>
          <cell r="AD74">
            <v>361.15384615384619</v>
          </cell>
          <cell r="AE74">
            <v>5.3110859728506794</v>
          </cell>
          <cell r="AF74">
            <v>2244</v>
          </cell>
          <cell r="AG74"/>
          <cell r="AH74">
            <v>0.25889243876464324</v>
          </cell>
          <cell r="AI74">
            <v>0.25889243876464324</v>
          </cell>
          <cell r="AJ74">
            <v>17.267579999999999</v>
          </cell>
          <cell r="AK74">
            <v>2.8226339999999999</v>
          </cell>
          <cell r="AL74">
            <v>0.25489755313653845</v>
          </cell>
          <cell r="AM74">
            <v>-3.994885628104794E-3</v>
          </cell>
          <cell r="AN74">
            <v>266.47422102844149</v>
          </cell>
          <cell r="AO74">
            <v>64.800189426792556</v>
          </cell>
          <cell r="AP74">
            <v>10.592521817330811</v>
          </cell>
          <cell r="AQ74"/>
          <cell r="AR74">
            <v>361.154</v>
          </cell>
          <cell r="AS74">
            <v>-1.538461538075353E-4</v>
          </cell>
          <cell r="AT74">
            <v>2.823</v>
          </cell>
          <cell r="AU74">
            <v>-3.6600000000008848E-4</v>
          </cell>
          <cell r="AV74"/>
          <cell r="AW74">
            <v>115</v>
          </cell>
          <cell r="AX74">
            <v>4</v>
          </cell>
          <cell r="AY74">
            <v>17</v>
          </cell>
          <cell r="AZ74">
            <v>2105</v>
          </cell>
          <cell r="BA74">
            <v>306</v>
          </cell>
          <cell r="BB74" t="str">
            <v>NON</v>
          </cell>
          <cell r="BC74">
            <v>0.93900000000000006</v>
          </cell>
          <cell r="BD74">
            <v>0</v>
          </cell>
          <cell r="BE74">
            <v>3.0063897763578273</v>
          </cell>
          <cell r="BF74">
            <v>1.8</v>
          </cell>
          <cell r="BG74">
            <v>67.021654242101519</v>
          </cell>
        </row>
        <row r="75">
          <cell r="C75" t="str">
            <v>5-1000015910</v>
          </cell>
          <cell r="D75" t="str">
            <v>PAIN 100% MIE NAT 500g  OFFRE ECONOMIQUE X 9</v>
          </cell>
          <cell r="E75" t="str">
            <v>5-2029004000</v>
          </cell>
          <cell r="F75" t="str">
            <v>100% Mie</v>
          </cell>
          <cell r="G75">
            <v>27910</v>
          </cell>
          <cell r="H75" t="str">
            <v>L5</v>
          </cell>
          <cell r="I75">
            <v>2029004000</v>
          </cell>
          <cell r="J75" t="str">
            <v>1000015910L5</v>
          </cell>
          <cell r="K75" t="str">
            <v>27910L5</v>
          </cell>
          <cell r="L75" t="str">
            <v>2029004000L5</v>
          </cell>
          <cell r="M75">
            <v>1800</v>
          </cell>
          <cell r="N75">
            <v>2</v>
          </cell>
          <cell r="O75">
            <v>165.94801788597556</v>
          </cell>
          <cell r="P75">
            <v>0.5</v>
          </cell>
          <cell r="Q75" t="str">
            <v>pltx</v>
          </cell>
          <cell r="R75">
            <v>20</v>
          </cell>
          <cell r="S75">
            <v>1.5887323943661973</v>
          </cell>
          <cell r="T75">
            <v>0.67</v>
          </cell>
          <cell r="U75">
            <v>6.0999999999999999E-2</v>
          </cell>
          <cell r="V75">
            <v>0.04</v>
          </cell>
          <cell r="W75">
            <v>0.71000000000000008</v>
          </cell>
          <cell r="X75">
            <v>9</v>
          </cell>
          <cell r="Y75">
            <v>68</v>
          </cell>
          <cell r="Z75">
            <v>4.5</v>
          </cell>
          <cell r="AA75">
            <v>311.92999999999995</v>
          </cell>
          <cell r="AB75">
            <v>1.8889640000000003</v>
          </cell>
          <cell r="AC75">
            <v>1.8796849999999998</v>
          </cell>
          <cell r="AD75">
            <v>361.15384615384619</v>
          </cell>
          <cell r="AE75">
            <v>5.3110859728506794</v>
          </cell>
          <cell r="AF75">
            <v>2244</v>
          </cell>
          <cell r="AG75"/>
          <cell r="AH75">
            <v>0.25889243876464324</v>
          </cell>
          <cell r="AI75">
            <v>0.25889243876464324</v>
          </cell>
          <cell r="AJ75">
            <v>17.267579999999999</v>
          </cell>
          <cell r="AK75">
            <v>2.8226339999999999</v>
          </cell>
          <cell r="AL75">
            <v>0.25489755313653845</v>
          </cell>
          <cell r="AM75">
            <v>-3.994885628104794E-3</v>
          </cell>
          <cell r="AN75">
            <v>266.47422102844149</v>
          </cell>
          <cell r="AO75">
            <v>64.800189426792556</v>
          </cell>
          <cell r="AP75">
            <v>10.592521817330811</v>
          </cell>
          <cell r="AQ75"/>
          <cell r="AR75">
            <v>361.154</v>
          </cell>
          <cell r="AS75">
            <v>-1.538461538075353E-4</v>
          </cell>
          <cell r="AT75">
            <v>2.823</v>
          </cell>
          <cell r="AU75">
            <v>-3.6600000000008848E-4</v>
          </cell>
          <cell r="AV75"/>
          <cell r="AW75">
            <v>115</v>
          </cell>
          <cell r="AX75">
            <v>4</v>
          </cell>
          <cell r="AY75">
            <v>17</v>
          </cell>
          <cell r="AZ75">
            <v>2105</v>
          </cell>
          <cell r="BA75">
            <v>306</v>
          </cell>
          <cell r="BB75" t="str">
            <v>OUI</v>
          </cell>
          <cell r="BC75">
            <v>0.93900000000000006</v>
          </cell>
          <cell r="BD75">
            <v>0</v>
          </cell>
          <cell r="BE75">
            <v>3.0063897763578273</v>
          </cell>
          <cell r="BF75">
            <v>1.8</v>
          </cell>
          <cell r="BG75">
            <v>67.021654242101519</v>
          </cell>
        </row>
        <row r="76">
          <cell r="C76" t="str">
            <v>5-1000010124</v>
          </cell>
          <cell r="D76" t="str">
            <v>PAIN 100% MIE NAT 500g  OFFRE ECONOMIQUE X 20</v>
          </cell>
          <cell r="E76" t="str">
            <v>5-2029004000</v>
          </cell>
          <cell r="F76" t="str">
            <v>100% Mie</v>
          </cell>
          <cell r="G76">
            <v>24636</v>
          </cell>
          <cell r="H76" t="str">
            <v>L5</v>
          </cell>
          <cell r="I76">
            <v>2029004000</v>
          </cell>
          <cell r="J76" t="str">
            <v>1000010124L5</v>
          </cell>
          <cell r="K76" t="str">
            <v>24636L5</v>
          </cell>
          <cell r="L76" t="str">
            <v>2029004000L5</v>
          </cell>
          <cell r="M76">
            <v>1800</v>
          </cell>
          <cell r="N76">
            <v>2</v>
          </cell>
          <cell r="O76">
            <v>165.94801788597556</v>
          </cell>
          <cell r="P76">
            <v>0.5</v>
          </cell>
          <cell r="Q76" t="str">
            <v>box</v>
          </cell>
          <cell r="R76">
            <v>20</v>
          </cell>
          <cell r="S76">
            <v>1.5887323943661973</v>
          </cell>
          <cell r="T76">
            <v>0.67</v>
          </cell>
          <cell r="U76">
            <v>6.0999999999999999E-2</v>
          </cell>
          <cell r="V76">
            <v>0.04</v>
          </cell>
          <cell r="W76">
            <v>0.71000000000000008</v>
          </cell>
          <cell r="X76">
            <v>20</v>
          </cell>
          <cell r="Y76">
            <v>28</v>
          </cell>
          <cell r="Z76">
            <v>10</v>
          </cell>
          <cell r="AA76">
            <v>311.92999999999995</v>
          </cell>
          <cell r="AB76">
            <v>1.8889640000000003</v>
          </cell>
          <cell r="AC76">
            <v>1.8796849999999998</v>
          </cell>
          <cell r="AD76">
            <v>162.51923076923077</v>
          </cell>
          <cell r="AE76">
            <v>5.8042582417582418</v>
          </cell>
          <cell r="AF76">
            <v>924</v>
          </cell>
          <cell r="AG76"/>
          <cell r="AH76">
            <v>0.23689504200686309</v>
          </cell>
          <cell r="AI76">
            <v>0.23689504200686309</v>
          </cell>
          <cell r="AJ76">
            <v>15.8004</v>
          </cell>
          <cell r="AK76">
            <v>2.8226339999999999</v>
          </cell>
          <cell r="AL76">
            <v>0.2332395911053293</v>
          </cell>
          <cell r="AM76">
            <v>-3.6554509015337966E-3</v>
          </cell>
          <cell r="AN76">
            <v>266.47422102844149</v>
          </cell>
          <cell r="AO76">
            <v>59.294290978764437</v>
          </cell>
          <cell r="AP76">
            <v>10.592521817330812</v>
          </cell>
          <cell r="AQ76"/>
          <cell r="AR76">
            <v>162.51900000000001</v>
          </cell>
          <cell r="AS76">
            <v>2.3076923076814637E-4</v>
          </cell>
          <cell r="AT76">
            <v>2.823</v>
          </cell>
          <cell r="AU76">
            <v>-3.6600000000008848E-4</v>
          </cell>
          <cell r="AV76"/>
          <cell r="AW76">
            <v>250</v>
          </cell>
          <cell r="AX76">
            <v>4</v>
          </cell>
          <cell r="AY76">
            <v>7</v>
          </cell>
          <cell r="AZ76">
            <v>1900</v>
          </cell>
          <cell r="BA76">
            <v>280</v>
          </cell>
          <cell r="BB76" t="str">
            <v>NON</v>
          </cell>
          <cell r="BC76">
            <v>0.93900000000000006</v>
          </cell>
          <cell r="BD76">
            <v>0</v>
          </cell>
          <cell r="BE76">
            <v>3.0063897763578273</v>
          </cell>
          <cell r="BF76">
            <v>1.8</v>
          </cell>
          <cell r="BG76">
            <v>67.021654242101519</v>
          </cell>
        </row>
        <row r="77">
          <cell r="C77" t="str">
            <v>5-1000012647</v>
          </cell>
          <cell r="D77" t="str">
            <v>100% MIE NATURE PT 500 G X 9</v>
          </cell>
          <cell r="E77" t="str">
            <v>5-2029004000</v>
          </cell>
          <cell r="F77" t="str">
            <v>100% Mie</v>
          </cell>
          <cell r="G77">
            <v>26167</v>
          </cell>
          <cell r="H77" t="str">
            <v>L5</v>
          </cell>
          <cell r="I77">
            <v>2029004000</v>
          </cell>
          <cell r="J77" t="str">
            <v>1000012647L5</v>
          </cell>
          <cell r="K77" t="str">
            <v>26167L5</v>
          </cell>
          <cell r="L77" t="str">
            <v>2029004000L5</v>
          </cell>
          <cell r="M77">
            <v>1800</v>
          </cell>
          <cell r="N77">
            <v>2</v>
          </cell>
          <cell r="O77">
            <v>165.26267828003469</v>
          </cell>
          <cell r="P77">
            <v>0.5</v>
          </cell>
          <cell r="Q77" t="str">
            <v>pltx</v>
          </cell>
          <cell r="R77">
            <v>20</v>
          </cell>
          <cell r="S77">
            <v>1.5887323943661973</v>
          </cell>
          <cell r="T77">
            <v>0.67</v>
          </cell>
          <cell r="U77">
            <v>8.7999999999999995E-2</v>
          </cell>
          <cell r="V77">
            <v>0.06</v>
          </cell>
          <cell r="W77">
            <v>0.73</v>
          </cell>
          <cell r="X77">
            <v>9</v>
          </cell>
          <cell r="Y77">
            <v>68</v>
          </cell>
          <cell r="Z77">
            <v>4.5</v>
          </cell>
          <cell r="AA77">
            <v>311.92999999999995</v>
          </cell>
          <cell r="AB77">
            <v>1.8889640000000003</v>
          </cell>
          <cell r="AC77">
            <v>1.8874800000000003</v>
          </cell>
          <cell r="AD77">
            <v>344.15094339622641</v>
          </cell>
          <cell r="AE77">
            <v>5.0610432852386236</v>
          </cell>
          <cell r="AF77">
            <v>2244</v>
          </cell>
          <cell r="AG77"/>
          <cell r="AH77">
            <v>0.27168311403508771</v>
          </cell>
          <cell r="AI77">
            <v>0.27168311403508771</v>
          </cell>
          <cell r="AJ77">
            <v>17.469540000000002</v>
          </cell>
          <cell r="AK77">
            <v>2.7414719999999999</v>
          </cell>
          <cell r="AL77">
            <v>0.26551338113247197</v>
          </cell>
          <cell r="AM77">
            <v>-6.1697329026157433E-3</v>
          </cell>
          <cell r="AN77">
            <v>260.3666723845829</v>
          </cell>
          <cell r="AO77">
            <v>67.095914542380683</v>
          </cell>
          <cell r="AP77">
            <v>10.52927386939378</v>
          </cell>
          <cell r="AQ77"/>
          <cell r="AR77">
            <v>344.15100000000001</v>
          </cell>
          <cell r="AS77">
            <v>-5.6603773600727436E-5</v>
          </cell>
          <cell r="AT77">
            <v>2.823</v>
          </cell>
          <cell r="AU77">
            <v>-8.1528000000000045E-2</v>
          </cell>
          <cell r="AV77"/>
          <cell r="AW77">
            <v>115</v>
          </cell>
          <cell r="AX77">
            <v>4</v>
          </cell>
          <cell r="AY77">
            <v>17</v>
          </cell>
          <cell r="AZ77">
            <v>2105</v>
          </cell>
          <cell r="BA77">
            <v>306</v>
          </cell>
          <cell r="BB77" t="str">
            <v>NON</v>
          </cell>
          <cell r="BC77">
            <v>0.91200000000000003</v>
          </cell>
          <cell r="BD77">
            <v>2.6999999999999913E-2</v>
          </cell>
          <cell r="BE77">
            <v>3.0953947368421053</v>
          </cell>
          <cell r="BF77">
            <v>1.8</v>
          </cell>
          <cell r="BG77">
            <v>71.966374269005854</v>
          </cell>
        </row>
        <row r="78">
          <cell r="C78" t="str">
            <v>5-1000012651</v>
          </cell>
          <cell r="D78" t="str">
            <v>100% MIE NATURE PT 500 G X 20</v>
          </cell>
          <cell r="E78" t="str">
            <v>5-2029004000</v>
          </cell>
          <cell r="F78" t="str">
            <v>100% Mie</v>
          </cell>
          <cell r="G78">
            <v>26167</v>
          </cell>
          <cell r="H78" t="str">
            <v>L5</v>
          </cell>
          <cell r="I78">
            <v>2029004000</v>
          </cell>
          <cell r="J78" t="str">
            <v>1000012651L5</v>
          </cell>
          <cell r="K78" t="str">
            <v>26167L5</v>
          </cell>
          <cell r="L78" t="str">
            <v>2029004000L5</v>
          </cell>
          <cell r="M78">
            <v>1800</v>
          </cell>
          <cell r="N78">
            <v>2</v>
          </cell>
          <cell r="O78">
            <v>165.26267828003469</v>
          </cell>
          <cell r="P78">
            <v>0.5</v>
          </cell>
          <cell r="Q78" t="str">
            <v>box</v>
          </cell>
          <cell r="R78">
            <v>20</v>
          </cell>
          <cell r="S78">
            <v>1.5887323943661973</v>
          </cell>
          <cell r="T78">
            <v>0.67</v>
          </cell>
          <cell r="U78">
            <v>8.7999999999999995E-2</v>
          </cell>
          <cell r="V78">
            <v>0.06</v>
          </cell>
          <cell r="W78">
            <v>0.73</v>
          </cell>
          <cell r="X78">
            <v>20</v>
          </cell>
          <cell r="Y78">
            <v>28</v>
          </cell>
          <cell r="Z78">
            <v>10</v>
          </cell>
          <cell r="AA78">
            <v>311.92999999999995</v>
          </cell>
          <cell r="AB78">
            <v>1.8889640000000003</v>
          </cell>
          <cell r="AC78">
            <v>1.8874800000000003</v>
          </cell>
          <cell r="AD78">
            <v>154.86792452830187</v>
          </cell>
          <cell r="AE78">
            <v>5.5309973045822094</v>
          </cell>
          <cell r="AF78">
            <v>924</v>
          </cell>
          <cell r="AG78"/>
          <cell r="AH78">
            <v>0.24859892787524371</v>
          </cell>
          <cell r="AI78">
            <v>0.24859892787524371</v>
          </cell>
          <cell r="AJ78">
            <v>15.985200000000001</v>
          </cell>
          <cell r="AK78">
            <v>2.7414719999999999</v>
          </cell>
          <cell r="AL78">
            <v>0.24295342064409195</v>
          </cell>
          <cell r="AM78">
            <v>-5.6455072311517585E-3</v>
          </cell>
          <cell r="AN78">
            <v>260.3666723845829</v>
          </cell>
          <cell r="AO78">
            <v>61.394954483224147</v>
          </cell>
          <cell r="AP78">
            <v>10.52927386939378</v>
          </cell>
          <cell r="AQ78"/>
          <cell r="AR78">
            <v>154.86799999999999</v>
          </cell>
          <cell r="AS78">
            <v>-7.5471698124829345E-5</v>
          </cell>
          <cell r="AT78">
            <v>2.823</v>
          </cell>
          <cell r="AU78">
            <v>-8.1528000000000045E-2</v>
          </cell>
          <cell r="AV78"/>
          <cell r="AW78">
            <v>250</v>
          </cell>
          <cell r="AX78">
            <v>4</v>
          </cell>
          <cell r="AY78">
            <v>7</v>
          </cell>
          <cell r="AZ78">
            <v>1900</v>
          </cell>
          <cell r="BA78">
            <v>280</v>
          </cell>
          <cell r="BB78" t="str">
            <v>NON</v>
          </cell>
          <cell r="BC78">
            <v>0.91200000000000003</v>
          </cell>
          <cell r="BD78">
            <v>2.6999999999999913E-2</v>
          </cell>
          <cell r="BE78">
            <v>3.0953947368421053</v>
          </cell>
          <cell r="BF78">
            <v>1.8</v>
          </cell>
          <cell r="BG78">
            <v>71.966374269005854</v>
          </cell>
        </row>
        <row r="79">
          <cell r="C79" t="str">
            <v>5-1000009501</v>
          </cell>
          <cell r="D79" t="str">
            <v>CUOR DI PANE 325GRX8 MB</v>
          </cell>
          <cell r="E79" t="str">
            <v>5-2029003566</v>
          </cell>
          <cell r="F79" t="str">
            <v>100% Mie</v>
          </cell>
          <cell r="G79">
            <v>24301</v>
          </cell>
          <cell r="H79" t="str">
            <v>L5</v>
          </cell>
          <cell r="I79">
            <v>2029003566</v>
          </cell>
          <cell r="J79" t="str">
            <v>1000009501L5</v>
          </cell>
          <cell r="K79" t="str">
            <v>24301L5</v>
          </cell>
          <cell r="L79" t="str">
            <v>2029003566L5</v>
          </cell>
          <cell r="M79">
            <v>1800</v>
          </cell>
          <cell r="N79">
            <v>3</v>
          </cell>
          <cell r="O79">
            <v>156.19951923076923</v>
          </cell>
          <cell r="P79">
            <v>0.32500000000000001</v>
          </cell>
          <cell r="Q79" t="str">
            <v>Caisses</v>
          </cell>
          <cell r="R79">
            <v>13</v>
          </cell>
          <cell r="S79">
            <v>1.4039999999999999</v>
          </cell>
          <cell r="T79">
            <v>0.77100000000000002</v>
          </cell>
          <cell r="U79">
            <v>0.06</v>
          </cell>
          <cell r="V79">
            <v>0.06</v>
          </cell>
          <cell r="W79">
            <v>0.83099999999999996</v>
          </cell>
          <cell r="X79">
            <v>8</v>
          </cell>
          <cell r="Y79">
            <v>108</v>
          </cell>
          <cell r="Z79">
            <v>2.6</v>
          </cell>
          <cell r="AA79">
            <v>324.89499999999998</v>
          </cell>
          <cell r="AB79">
            <v>2.08</v>
          </cell>
          <cell r="AC79">
            <v>2.08</v>
          </cell>
          <cell r="AD79">
            <v>598.58490566037733</v>
          </cell>
          <cell r="AE79">
            <v>5.5424528301886786</v>
          </cell>
          <cell r="AF79">
            <v>3564</v>
          </cell>
          <cell r="AG79"/>
          <cell r="AH79">
            <v>0.24808510638297873</v>
          </cell>
          <cell r="AI79">
            <v>0.24808510638297873</v>
          </cell>
          <cell r="AJ79">
            <v>16.966778399999999</v>
          </cell>
          <cell r="AK79">
            <v>2.9216186999999998</v>
          </cell>
          <cell r="AL79">
            <v>0.24197171930751948</v>
          </cell>
          <cell r="AM79">
            <v>-6.1133870754592479E-3</v>
          </cell>
          <cell r="AN79">
            <v>254.44680645636791</v>
          </cell>
          <cell r="AO79">
            <v>66.681042832854075</v>
          </cell>
          <cell r="AP79">
            <v>11.482237646008711</v>
          </cell>
          <cell r="AQ79"/>
          <cell r="AR79">
            <v>598.58500000000004</v>
          </cell>
          <cell r="AS79">
            <v>-9.4339622705774673E-5</v>
          </cell>
          <cell r="AT79">
            <v>2.9220000000000002</v>
          </cell>
          <cell r="AU79">
            <v>-3.813000000003619E-4</v>
          </cell>
          <cell r="AV79"/>
          <cell r="AW79">
            <v>110</v>
          </cell>
          <cell r="AX79">
            <v>6</v>
          </cell>
          <cell r="AY79">
            <v>18</v>
          </cell>
          <cell r="AZ79">
            <v>2130</v>
          </cell>
          <cell r="BA79">
            <v>280.8</v>
          </cell>
          <cell r="BB79" t="str">
            <v>NON</v>
          </cell>
          <cell r="BC79">
            <v>0.94</v>
          </cell>
          <cell r="BD79">
            <v>0</v>
          </cell>
          <cell r="BE79">
            <v>3.1085106382978727</v>
          </cell>
          <cell r="BF79">
            <v>1.7549999999999999</v>
          </cell>
          <cell r="BG79">
            <v>77.123113293326085</v>
          </cell>
        </row>
        <row r="80">
          <cell r="C80" t="str">
            <v>5-1000013051</v>
          </cell>
          <cell r="D80" t="str">
            <v>LONGUE CONSERVATION NATURE SANS CROUTE 3</v>
          </cell>
          <cell r="E80" t="str">
            <v>5-2029004672</v>
          </cell>
          <cell r="F80" t="str">
            <v>100% Mie</v>
          </cell>
          <cell r="G80">
            <v>25572</v>
          </cell>
          <cell r="H80" t="str">
            <v>L5</v>
          </cell>
          <cell r="I80">
            <v>2029004672</v>
          </cell>
          <cell r="J80" t="str">
            <v>1000013051L5</v>
          </cell>
          <cell r="K80" t="str">
            <v>25572L5</v>
          </cell>
          <cell r="L80" t="str">
            <v>2029004672L5</v>
          </cell>
          <cell r="M80">
            <v>1800</v>
          </cell>
          <cell r="N80">
            <v>3</v>
          </cell>
          <cell r="O80">
            <v>156.07692307692307</v>
          </cell>
          <cell r="P80">
            <v>0.32500000000000001</v>
          </cell>
          <cell r="Q80" t="str">
            <v>pltx</v>
          </cell>
          <cell r="R80">
            <v>13</v>
          </cell>
          <cell r="S80">
            <v>1.4039999999999999</v>
          </cell>
          <cell r="T80">
            <v>0.77100000000000002</v>
          </cell>
          <cell r="U80">
            <v>0.06</v>
          </cell>
          <cell r="V80">
            <v>0.06</v>
          </cell>
          <cell r="W80">
            <v>0.83099999999999996</v>
          </cell>
          <cell r="X80">
            <v>6</v>
          </cell>
          <cell r="Y80">
            <v>136</v>
          </cell>
          <cell r="Z80">
            <v>1.9500000000000002</v>
          </cell>
          <cell r="AA80">
            <v>324.64</v>
          </cell>
          <cell r="AB80">
            <v>2.08</v>
          </cell>
          <cell r="AC80">
            <v>2.08</v>
          </cell>
          <cell r="AD80">
            <v>798.11320754716962</v>
          </cell>
          <cell r="AE80">
            <v>5.8684794672586005</v>
          </cell>
          <cell r="AF80">
            <v>4488</v>
          </cell>
          <cell r="AG80"/>
          <cell r="AH80">
            <v>0.23430260047281329</v>
          </cell>
          <cell r="AI80">
            <v>0.23430260047281329</v>
          </cell>
          <cell r="AJ80">
            <v>16.0241796</v>
          </cell>
          <cell r="AK80">
            <v>2.9216186999999998</v>
          </cell>
          <cell r="AL80">
            <v>0.22852884601265733</v>
          </cell>
          <cell r="AM80">
            <v>-5.7737544601559609E-3</v>
          </cell>
          <cell r="AN80">
            <v>254.24709905660376</v>
          </cell>
          <cell r="AO80">
            <v>63.026007610149726</v>
          </cell>
          <cell r="AP80">
            <v>11.491256776737309</v>
          </cell>
          <cell r="AQ80"/>
          <cell r="AR80">
            <v>798.11300000000006</v>
          </cell>
          <cell r="AS80">
            <v>2.0754716956616903E-4</v>
          </cell>
          <cell r="AT80">
            <v>2.9220000000000002</v>
          </cell>
          <cell r="AU80">
            <v>-3.813000000003619E-4</v>
          </cell>
          <cell r="AV80"/>
          <cell r="AW80">
            <v>115</v>
          </cell>
          <cell r="AX80">
            <v>8</v>
          </cell>
          <cell r="AY80">
            <v>17</v>
          </cell>
          <cell r="AZ80">
            <v>2105</v>
          </cell>
          <cell r="BA80">
            <v>265.20000000000005</v>
          </cell>
          <cell r="BB80" t="str">
            <v>NON</v>
          </cell>
          <cell r="BC80">
            <v>0.94</v>
          </cell>
          <cell r="BD80">
            <v>0</v>
          </cell>
          <cell r="BE80">
            <v>3.1085106382978727</v>
          </cell>
          <cell r="BF80">
            <v>1.7549999999999999</v>
          </cell>
          <cell r="BG80">
            <v>77.123113293326085</v>
          </cell>
        </row>
        <row r="81">
          <cell r="C81" t="str">
            <v>5-1000013062</v>
          </cell>
          <cell r="D81" t="str">
            <v>LONGUE CONSERVATION NATURE SANS CROUTE 3</v>
          </cell>
          <cell r="E81" t="str">
            <v>5-2029004672</v>
          </cell>
          <cell r="F81" t="str">
            <v>100% Mie</v>
          </cell>
          <cell r="G81">
            <v>25572</v>
          </cell>
          <cell r="H81" t="str">
            <v>L5</v>
          </cell>
          <cell r="I81">
            <v>2029004672</v>
          </cell>
          <cell r="J81" t="str">
            <v>1000013062L5</v>
          </cell>
          <cell r="K81" t="str">
            <v>25572L5</v>
          </cell>
          <cell r="L81" t="str">
            <v>2029004672L5</v>
          </cell>
          <cell r="M81">
            <v>1800</v>
          </cell>
          <cell r="N81">
            <v>3</v>
          </cell>
          <cell r="O81">
            <v>156.07692307692307</v>
          </cell>
          <cell r="P81">
            <v>0.32500000000000001</v>
          </cell>
          <cell r="Q81" t="str">
            <v>pltx</v>
          </cell>
          <cell r="R81">
            <v>13</v>
          </cell>
          <cell r="S81">
            <v>1.4039999999999999</v>
          </cell>
          <cell r="T81">
            <v>0.77100000000000002</v>
          </cell>
          <cell r="U81">
            <v>0.06</v>
          </cell>
          <cell r="V81">
            <v>0.06</v>
          </cell>
          <cell r="W81">
            <v>0.83099999999999996</v>
          </cell>
          <cell r="X81">
            <v>12</v>
          </cell>
          <cell r="Y81">
            <v>68</v>
          </cell>
          <cell r="Z81">
            <v>3.9000000000000004</v>
          </cell>
          <cell r="AA81">
            <v>324.64</v>
          </cell>
          <cell r="AB81">
            <v>2.08</v>
          </cell>
          <cell r="AC81">
            <v>2.08</v>
          </cell>
          <cell r="AD81">
            <v>399.05660377358481</v>
          </cell>
          <cell r="AE81">
            <v>5.8684794672586005</v>
          </cell>
          <cell r="AF81">
            <v>2244</v>
          </cell>
          <cell r="AG81"/>
          <cell r="AH81">
            <v>0.23430260047281329</v>
          </cell>
          <cell r="AI81">
            <v>0.23430260047281329</v>
          </cell>
          <cell r="AJ81">
            <v>16.0241796</v>
          </cell>
          <cell r="AK81">
            <v>2.9216186999999998</v>
          </cell>
          <cell r="AL81">
            <v>0.22852884601265733</v>
          </cell>
          <cell r="AM81">
            <v>-5.7737544601559609E-3</v>
          </cell>
          <cell r="AN81">
            <v>254.24709905660376</v>
          </cell>
          <cell r="AO81">
            <v>63.026007610149726</v>
          </cell>
          <cell r="AP81">
            <v>11.491256776737309</v>
          </cell>
          <cell r="AQ81"/>
          <cell r="AR81">
            <v>399.05700000000002</v>
          </cell>
          <cell r="AS81">
            <v>-3.9622641520509205E-4</v>
          </cell>
          <cell r="AT81">
            <v>2.9220000000000002</v>
          </cell>
          <cell r="AU81">
            <v>-3.813000000003619E-4</v>
          </cell>
          <cell r="AV81"/>
          <cell r="AW81">
            <v>115</v>
          </cell>
          <cell r="AX81">
            <v>4</v>
          </cell>
          <cell r="AY81">
            <v>17</v>
          </cell>
          <cell r="AZ81">
            <v>2105</v>
          </cell>
          <cell r="BA81">
            <v>265.20000000000005</v>
          </cell>
          <cell r="BB81" t="str">
            <v>NON</v>
          </cell>
          <cell r="BC81">
            <v>0.94</v>
          </cell>
          <cell r="BD81">
            <v>0</v>
          </cell>
          <cell r="BE81">
            <v>3.1085106382978727</v>
          </cell>
          <cell r="BF81">
            <v>1.7549999999999999</v>
          </cell>
          <cell r="BG81">
            <v>77.123113293326085</v>
          </cell>
        </row>
        <row r="82">
          <cell r="C82" t="str">
            <v>5-1000011695</v>
          </cell>
          <cell r="D82" t="str">
            <v>100% MIE COMPLET MAXI 650 G X 24</v>
          </cell>
          <cell r="E82" t="str">
            <v>5-2029004995</v>
          </cell>
          <cell r="F82" t="str">
            <v>100% Mie</v>
          </cell>
          <cell r="G82">
            <v>25568</v>
          </cell>
          <cell r="H82" t="str">
            <v>L5</v>
          </cell>
          <cell r="I82">
            <v>2029004995</v>
          </cell>
          <cell r="J82" t="str">
            <v>1000011695L5</v>
          </cell>
          <cell r="K82" t="str">
            <v>25568L5</v>
          </cell>
          <cell r="L82" t="str">
            <v>2029004995L5</v>
          </cell>
          <cell r="M82">
            <v>1800</v>
          </cell>
          <cell r="N82">
            <v>1.5</v>
          </cell>
          <cell r="O82">
            <v>176.02462810511159</v>
          </cell>
          <cell r="P82">
            <v>0.65</v>
          </cell>
          <cell r="Q82" t="str">
            <v>box</v>
          </cell>
          <cell r="R82">
            <v>26</v>
          </cell>
          <cell r="S82">
            <v>1.5047530288909601</v>
          </cell>
          <cell r="T82">
            <v>0.77100000000000002</v>
          </cell>
          <cell r="U82">
            <v>0.09</v>
          </cell>
          <cell r="V82">
            <v>0.06</v>
          </cell>
          <cell r="W82">
            <v>0.83099999999999996</v>
          </cell>
          <cell r="X82">
            <v>24</v>
          </cell>
          <cell r="Y82">
            <v>20</v>
          </cell>
          <cell r="Z82">
            <v>15.600000000000001</v>
          </cell>
          <cell r="AA82">
            <v>318.48400000000004</v>
          </cell>
          <cell r="AB82">
            <v>1.8263120000000004</v>
          </cell>
          <cell r="AC82">
            <v>1.8093150000000002</v>
          </cell>
          <cell r="AD82">
            <v>96.580188679245268</v>
          </cell>
          <cell r="AE82">
            <v>4.8290094339622636</v>
          </cell>
          <cell r="AF82">
            <v>660</v>
          </cell>
          <cell r="AG82"/>
          <cell r="AH82">
            <v>0.28473748473748478</v>
          </cell>
          <cell r="AI82">
            <v>0.28473748473748478</v>
          </cell>
          <cell r="AJ82">
            <v>18.851976000000001</v>
          </cell>
          <cell r="AK82">
            <v>2.8283755500000001</v>
          </cell>
          <cell r="AL82">
            <v>0.27772089883891127</v>
          </cell>
          <cell r="AM82">
            <v>-7.016585898573513E-3</v>
          </cell>
          <cell r="AN82">
            <v>286.74162826867814</v>
          </cell>
          <cell r="AO82">
            <v>65.745514921661865</v>
          </cell>
          <cell r="AP82">
            <v>9.8638470007912478</v>
          </cell>
          <cell r="AQ82"/>
          <cell r="AR82">
            <v>96.58</v>
          </cell>
          <cell r="AS82">
            <v>1.886792452694408E-4</v>
          </cell>
          <cell r="AT82">
            <v>2.8279999999999998</v>
          </cell>
          <cell r="AU82">
            <v>3.7555000000022432E-4</v>
          </cell>
          <cell r="AV82"/>
          <cell r="AW82">
            <v>330</v>
          </cell>
          <cell r="AX82">
            <v>5</v>
          </cell>
          <cell r="AY82">
            <v>4</v>
          </cell>
          <cell r="AZ82">
            <v>1470</v>
          </cell>
          <cell r="BA82">
            <v>312</v>
          </cell>
          <cell r="BB82" t="str">
            <v>NON</v>
          </cell>
          <cell r="BC82">
            <v>0.91</v>
          </cell>
          <cell r="BD82">
            <v>0</v>
          </cell>
          <cell r="BE82">
            <v>3.1076923076923073</v>
          </cell>
          <cell r="BF82">
            <v>1.7549999999999999</v>
          </cell>
          <cell r="BG82">
            <v>77.076484768792454</v>
          </cell>
        </row>
        <row r="83">
          <cell r="C83" t="str">
            <v>5-1000015418</v>
          </cell>
          <cell r="D83" t="str">
            <v>100% MIE COMPLET MAXI 650 G X 20</v>
          </cell>
          <cell r="E83" t="str">
            <v>5-2029004995</v>
          </cell>
          <cell r="F83" t="str">
            <v>100% Mie</v>
          </cell>
          <cell r="G83">
            <v>25568</v>
          </cell>
          <cell r="H83" t="str">
            <v>L5</v>
          </cell>
          <cell r="I83">
            <v>2029004995</v>
          </cell>
          <cell r="J83" t="str">
            <v>1000015418L5</v>
          </cell>
          <cell r="K83" t="str">
            <v>25568L5</v>
          </cell>
          <cell r="L83" t="str">
            <v>2029004995L5</v>
          </cell>
          <cell r="M83">
            <v>1800</v>
          </cell>
          <cell r="N83">
            <v>1.5</v>
          </cell>
          <cell r="O83">
            <v>176.02462810511159</v>
          </cell>
          <cell r="P83">
            <v>0.65</v>
          </cell>
          <cell r="Q83" t="str">
            <v>box</v>
          </cell>
          <cell r="R83">
            <v>26</v>
          </cell>
          <cell r="S83">
            <v>1.5047530288909601</v>
          </cell>
          <cell r="T83">
            <v>0.77100000000000002</v>
          </cell>
          <cell r="U83">
            <v>0.09</v>
          </cell>
          <cell r="V83">
            <v>0.06</v>
          </cell>
          <cell r="W83">
            <v>0.83099999999999996</v>
          </cell>
          <cell r="X83">
            <v>20</v>
          </cell>
          <cell r="Y83">
            <v>20</v>
          </cell>
          <cell r="Z83">
            <v>13</v>
          </cell>
          <cell r="AA83">
            <v>318.48400000000004</v>
          </cell>
          <cell r="AB83">
            <v>1.8263120000000004</v>
          </cell>
          <cell r="AC83">
            <v>1.8093150000000002</v>
          </cell>
          <cell r="AD83">
            <v>115.89622641509435</v>
          </cell>
          <cell r="AE83">
            <v>5.7948113207547172</v>
          </cell>
          <cell r="AF83">
            <v>660</v>
          </cell>
          <cell r="AG83"/>
          <cell r="AH83">
            <v>0.23728123728123726</v>
          </cell>
          <cell r="AI83">
            <v>0.23728123728123726</v>
          </cell>
          <cell r="AJ83">
            <v>15.70998</v>
          </cell>
          <cell r="AK83">
            <v>2.8283755500000001</v>
          </cell>
          <cell r="AL83">
            <v>0.23143408236575938</v>
          </cell>
          <cell r="AM83">
            <v>-5.8471549154778812E-3</v>
          </cell>
          <cell r="AN83">
            <v>286.74162826867814</v>
          </cell>
          <cell r="AO83">
            <v>54.78792910138489</v>
          </cell>
          <cell r="AP83">
            <v>9.8638470007912478</v>
          </cell>
          <cell r="AQ83"/>
          <cell r="AR83">
            <v>115.896</v>
          </cell>
          <cell r="AS83">
            <v>2.2641509434606633E-4</v>
          </cell>
          <cell r="AT83">
            <v>2.8279999999999998</v>
          </cell>
          <cell r="AU83">
            <v>3.7555000000022432E-4</v>
          </cell>
          <cell r="AV83"/>
          <cell r="AW83">
            <v>330</v>
          </cell>
          <cell r="AX83">
            <v>5</v>
          </cell>
          <cell r="AY83">
            <v>4</v>
          </cell>
          <cell r="AZ83">
            <v>1470</v>
          </cell>
          <cell r="BA83">
            <v>260</v>
          </cell>
          <cell r="BB83" t="str">
            <v>OUI</v>
          </cell>
          <cell r="BC83">
            <v>0.91</v>
          </cell>
          <cell r="BD83">
            <v>0</v>
          </cell>
          <cell r="BE83">
            <v>3.1076923076923073</v>
          </cell>
          <cell r="BF83">
            <v>1.7549999999999999</v>
          </cell>
          <cell r="BG83">
            <v>77.076484768792454</v>
          </cell>
        </row>
        <row r="84">
          <cell r="C84" t="str">
            <v>5-1000011694</v>
          </cell>
          <cell r="D84" t="str">
            <v>100% MIE COMPLET MAXI   650 G X 6</v>
          </cell>
          <cell r="E84" t="str">
            <v>5-2029004995</v>
          </cell>
          <cell r="F84" t="str">
            <v>100% Mie</v>
          </cell>
          <cell r="G84">
            <v>25568</v>
          </cell>
          <cell r="H84" t="str">
            <v>L5</v>
          </cell>
          <cell r="I84">
            <v>2029004995</v>
          </cell>
          <cell r="J84" t="str">
            <v>1000011694L5</v>
          </cell>
          <cell r="K84" t="str">
            <v>25568L5</v>
          </cell>
          <cell r="L84" t="str">
            <v>2029004995L5</v>
          </cell>
          <cell r="M84">
            <v>1800</v>
          </cell>
          <cell r="N84">
            <v>1.5</v>
          </cell>
          <cell r="O84">
            <v>176.02462810511159</v>
          </cell>
          <cell r="P84">
            <v>0.65</v>
          </cell>
          <cell r="Q84" t="str">
            <v>pltx</v>
          </cell>
          <cell r="R84">
            <v>26</v>
          </cell>
          <cell r="S84">
            <v>1.5047530288909601</v>
          </cell>
          <cell r="T84">
            <v>0.77100000000000002</v>
          </cell>
          <cell r="U84">
            <v>0.09</v>
          </cell>
          <cell r="V84">
            <v>0.06</v>
          </cell>
          <cell r="W84">
            <v>0.83099999999999996</v>
          </cell>
          <cell r="X84">
            <v>6</v>
          </cell>
          <cell r="Y84">
            <v>68</v>
          </cell>
          <cell r="Z84">
            <v>3.9000000000000004</v>
          </cell>
          <cell r="AA84">
            <v>318.48400000000004</v>
          </cell>
          <cell r="AB84">
            <v>1.8263120000000004</v>
          </cell>
          <cell r="AC84">
            <v>1.8093150000000002</v>
          </cell>
          <cell r="AD84">
            <v>386.32075471698107</v>
          </cell>
          <cell r="AE84">
            <v>5.6811875693673688</v>
          </cell>
          <cell r="AF84">
            <v>2244</v>
          </cell>
          <cell r="AG84"/>
          <cell r="AH84">
            <v>0.24202686202686208</v>
          </cell>
          <cell r="AI84">
            <v>0.24202686202686208</v>
          </cell>
          <cell r="AJ84">
            <v>16.0241796</v>
          </cell>
          <cell r="AK84">
            <v>2.8283755500000001</v>
          </cell>
          <cell r="AL84">
            <v>0.23606276401307458</v>
          </cell>
          <cell r="AM84">
            <v>-5.9640980137874999E-3</v>
          </cell>
          <cell r="AN84">
            <v>286.74162826867814</v>
          </cell>
          <cell r="AO84">
            <v>55.883687683412589</v>
          </cell>
          <cell r="AP84">
            <v>9.8638470007912478</v>
          </cell>
          <cell r="AQ84"/>
          <cell r="AR84">
            <v>386.32100000000003</v>
          </cell>
          <cell r="AS84">
            <v>-2.4528301895543336E-4</v>
          </cell>
          <cell r="AT84">
            <v>2.8279999999999998</v>
          </cell>
          <cell r="AU84">
            <v>3.7555000000022432E-4</v>
          </cell>
          <cell r="AV84"/>
          <cell r="AW84">
            <v>115</v>
          </cell>
          <cell r="AX84">
            <v>4</v>
          </cell>
          <cell r="AY84">
            <v>17</v>
          </cell>
          <cell r="AZ84">
            <v>2105</v>
          </cell>
          <cell r="BA84">
            <v>265.20000000000005</v>
          </cell>
          <cell r="BB84" t="str">
            <v>OUI</v>
          </cell>
          <cell r="BC84">
            <v>0.91</v>
          </cell>
          <cell r="BD84">
            <v>0</v>
          </cell>
          <cell r="BE84">
            <v>3.1076923076923073</v>
          </cell>
          <cell r="BF84">
            <v>1.7549999999999999</v>
          </cell>
          <cell r="BG84">
            <v>77.076484768792454</v>
          </cell>
        </row>
        <row r="85">
          <cell r="C85" t="str">
            <v>5-1000011865</v>
          </cell>
          <cell r="D85" t="str">
            <v>100% MIE COMPLET PT PLUS 30% GT 650 G X 6</v>
          </cell>
          <cell r="E85" t="str">
            <v>5-2029004995</v>
          </cell>
          <cell r="F85" t="str">
            <v>100% Mie</v>
          </cell>
          <cell r="G85">
            <v>25690</v>
          </cell>
          <cell r="H85" t="str">
            <v>L5</v>
          </cell>
          <cell r="I85">
            <v>2029004995</v>
          </cell>
          <cell r="J85" t="str">
            <v>1000011865L5</v>
          </cell>
          <cell r="K85" t="str">
            <v>25690L5</v>
          </cell>
          <cell r="L85" t="str">
            <v>2029004995L5</v>
          </cell>
          <cell r="M85">
            <v>1800</v>
          </cell>
          <cell r="N85">
            <v>1.5</v>
          </cell>
          <cell r="O85">
            <v>176.02462810511159</v>
          </cell>
          <cell r="P85">
            <v>0.65</v>
          </cell>
          <cell r="Q85" t="str">
            <v>pltx</v>
          </cell>
          <cell r="R85">
            <v>26</v>
          </cell>
          <cell r="S85">
            <v>1.5047530288909601</v>
          </cell>
          <cell r="T85">
            <v>0.77100000000000002</v>
          </cell>
          <cell r="U85">
            <v>0.09</v>
          </cell>
          <cell r="V85">
            <v>0.06</v>
          </cell>
          <cell r="W85">
            <v>0.83099999999999996</v>
          </cell>
          <cell r="X85">
            <v>6</v>
          </cell>
          <cell r="Y85">
            <v>68</v>
          </cell>
          <cell r="Z85">
            <v>3.9000000000000004</v>
          </cell>
          <cell r="AA85">
            <v>318.48400000000004</v>
          </cell>
          <cell r="AB85">
            <v>1.8263120000000004</v>
          </cell>
          <cell r="AC85">
            <v>1.8093150000000002</v>
          </cell>
          <cell r="AD85">
            <v>386.32075471698107</v>
          </cell>
          <cell r="AE85">
            <v>5.6811875693673688</v>
          </cell>
          <cell r="AF85">
            <v>2244</v>
          </cell>
          <cell r="AG85"/>
          <cell r="AH85">
            <v>0.24202686202686208</v>
          </cell>
          <cell r="AI85">
            <v>0.24202686202686208</v>
          </cell>
          <cell r="AJ85">
            <v>16.0241796</v>
          </cell>
          <cell r="AK85">
            <v>2.8283755500000001</v>
          </cell>
          <cell r="AL85">
            <v>0.23606276401307458</v>
          </cell>
          <cell r="AM85">
            <v>-5.9640980137874999E-3</v>
          </cell>
          <cell r="AN85">
            <v>286.74162826867814</v>
          </cell>
          <cell r="AO85">
            <v>55.883687683412589</v>
          </cell>
          <cell r="AP85">
            <v>9.8638470007912478</v>
          </cell>
          <cell r="AQ85"/>
          <cell r="AR85">
            <v>386.32100000000003</v>
          </cell>
          <cell r="AS85">
            <v>-2.4528301895543336E-4</v>
          </cell>
          <cell r="AT85">
            <v>2.8279999999999998</v>
          </cell>
          <cell r="AU85">
            <v>3.7555000000022432E-4</v>
          </cell>
          <cell r="AV85"/>
          <cell r="AW85">
            <v>115</v>
          </cell>
          <cell r="AX85">
            <v>4</v>
          </cell>
          <cell r="AY85">
            <v>17</v>
          </cell>
          <cell r="AZ85">
            <v>2105</v>
          </cell>
          <cell r="BA85">
            <v>265.20000000000005</v>
          </cell>
          <cell r="BB85" t="str">
            <v>OUI</v>
          </cell>
          <cell r="BC85">
            <v>0.91</v>
          </cell>
          <cell r="BD85">
            <v>0</v>
          </cell>
          <cell r="BE85">
            <v>3.1076923076923073</v>
          </cell>
          <cell r="BF85">
            <v>1.7549999999999999</v>
          </cell>
          <cell r="BG85">
            <v>77.076484768792454</v>
          </cell>
        </row>
        <row r="86">
          <cell r="C86" t="str">
            <v>5-1000011866</v>
          </cell>
          <cell r="D86" t="str">
            <v>100% MIE COMPLET PT PLUS 30% GT 650 G X 24</v>
          </cell>
          <cell r="E86" t="str">
            <v>5-2029004995</v>
          </cell>
          <cell r="F86" t="str">
            <v>100% Mie</v>
          </cell>
          <cell r="G86">
            <v>25690</v>
          </cell>
          <cell r="H86" t="str">
            <v>L5</v>
          </cell>
          <cell r="I86">
            <v>2029004995</v>
          </cell>
          <cell r="J86" t="str">
            <v>1000011866L5</v>
          </cell>
          <cell r="K86" t="str">
            <v>25690L5</v>
          </cell>
          <cell r="L86" t="str">
            <v>2029004995L5</v>
          </cell>
          <cell r="M86">
            <v>1800</v>
          </cell>
          <cell r="N86">
            <v>1.5</v>
          </cell>
          <cell r="O86">
            <v>176.02462810511159</v>
          </cell>
          <cell r="P86">
            <v>0.65</v>
          </cell>
          <cell r="Q86" t="str">
            <v>box</v>
          </cell>
          <cell r="R86">
            <v>26</v>
          </cell>
          <cell r="S86">
            <v>1.5047530288909601</v>
          </cell>
          <cell r="T86">
            <v>0.77100000000000002</v>
          </cell>
          <cell r="U86">
            <v>0.09</v>
          </cell>
          <cell r="V86">
            <v>0.06</v>
          </cell>
          <cell r="W86">
            <v>0.83099999999999996</v>
          </cell>
          <cell r="X86">
            <v>24</v>
          </cell>
          <cell r="Y86">
            <v>20</v>
          </cell>
          <cell r="Z86">
            <v>15.600000000000001</v>
          </cell>
          <cell r="AA86">
            <v>318.48400000000004</v>
          </cell>
          <cell r="AB86">
            <v>1.8263120000000004</v>
          </cell>
          <cell r="AC86">
            <v>1.8093150000000002</v>
          </cell>
          <cell r="AD86">
            <v>96.580188679245268</v>
          </cell>
          <cell r="AE86">
            <v>4.8290094339622636</v>
          </cell>
          <cell r="AF86">
            <v>660</v>
          </cell>
          <cell r="AG86"/>
          <cell r="AH86">
            <v>0.28473748473748478</v>
          </cell>
          <cell r="AI86">
            <v>0.28473748473748478</v>
          </cell>
          <cell r="AJ86">
            <v>18.851976000000001</v>
          </cell>
          <cell r="AK86">
            <v>2.8283755500000001</v>
          </cell>
          <cell r="AL86">
            <v>0.27772089883891127</v>
          </cell>
          <cell r="AM86">
            <v>-7.016585898573513E-3</v>
          </cell>
          <cell r="AN86">
            <v>286.74162826867814</v>
          </cell>
          <cell r="AO86">
            <v>65.745514921661865</v>
          </cell>
          <cell r="AP86">
            <v>9.8638470007912478</v>
          </cell>
          <cell r="AQ86"/>
          <cell r="AR86">
            <v>96.58</v>
          </cell>
          <cell r="AS86">
            <v>1.886792452694408E-4</v>
          </cell>
          <cell r="AT86">
            <v>2.8279999999999998</v>
          </cell>
          <cell r="AU86">
            <v>3.7555000000022432E-4</v>
          </cell>
          <cell r="AV86"/>
          <cell r="AW86">
            <v>330</v>
          </cell>
          <cell r="AX86">
            <v>5</v>
          </cell>
          <cell r="AY86">
            <v>4</v>
          </cell>
          <cell r="AZ86">
            <v>1470</v>
          </cell>
          <cell r="BA86">
            <v>312</v>
          </cell>
          <cell r="BB86" t="str">
            <v>NON</v>
          </cell>
          <cell r="BC86">
            <v>0.91</v>
          </cell>
          <cell r="BD86">
            <v>0</v>
          </cell>
          <cell r="BE86">
            <v>3.1076923076923073</v>
          </cell>
          <cell r="BF86">
            <v>1.7549999999999999</v>
          </cell>
          <cell r="BG86">
            <v>77.076484768792454</v>
          </cell>
        </row>
        <row r="87">
          <cell r="C87" t="str">
            <v>5-1000015417</v>
          </cell>
          <cell r="D87" t="str">
            <v>100% MIE COMPLET PT PLUS 30% GT 650 G X 20</v>
          </cell>
          <cell r="E87" t="str">
            <v>5-2029004995</v>
          </cell>
          <cell r="F87" t="str">
            <v>100% Mie</v>
          </cell>
          <cell r="G87">
            <v>25690</v>
          </cell>
          <cell r="H87" t="str">
            <v>L5</v>
          </cell>
          <cell r="I87">
            <v>2029004995</v>
          </cell>
          <cell r="J87" t="str">
            <v>1000015417L5</v>
          </cell>
          <cell r="K87" t="str">
            <v>25690L5</v>
          </cell>
          <cell r="L87" t="str">
            <v>2029004995L5</v>
          </cell>
          <cell r="M87">
            <v>1800</v>
          </cell>
          <cell r="N87">
            <v>1.5</v>
          </cell>
          <cell r="O87">
            <v>176.02462810511159</v>
          </cell>
          <cell r="P87">
            <v>0.65</v>
          </cell>
          <cell r="Q87" t="str">
            <v>box</v>
          </cell>
          <cell r="R87">
            <v>26</v>
          </cell>
          <cell r="S87">
            <v>1.5047530288909601</v>
          </cell>
          <cell r="T87">
            <v>0.77100000000000002</v>
          </cell>
          <cell r="U87">
            <v>0.09</v>
          </cell>
          <cell r="V87">
            <v>0.06</v>
          </cell>
          <cell r="W87">
            <v>0.83099999999999996</v>
          </cell>
          <cell r="X87">
            <v>20</v>
          </cell>
          <cell r="Y87">
            <v>20</v>
          </cell>
          <cell r="Z87">
            <v>13</v>
          </cell>
          <cell r="AA87">
            <v>318.48400000000004</v>
          </cell>
          <cell r="AB87">
            <v>1.8263120000000004</v>
          </cell>
          <cell r="AC87">
            <v>1.8093150000000002</v>
          </cell>
          <cell r="AD87">
            <v>115.89622641509435</v>
          </cell>
          <cell r="AE87">
            <v>5.7948113207547172</v>
          </cell>
          <cell r="AF87">
            <v>660</v>
          </cell>
          <cell r="AG87"/>
          <cell r="AH87">
            <v>0.23728123728123726</v>
          </cell>
          <cell r="AI87">
            <v>0.23728123728123726</v>
          </cell>
          <cell r="AJ87">
            <v>15.70998</v>
          </cell>
          <cell r="AK87">
            <v>2.8283755500000001</v>
          </cell>
          <cell r="AL87">
            <v>0.23143408236575938</v>
          </cell>
          <cell r="AM87">
            <v>-5.8471549154778812E-3</v>
          </cell>
          <cell r="AN87">
            <v>286.74162826867814</v>
          </cell>
          <cell r="AO87">
            <v>54.78792910138489</v>
          </cell>
          <cell r="AP87">
            <v>9.8638470007912478</v>
          </cell>
          <cell r="AQ87"/>
          <cell r="AR87">
            <v>115.896</v>
          </cell>
          <cell r="AS87">
            <v>2.2641509434606633E-4</v>
          </cell>
          <cell r="AT87">
            <v>2.8279999999999998</v>
          </cell>
          <cell r="AU87">
            <v>3.7555000000022432E-4</v>
          </cell>
          <cell r="AV87"/>
          <cell r="AW87">
            <v>330</v>
          </cell>
          <cell r="AX87">
            <v>5</v>
          </cell>
          <cell r="AY87">
            <v>4</v>
          </cell>
          <cell r="AZ87">
            <v>1470</v>
          </cell>
          <cell r="BA87">
            <v>260</v>
          </cell>
          <cell r="BB87" t="str">
            <v>OUI</v>
          </cell>
          <cell r="BC87">
            <v>0.91</v>
          </cell>
          <cell r="BD87">
            <v>0</v>
          </cell>
          <cell r="BE87">
            <v>3.1076923076923073</v>
          </cell>
          <cell r="BF87">
            <v>1.7549999999999999</v>
          </cell>
          <cell r="BG87">
            <v>77.076484768792454</v>
          </cell>
        </row>
        <row r="88">
          <cell r="C88" t="str">
            <v>5-1000012652</v>
          </cell>
          <cell r="D88" t="str">
            <v>100% MIE NATURE PT MAXI 650 G X 6</v>
          </cell>
          <cell r="E88" t="str">
            <v>5-2029004990</v>
          </cell>
          <cell r="F88" t="str">
            <v>100% Mie</v>
          </cell>
          <cell r="G88">
            <v>26169</v>
          </cell>
          <cell r="H88" t="str">
            <v>L5</v>
          </cell>
          <cell r="I88">
            <v>2029004990</v>
          </cell>
          <cell r="J88" t="str">
            <v>1000012652L5</v>
          </cell>
          <cell r="K88" t="str">
            <v>26169L5</v>
          </cell>
          <cell r="L88" t="str">
            <v>2029004990L5</v>
          </cell>
          <cell r="M88">
            <v>1800</v>
          </cell>
          <cell r="N88">
            <v>1.5</v>
          </cell>
          <cell r="O88">
            <v>167.98683807802189</v>
          </cell>
          <cell r="P88">
            <v>0.65</v>
          </cell>
          <cell r="Q88" t="str">
            <v>pltx</v>
          </cell>
          <cell r="R88">
            <v>26</v>
          </cell>
          <cell r="S88">
            <v>1.5519285042333018</v>
          </cell>
          <cell r="T88">
            <v>0.77100000000000002</v>
          </cell>
          <cell r="U88">
            <v>5.8000000000000003E-2</v>
          </cell>
          <cell r="V88">
            <v>0.06</v>
          </cell>
          <cell r="W88">
            <v>0.83099999999999996</v>
          </cell>
          <cell r="X88">
            <v>6</v>
          </cell>
          <cell r="Y88">
            <v>68</v>
          </cell>
          <cell r="Z88">
            <v>3.9000000000000004</v>
          </cell>
          <cell r="AA88">
            <v>311.92999999999995</v>
          </cell>
          <cell r="AB88">
            <v>1.856962</v>
          </cell>
          <cell r="AC88">
            <v>1.8568716666666667</v>
          </cell>
          <cell r="AD88">
            <v>399.9056603773584</v>
          </cell>
          <cell r="AE88">
            <v>5.8809655937846825</v>
          </cell>
          <cell r="AF88">
            <v>2244</v>
          </cell>
          <cell r="AG88">
            <v>0.35416666666666669</v>
          </cell>
          <cell r="AH88">
            <v>0.23380514272234021</v>
          </cell>
          <cell r="AI88">
            <v>0.58797180938900695</v>
          </cell>
          <cell r="AJ88">
            <v>16.0241796</v>
          </cell>
          <cell r="AK88">
            <v>2.9278349099999996</v>
          </cell>
          <cell r="AL88">
            <v>0.22804364676422281</v>
          </cell>
          <cell r="AM88">
            <v>-5.7614959581173963E-3</v>
          </cell>
          <cell r="AN88">
            <v>273.64818205686066</v>
          </cell>
          <cell r="AO88">
            <v>58.557595667382785</v>
          </cell>
          <cell r="AP88">
            <v>10.699266803064789</v>
          </cell>
          <cell r="AQ88"/>
          <cell r="AR88">
            <v>399.90600000000001</v>
          </cell>
          <cell r="AS88">
            <v>-3.3962264160436462E-4</v>
          </cell>
          <cell r="AT88">
            <v>2.984</v>
          </cell>
          <cell r="AU88">
            <v>-5.6165090000000362E-2</v>
          </cell>
          <cell r="AV88"/>
          <cell r="AW88">
            <v>115</v>
          </cell>
          <cell r="AX88">
            <v>4</v>
          </cell>
          <cell r="AY88">
            <v>17</v>
          </cell>
          <cell r="AZ88">
            <v>2105</v>
          </cell>
          <cell r="BA88">
            <v>265.20000000000005</v>
          </cell>
          <cell r="BB88" t="str">
            <v>NON</v>
          </cell>
          <cell r="BC88">
            <v>0.94199999999999995</v>
          </cell>
          <cell r="BD88">
            <v>1.8000000000000016E-2</v>
          </cell>
          <cell r="BE88">
            <v>3.1677282377919322</v>
          </cell>
          <cell r="BF88">
            <v>1.7549999999999999</v>
          </cell>
          <cell r="BG88">
            <v>80.497335486719805</v>
          </cell>
        </row>
        <row r="89">
          <cell r="C89" t="str">
            <v>5-1000012653</v>
          </cell>
          <cell r="D89" t="str">
            <v>100% MIE NATURE PT MAXI 650 G X 24</v>
          </cell>
          <cell r="E89" t="str">
            <v>5-2029004990</v>
          </cell>
          <cell r="F89" t="str">
            <v>100% Mie</v>
          </cell>
          <cell r="G89">
            <v>26169</v>
          </cell>
          <cell r="H89" t="str">
            <v>L5</v>
          </cell>
          <cell r="I89">
            <v>2029004990</v>
          </cell>
          <cell r="J89" t="str">
            <v>1000012653L5</v>
          </cell>
          <cell r="K89" t="str">
            <v>26169L5</v>
          </cell>
          <cell r="L89" t="str">
            <v>2029004990L5</v>
          </cell>
          <cell r="M89">
            <v>1800</v>
          </cell>
          <cell r="N89">
            <v>1.5</v>
          </cell>
          <cell r="O89">
            <v>167.98683807802189</v>
          </cell>
          <cell r="P89">
            <v>0.65</v>
          </cell>
          <cell r="Q89" t="str">
            <v>box</v>
          </cell>
          <cell r="R89">
            <v>26</v>
          </cell>
          <cell r="S89">
            <v>1.5519285042333018</v>
          </cell>
          <cell r="T89">
            <v>0.77100000000000002</v>
          </cell>
          <cell r="U89">
            <v>5.8000000000000003E-2</v>
          </cell>
          <cell r="V89">
            <v>0.06</v>
          </cell>
          <cell r="W89">
            <v>0.83099999999999996</v>
          </cell>
          <cell r="X89">
            <v>24</v>
          </cell>
          <cell r="Y89">
            <v>20</v>
          </cell>
          <cell r="Z89">
            <v>15.600000000000001</v>
          </cell>
          <cell r="AA89">
            <v>311.92999999999995</v>
          </cell>
          <cell r="AB89">
            <v>1.856962</v>
          </cell>
          <cell r="AC89">
            <v>1.8568716666666667</v>
          </cell>
          <cell r="AD89">
            <v>99.9764150943396</v>
          </cell>
          <cell r="AE89">
            <v>4.9988207547169798</v>
          </cell>
          <cell r="AF89">
            <v>660</v>
          </cell>
          <cell r="AG89"/>
          <cell r="AH89">
            <v>0.27506487379098848</v>
          </cell>
          <cell r="AI89">
            <v>0.27506487379098848</v>
          </cell>
          <cell r="AJ89">
            <v>18.851976000000001</v>
          </cell>
          <cell r="AK89">
            <v>2.9278349099999996</v>
          </cell>
          <cell r="AL89">
            <v>0.26828664325202684</v>
          </cell>
          <cell r="AM89">
            <v>-6.7782305389616493E-3</v>
          </cell>
          <cell r="AN89">
            <v>273.64818205686066</v>
          </cell>
          <cell r="AO89">
            <v>68.89128902045033</v>
          </cell>
          <cell r="AP89">
            <v>10.699266803064789</v>
          </cell>
          <cell r="AQ89"/>
          <cell r="AR89">
            <v>99.975999999999999</v>
          </cell>
          <cell r="AS89">
            <v>4.1509433960129627E-4</v>
          </cell>
          <cell r="AT89">
            <v>2.984</v>
          </cell>
          <cell r="AU89">
            <v>-5.6165090000000362E-2</v>
          </cell>
          <cell r="AV89"/>
          <cell r="AW89">
            <v>330</v>
          </cell>
          <cell r="AX89">
            <v>5</v>
          </cell>
          <cell r="AY89">
            <v>4</v>
          </cell>
          <cell r="AZ89">
            <v>1470</v>
          </cell>
          <cell r="BA89">
            <v>312</v>
          </cell>
          <cell r="BB89" t="str">
            <v>NON</v>
          </cell>
          <cell r="BC89">
            <v>0.94199999999999995</v>
          </cell>
          <cell r="BD89">
            <v>1.8000000000000016E-2</v>
          </cell>
          <cell r="BE89">
            <v>3.1677282377919322</v>
          </cell>
          <cell r="BF89">
            <v>1.7549999999999999</v>
          </cell>
          <cell r="BG89">
            <v>80.497335486719805</v>
          </cell>
        </row>
        <row r="90">
          <cell r="C90" t="str">
            <v>5-1000011863</v>
          </cell>
          <cell r="D90" t="str">
            <v>100% MIE NATURE PT PLUS 30% GT 650 G X 6</v>
          </cell>
          <cell r="E90" t="str">
            <v>5-2029004990</v>
          </cell>
          <cell r="F90" t="str">
            <v>100% Mie</v>
          </cell>
          <cell r="G90">
            <v>25689</v>
          </cell>
          <cell r="H90" t="str">
            <v>L5</v>
          </cell>
          <cell r="I90">
            <v>2029004990</v>
          </cell>
          <cell r="J90" t="str">
            <v>1000011863L5</v>
          </cell>
          <cell r="K90" t="str">
            <v>25689L5</v>
          </cell>
          <cell r="L90" t="str">
            <v>2029004990L5</v>
          </cell>
          <cell r="M90">
            <v>1800</v>
          </cell>
          <cell r="N90">
            <v>1.5</v>
          </cell>
          <cell r="O90">
            <v>168.83059478329892</v>
          </cell>
          <cell r="P90">
            <v>0.65</v>
          </cell>
          <cell r="Q90" t="str">
            <v>pltx</v>
          </cell>
          <cell r="R90">
            <v>26</v>
          </cell>
          <cell r="S90">
            <v>1.5519285042333018</v>
          </cell>
          <cell r="T90">
            <v>0.77100000000000002</v>
          </cell>
          <cell r="U90">
            <v>0.04</v>
          </cell>
          <cell r="V90">
            <v>0.04</v>
          </cell>
          <cell r="W90">
            <v>0.81100000000000005</v>
          </cell>
          <cell r="X90">
            <v>6</v>
          </cell>
          <cell r="Y90">
            <v>68</v>
          </cell>
          <cell r="Z90">
            <v>3.9000000000000004</v>
          </cell>
          <cell r="AA90">
            <v>311.92999999999995</v>
          </cell>
          <cell r="AB90">
            <v>1.856962</v>
          </cell>
          <cell r="AC90">
            <v>1.847591666666667</v>
          </cell>
          <cell r="AD90">
            <v>415.3846153846153</v>
          </cell>
          <cell r="AE90">
            <v>6.108597285067872</v>
          </cell>
          <cell r="AF90">
            <v>2244</v>
          </cell>
          <cell r="AG90"/>
          <cell r="AH90">
            <v>0.22509259259259262</v>
          </cell>
          <cell r="AI90">
            <v>0.22509259259259262</v>
          </cell>
          <cell r="AJ90">
            <v>15.8491476</v>
          </cell>
          <cell r="AK90">
            <v>2.9837807999999999</v>
          </cell>
          <cell r="AL90">
            <v>0.22132361398665748</v>
          </cell>
          <cell r="AM90">
            <v>-3.7689786059351416E-3</v>
          </cell>
          <cell r="AN90">
            <v>280.31154690114602</v>
          </cell>
          <cell r="AO90">
            <v>56.541187029977479</v>
          </cell>
          <cell r="AP90">
            <v>10.644516192735553</v>
          </cell>
          <cell r="AQ90"/>
          <cell r="AR90">
            <v>415.38499999999999</v>
          </cell>
          <cell r="AS90">
            <v>-3.8461538468936851E-4</v>
          </cell>
          <cell r="AT90">
            <v>2.984</v>
          </cell>
          <cell r="AU90">
            <v>-2.1920000000008599E-4</v>
          </cell>
          <cell r="AV90"/>
          <cell r="AW90">
            <v>115</v>
          </cell>
          <cell r="AX90">
            <v>4</v>
          </cell>
          <cell r="AY90">
            <v>17</v>
          </cell>
          <cell r="AZ90">
            <v>2105</v>
          </cell>
          <cell r="BA90">
            <v>265.20000000000005</v>
          </cell>
          <cell r="BB90" t="str">
            <v>OUI</v>
          </cell>
          <cell r="BC90">
            <v>0.96</v>
          </cell>
          <cell r="BD90">
            <v>0</v>
          </cell>
          <cell r="BE90">
            <v>3.1083333333333334</v>
          </cell>
          <cell r="BF90">
            <v>1.7549999999999999</v>
          </cell>
          <cell r="BG90">
            <v>77.113010446343793</v>
          </cell>
        </row>
        <row r="91">
          <cell r="C91" t="str">
            <v>5-1000011864</v>
          </cell>
          <cell r="D91" t="str">
            <v>100% MIE NATURE PT PLUS 30% GT 650 G X 24</v>
          </cell>
          <cell r="E91" t="str">
            <v>5-2029004990</v>
          </cell>
          <cell r="F91" t="str">
            <v>100% Mie</v>
          </cell>
          <cell r="G91">
            <v>25689</v>
          </cell>
          <cell r="H91" t="str">
            <v>L5</v>
          </cell>
          <cell r="I91">
            <v>2029004990</v>
          </cell>
          <cell r="J91" t="str">
            <v>1000011864L5</v>
          </cell>
          <cell r="K91" t="str">
            <v>25689L5</v>
          </cell>
          <cell r="L91" t="str">
            <v>2029004990L5</v>
          </cell>
          <cell r="M91">
            <v>1800</v>
          </cell>
          <cell r="N91">
            <v>1.5</v>
          </cell>
          <cell r="O91">
            <v>168.83059478329892</v>
          </cell>
          <cell r="P91">
            <v>0.65</v>
          </cell>
          <cell r="Q91" t="str">
            <v>box</v>
          </cell>
          <cell r="R91">
            <v>26</v>
          </cell>
          <cell r="S91">
            <v>1.5519285042333018</v>
          </cell>
          <cell r="T91">
            <v>0.67</v>
          </cell>
          <cell r="U91">
            <v>0.04</v>
          </cell>
          <cell r="V91">
            <v>3.7999999999999999E-2</v>
          </cell>
          <cell r="W91">
            <v>0.70800000000000007</v>
          </cell>
          <cell r="X91">
            <v>24</v>
          </cell>
          <cell r="Y91">
            <v>20</v>
          </cell>
          <cell r="Z91">
            <v>15.600000000000001</v>
          </cell>
          <cell r="AA91">
            <v>311.92999999999995</v>
          </cell>
          <cell r="AB91">
            <v>1.856962</v>
          </cell>
          <cell r="AC91">
            <v>1.847591666666667</v>
          </cell>
          <cell r="AD91">
            <v>104.04624277456645</v>
          </cell>
          <cell r="AE91">
            <v>5.2023121387283222</v>
          </cell>
          <cell r="AF91">
            <v>660</v>
          </cell>
          <cell r="AG91"/>
          <cell r="AH91">
            <v>0.26430555555555563</v>
          </cell>
          <cell r="AI91">
            <v>0.26430555555555563</v>
          </cell>
          <cell r="AJ91">
            <v>17.585568000000002</v>
          </cell>
          <cell r="AK91">
            <v>2.8136160000000001</v>
          </cell>
          <cell r="AL91">
            <v>0.26042359724994457</v>
          </cell>
          <cell r="AM91">
            <v>-3.8819583056110551E-3</v>
          </cell>
          <cell r="AN91">
            <v>264.83469745270372</v>
          </cell>
          <cell r="AO91">
            <v>66.402054448098042</v>
          </cell>
          <cell r="AP91">
            <v>10.624045969287987</v>
          </cell>
          <cell r="AQ91"/>
          <cell r="AR91">
            <v>104.04600000000001</v>
          </cell>
          <cell r="AS91">
            <v>2.4277456644483664E-4</v>
          </cell>
          <cell r="AT91">
            <v>2.984</v>
          </cell>
          <cell r="AU91">
            <v>-0.17038399999999987</v>
          </cell>
          <cell r="AV91"/>
          <cell r="AW91">
            <v>330</v>
          </cell>
          <cell r="AX91">
            <v>5</v>
          </cell>
          <cell r="AY91">
            <v>4</v>
          </cell>
          <cell r="AZ91">
            <v>1470</v>
          </cell>
          <cell r="BA91">
            <v>312</v>
          </cell>
          <cell r="BB91" t="str">
            <v>NON</v>
          </cell>
          <cell r="BC91">
            <v>0.96</v>
          </cell>
          <cell r="BD91">
            <v>0</v>
          </cell>
          <cell r="BE91">
            <v>3.1083333333333334</v>
          </cell>
          <cell r="BF91">
            <v>1.7549999999999999</v>
          </cell>
          <cell r="BG91">
            <v>77.113010446343793</v>
          </cell>
        </row>
        <row r="92">
          <cell r="C92" t="str">
            <v>5-1000015415</v>
          </cell>
          <cell r="D92" t="str">
            <v>100% MIE NATURE PT PLUS 30% GT 650 G X 20</v>
          </cell>
          <cell r="E92" t="str">
            <v>5-2029004990</v>
          </cell>
          <cell r="F92" t="str">
            <v>100% Mie</v>
          </cell>
          <cell r="G92">
            <v>25689</v>
          </cell>
          <cell r="H92" t="str">
            <v>L5</v>
          </cell>
          <cell r="I92">
            <v>2029004990</v>
          </cell>
          <cell r="J92" t="str">
            <v>1000015415L5</v>
          </cell>
          <cell r="K92" t="str">
            <v>25689L5</v>
          </cell>
          <cell r="L92" t="str">
            <v>2029004990L5</v>
          </cell>
          <cell r="M92">
            <v>1800</v>
          </cell>
          <cell r="N92">
            <v>1.5</v>
          </cell>
          <cell r="O92">
            <v>168.83059478329892</v>
          </cell>
          <cell r="P92">
            <v>0.65</v>
          </cell>
          <cell r="Q92" t="str">
            <v>box</v>
          </cell>
          <cell r="R92">
            <v>26</v>
          </cell>
          <cell r="S92">
            <v>1.5519285042333018</v>
          </cell>
          <cell r="T92">
            <v>0.77100000000000002</v>
          </cell>
          <cell r="U92">
            <v>0.04</v>
          </cell>
          <cell r="V92">
            <v>0.04</v>
          </cell>
          <cell r="W92">
            <v>0.81100000000000005</v>
          </cell>
          <cell r="X92">
            <v>20</v>
          </cell>
          <cell r="Y92">
            <v>20</v>
          </cell>
          <cell r="Z92">
            <v>13</v>
          </cell>
          <cell r="AA92">
            <v>311.92999999999995</v>
          </cell>
          <cell r="AB92">
            <v>1.856962</v>
          </cell>
          <cell r="AC92">
            <v>1.847591666666667</v>
          </cell>
          <cell r="AD92">
            <v>124.6153846153846</v>
          </cell>
          <cell r="AE92">
            <v>6.2307692307692299</v>
          </cell>
          <cell r="AF92">
            <v>660</v>
          </cell>
          <cell r="AG92"/>
          <cell r="AH92">
            <v>0.22067901234567902</v>
          </cell>
          <cell r="AI92">
            <v>0.22067901234567902</v>
          </cell>
          <cell r="AJ92">
            <v>15.53838</v>
          </cell>
          <cell r="AK92">
            <v>2.9837807999999999</v>
          </cell>
          <cell r="AL92">
            <v>0.21698393528103674</v>
          </cell>
          <cell r="AM92">
            <v>-3.6950770646422826E-3</v>
          </cell>
          <cell r="AN92">
            <v>280.31154690114602</v>
          </cell>
          <cell r="AO92">
            <v>55.432536303899482</v>
          </cell>
          <cell r="AP92">
            <v>10.644516192735551</v>
          </cell>
          <cell r="AQ92"/>
          <cell r="AR92">
            <v>124.61499999999999</v>
          </cell>
          <cell r="AS92">
            <v>3.8461538460410338E-4</v>
          </cell>
          <cell r="AT92">
            <v>2.984</v>
          </cell>
          <cell r="AU92">
            <v>-2.1920000000008599E-4</v>
          </cell>
          <cell r="AV92"/>
          <cell r="AW92">
            <v>330</v>
          </cell>
          <cell r="AX92">
            <v>5</v>
          </cell>
          <cell r="AY92">
            <v>4</v>
          </cell>
          <cell r="AZ92">
            <v>1470</v>
          </cell>
          <cell r="BA92">
            <v>260</v>
          </cell>
          <cell r="BB92" t="str">
            <v>OUI</v>
          </cell>
          <cell r="BC92">
            <v>0.96</v>
          </cell>
          <cell r="BD92">
            <v>0</v>
          </cell>
          <cell r="BE92">
            <v>3.1083333333333334</v>
          </cell>
          <cell r="BF92">
            <v>1.7549999999999999</v>
          </cell>
          <cell r="BG92">
            <v>77.113010446343793</v>
          </cell>
        </row>
        <row r="93">
          <cell r="C93" t="str">
            <v>5-1000013898</v>
          </cell>
          <cell r="D93" t="str">
            <v>100% MIE NATURE PT 500 G X 9</v>
          </cell>
          <cell r="E93" t="str">
            <v>5-2029004000</v>
          </cell>
          <cell r="F93" t="str">
            <v>100% Mie</v>
          </cell>
          <cell r="G93">
            <v>26865</v>
          </cell>
          <cell r="H93" t="str">
            <v>L5</v>
          </cell>
          <cell r="I93">
            <v>2029004000</v>
          </cell>
          <cell r="J93" t="str">
            <v>1000013898L5</v>
          </cell>
          <cell r="K93" t="str">
            <v>26865L5</v>
          </cell>
          <cell r="L93" t="str">
            <v>2029004000L5</v>
          </cell>
          <cell r="M93">
            <v>1800</v>
          </cell>
          <cell r="N93">
            <v>2</v>
          </cell>
          <cell r="O93">
            <v>165.94801788597556</v>
          </cell>
          <cell r="P93">
            <v>0.5</v>
          </cell>
          <cell r="Q93" t="str">
            <v>pltx</v>
          </cell>
          <cell r="R93">
            <v>20</v>
          </cell>
          <cell r="S93">
            <v>1.5887323943661973</v>
          </cell>
          <cell r="T93">
            <v>0.67</v>
          </cell>
          <cell r="U93">
            <v>6.0999999999999999E-2</v>
          </cell>
          <cell r="V93">
            <v>0.04</v>
          </cell>
          <cell r="W93">
            <v>0.71000000000000008</v>
          </cell>
          <cell r="X93">
            <v>9</v>
          </cell>
          <cell r="Y93">
            <v>68</v>
          </cell>
          <cell r="Z93">
            <v>4.5</v>
          </cell>
          <cell r="AA93">
            <v>311.92999999999995</v>
          </cell>
          <cell r="AB93">
            <v>1.8889640000000003</v>
          </cell>
          <cell r="AC93">
            <v>1.8796849999999998</v>
          </cell>
          <cell r="AD93">
            <v>361.15384615384619</v>
          </cell>
          <cell r="AE93">
            <v>5.3110859728506794</v>
          </cell>
          <cell r="AF93">
            <v>2244</v>
          </cell>
          <cell r="AG93"/>
          <cell r="AH93">
            <v>0.25889243876464324</v>
          </cell>
          <cell r="AI93">
            <v>0.25889243876464324</v>
          </cell>
          <cell r="AJ93">
            <v>17.267579999999999</v>
          </cell>
          <cell r="AK93">
            <v>2.8226339999999999</v>
          </cell>
          <cell r="AL93">
            <v>0.25489755313653845</v>
          </cell>
          <cell r="AM93">
            <v>-3.994885628104794E-3</v>
          </cell>
          <cell r="AN93">
            <v>266.47422102844149</v>
          </cell>
          <cell r="AO93">
            <v>64.800189426792556</v>
          </cell>
          <cell r="AP93">
            <v>10.592521817330811</v>
          </cell>
          <cell r="AQ93"/>
          <cell r="AR93">
            <v>361.154</v>
          </cell>
          <cell r="AS93">
            <v>-1.538461538075353E-4</v>
          </cell>
          <cell r="AT93">
            <v>2.823</v>
          </cell>
          <cell r="AU93">
            <v>-3.6600000000008848E-4</v>
          </cell>
          <cell r="AV93"/>
          <cell r="AW93">
            <v>115</v>
          </cell>
          <cell r="AX93">
            <v>4</v>
          </cell>
          <cell r="AY93">
            <v>17</v>
          </cell>
          <cell r="AZ93">
            <v>2105</v>
          </cell>
          <cell r="BA93">
            <v>306</v>
          </cell>
          <cell r="BB93" t="str">
            <v>OUI</v>
          </cell>
          <cell r="BC93">
            <v>0.93900000000000006</v>
          </cell>
          <cell r="BD93">
            <v>0</v>
          </cell>
          <cell r="BE93">
            <v>3.0063897763578273</v>
          </cell>
          <cell r="BF93">
            <v>1.8</v>
          </cell>
          <cell r="BG93">
            <v>67.021654242101519</v>
          </cell>
        </row>
        <row r="94">
          <cell r="C94" t="str">
            <v>5-1000013899</v>
          </cell>
          <cell r="D94" t="str">
            <v>100% MIE NATURE PT 500 G X 20</v>
          </cell>
          <cell r="E94" t="str">
            <v>5-2029004000</v>
          </cell>
          <cell r="F94" t="str">
            <v>100% Mie</v>
          </cell>
          <cell r="G94">
            <v>26865</v>
          </cell>
          <cell r="H94" t="str">
            <v>L5</v>
          </cell>
          <cell r="I94">
            <v>2029004000</v>
          </cell>
          <cell r="J94" t="str">
            <v>1000013899L5</v>
          </cell>
          <cell r="K94" t="str">
            <v>26865L5</v>
          </cell>
          <cell r="L94" t="str">
            <v>2029004000L5</v>
          </cell>
          <cell r="M94">
            <v>1800</v>
          </cell>
          <cell r="N94">
            <v>2</v>
          </cell>
          <cell r="O94">
            <v>165.94801788597556</v>
          </cell>
          <cell r="P94">
            <v>0.5</v>
          </cell>
          <cell r="Q94" t="str">
            <v>box</v>
          </cell>
          <cell r="R94">
            <v>20</v>
          </cell>
          <cell r="S94">
            <v>1.5887323943661973</v>
          </cell>
          <cell r="T94">
            <v>0.67</v>
          </cell>
          <cell r="U94">
            <v>6.0999999999999999E-2</v>
          </cell>
          <cell r="V94">
            <v>0.04</v>
          </cell>
          <cell r="W94">
            <v>0.71000000000000008</v>
          </cell>
          <cell r="X94">
            <v>20</v>
          </cell>
          <cell r="Y94">
            <v>28</v>
          </cell>
          <cell r="Z94">
            <v>10</v>
          </cell>
          <cell r="AA94">
            <v>311.92999999999995</v>
          </cell>
          <cell r="AB94">
            <v>1.8889640000000003</v>
          </cell>
          <cell r="AC94">
            <v>1.8796849999999998</v>
          </cell>
          <cell r="AD94">
            <v>162.51923076923077</v>
          </cell>
          <cell r="AE94">
            <v>5.8042582417582418</v>
          </cell>
          <cell r="AF94">
            <v>924</v>
          </cell>
          <cell r="AG94"/>
          <cell r="AH94">
            <v>0.23689504200686309</v>
          </cell>
          <cell r="AI94">
            <v>0.23689504200686309</v>
          </cell>
          <cell r="AJ94">
            <v>15.8004</v>
          </cell>
          <cell r="AK94">
            <v>2.8226339999999999</v>
          </cell>
          <cell r="AL94">
            <v>0.2332395911053293</v>
          </cell>
          <cell r="AM94">
            <v>-3.6554509015337966E-3</v>
          </cell>
          <cell r="AN94">
            <v>266.47422102844149</v>
          </cell>
          <cell r="AO94">
            <v>59.294290978764437</v>
          </cell>
          <cell r="AP94">
            <v>10.592521817330812</v>
          </cell>
          <cell r="AQ94"/>
          <cell r="AR94">
            <v>162.51900000000001</v>
          </cell>
          <cell r="AS94">
            <v>2.3076923076814637E-4</v>
          </cell>
          <cell r="AT94">
            <v>2.823</v>
          </cell>
          <cell r="AU94">
            <v>-3.6600000000008848E-4</v>
          </cell>
          <cell r="AV94"/>
          <cell r="AW94">
            <v>250</v>
          </cell>
          <cell r="AX94">
            <v>4</v>
          </cell>
          <cell r="AY94">
            <v>7</v>
          </cell>
          <cell r="AZ94">
            <v>1900</v>
          </cell>
          <cell r="BA94">
            <v>280</v>
          </cell>
          <cell r="BB94" t="str">
            <v>OUI</v>
          </cell>
          <cell r="BC94">
            <v>0.93900000000000006</v>
          </cell>
          <cell r="BD94">
            <v>0</v>
          </cell>
          <cell r="BE94">
            <v>3.0063897763578273</v>
          </cell>
          <cell r="BF94">
            <v>1.8</v>
          </cell>
          <cell r="BG94">
            <v>67.021654242101519</v>
          </cell>
        </row>
        <row r="95">
          <cell r="C95" t="str">
            <v>5-1000015802</v>
          </cell>
          <cell r="D95" t="str">
            <v>100% MIE NATURE PT 500 G X 9</v>
          </cell>
          <cell r="E95" t="str">
            <v>5-2029004000</v>
          </cell>
          <cell r="F95" t="str">
            <v>100% Mie</v>
          </cell>
          <cell r="G95">
            <v>27866</v>
          </cell>
          <cell r="H95" t="str">
            <v>L5</v>
          </cell>
          <cell r="I95">
            <v>2029004000</v>
          </cell>
          <cell r="J95" t="str">
            <v>1000015802L5</v>
          </cell>
          <cell r="K95" t="str">
            <v>27866L5</v>
          </cell>
          <cell r="L95" t="str">
            <v>2029004000L5</v>
          </cell>
          <cell r="M95">
            <v>1800</v>
          </cell>
          <cell r="N95">
            <v>2</v>
          </cell>
          <cell r="O95">
            <v>165.94801788597556</v>
          </cell>
          <cell r="P95">
            <v>0.5</v>
          </cell>
          <cell r="Q95" t="str">
            <v>pltx</v>
          </cell>
          <cell r="R95">
            <v>20</v>
          </cell>
          <cell r="S95">
            <v>1.5887323943661973</v>
          </cell>
          <cell r="T95">
            <v>0.67</v>
          </cell>
          <cell r="U95">
            <v>6.0999999999999999E-2</v>
          </cell>
          <cell r="V95">
            <v>0.04</v>
          </cell>
          <cell r="W95">
            <v>0.71000000000000008</v>
          </cell>
          <cell r="X95">
            <v>9</v>
          </cell>
          <cell r="Y95">
            <v>68</v>
          </cell>
          <cell r="Z95">
            <v>4.5</v>
          </cell>
          <cell r="AA95">
            <v>311.92999999999995</v>
          </cell>
          <cell r="AB95">
            <v>1.8889640000000003</v>
          </cell>
          <cell r="AC95">
            <v>1.8796849999999998</v>
          </cell>
          <cell r="AD95">
            <v>361.15384615384619</v>
          </cell>
          <cell r="AE95">
            <v>5.3110859728506794</v>
          </cell>
          <cell r="AF95">
            <v>2244</v>
          </cell>
          <cell r="AG95"/>
          <cell r="AH95">
            <v>0.25889243876464324</v>
          </cell>
          <cell r="AI95">
            <v>0.25889243876464324</v>
          </cell>
          <cell r="AJ95">
            <v>17.267579999999999</v>
          </cell>
          <cell r="AK95">
            <v>2.8226339999999999</v>
          </cell>
          <cell r="AL95">
            <v>0.25489755313653845</v>
          </cell>
          <cell r="AM95">
            <v>-3.994885628104794E-3</v>
          </cell>
          <cell r="AN95">
            <v>266.47422102844149</v>
          </cell>
          <cell r="AO95">
            <v>64.800189426792556</v>
          </cell>
          <cell r="AP95">
            <v>10.592521817330811</v>
          </cell>
          <cell r="AQ95"/>
          <cell r="AR95">
            <v>361.154</v>
          </cell>
          <cell r="AS95">
            <v>-1.538461538075353E-4</v>
          </cell>
          <cell r="AT95">
            <v>2.823</v>
          </cell>
          <cell r="AU95">
            <v>-3.6600000000008848E-4</v>
          </cell>
          <cell r="AV95"/>
          <cell r="AW95">
            <v>115</v>
          </cell>
          <cell r="AX95">
            <v>4</v>
          </cell>
          <cell r="AY95">
            <v>17</v>
          </cell>
          <cell r="AZ95">
            <v>2105</v>
          </cell>
          <cell r="BA95">
            <v>306</v>
          </cell>
          <cell r="BB95" t="str">
            <v>OUI</v>
          </cell>
          <cell r="BC95">
            <v>0.93900000000000006</v>
          </cell>
          <cell r="BD95">
            <v>0</v>
          </cell>
          <cell r="BE95">
            <v>3.0063897763578273</v>
          </cell>
          <cell r="BF95">
            <v>1.8</v>
          </cell>
          <cell r="BG95">
            <v>67.021654242101519</v>
          </cell>
        </row>
        <row r="96">
          <cell r="C96" t="str">
            <v>5-1000010632</v>
          </cell>
          <cell r="D96" t="str">
            <v>100% MIE NATURE PT 500 G X 4 BNL</v>
          </cell>
          <cell r="E96" t="str">
            <v>5-2029004000</v>
          </cell>
          <cell r="F96" t="str">
            <v>100% Mie</v>
          </cell>
          <cell r="G96">
            <v>27866</v>
          </cell>
          <cell r="H96" t="str">
            <v>L5</v>
          </cell>
          <cell r="I96">
            <v>2029004000</v>
          </cell>
          <cell r="J96" t="str">
            <v>1000010632L5</v>
          </cell>
          <cell r="K96" t="str">
            <v>27866L5</v>
          </cell>
          <cell r="L96" t="str">
            <v>2029004000L5</v>
          </cell>
          <cell r="M96">
            <v>1800</v>
          </cell>
          <cell r="N96">
            <v>2</v>
          </cell>
          <cell r="O96">
            <v>165.94801788597556</v>
          </cell>
          <cell r="P96">
            <v>0.5</v>
          </cell>
          <cell r="Q96" t="str">
            <v>pltx</v>
          </cell>
          <cell r="R96">
            <v>20</v>
          </cell>
          <cell r="S96">
            <v>1.5887323943661973</v>
          </cell>
          <cell r="T96">
            <v>0.67</v>
          </cell>
          <cell r="U96">
            <v>6.0999999999999999E-2</v>
          </cell>
          <cell r="V96">
            <v>0.04</v>
          </cell>
          <cell r="W96">
            <v>0.71000000000000008</v>
          </cell>
          <cell r="X96">
            <v>4</v>
          </cell>
          <cell r="Y96">
            <v>120</v>
          </cell>
          <cell r="Z96">
            <v>2</v>
          </cell>
          <cell r="AA96">
            <v>311.92999999999995</v>
          </cell>
          <cell r="AB96">
            <v>1.8889640000000003</v>
          </cell>
          <cell r="AC96">
            <v>1.8796849999999998</v>
          </cell>
          <cell r="AD96">
            <v>812.59615384615381</v>
          </cell>
          <cell r="AE96">
            <v>6.771634615384615</v>
          </cell>
          <cell r="AF96">
            <v>3960</v>
          </cell>
          <cell r="AG96"/>
          <cell r="AH96">
            <v>0.20305289314873978</v>
          </cell>
          <cell r="AI96">
            <v>0.20305289314873978</v>
          </cell>
          <cell r="AJ96">
            <v>13.543199999999999</v>
          </cell>
          <cell r="AK96">
            <v>2.8226339999999999</v>
          </cell>
          <cell r="AL96">
            <v>0.19991964951885366</v>
          </cell>
          <cell r="AM96">
            <v>-3.1332436298861233E-3</v>
          </cell>
          <cell r="AN96">
            <v>266.47422102844149</v>
          </cell>
          <cell r="AO96">
            <v>50.823677981798092</v>
          </cell>
          <cell r="AP96">
            <v>10.592521817330814</v>
          </cell>
          <cell r="AQ96"/>
          <cell r="AR96">
            <v>812.596</v>
          </cell>
          <cell r="AS96">
            <v>1.538461538075353E-4</v>
          </cell>
          <cell r="AT96">
            <v>2.823</v>
          </cell>
          <cell r="AU96">
            <v>-3.6600000000008848E-4</v>
          </cell>
          <cell r="AV96"/>
          <cell r="AW96">
            <v>115</v>
          </cell>
          <cell r="AX96">
            <v>8</v>
          </cell>
          <cell r="AY96">
            <v>15</v>
          </cell>
          <cell r="AZ96">
            <v>1875</v>
          </cell>
          <cell r="BA96">
            <v>240</v>
          </cell>
          <cell r="BB96" t="str">
            <v>OUI</v>
          </cell>
          <cell r="BC96">
            <v>0.93900000000000006</v>
          </cell>
          <cell r="BD96">
            <v>0</v>
          </cell>
          <cell r="BE96">
            <v>3.0063897763578273</v>
          </cell>
          <cell r="BF96">
            <v>1.8</v>
          </cell>
          <cell r="BG96">
            <v>67.021654242101519</v>
          </cell>
        </row>
        <row r="97">
          <cell r="C97" t="str">
            <v>5-1000015803</v>
          </cell>
          <cell r="D97" t="str">
            <v>100% MIE NATURE PT 500 G X 20</v>
          </cell>
          <cell r="E97" t="str">
            <v>5-2029004000</v>
          </cell>
          <cell r="F97" t="str">
            <v>100% Mie</v>
          </cell>
          <cell r="G97">
            <v>27866</v>
          </cell>
          <cell r="H97" t="str">
            <v>L5</v>
          </cell>
          <cell r="I97">
            <v>2029004000</v>
          </cell>
          <cell r="J97" t="str">
            <v>1000015803L5</v>
          </cell>
          <cell r="K97" t="str">
            <v>27866L5</v>
          </cell>
          <cell r="L97" t="str">
            <v>2029004000L5</v>
          </cell>
          <cell r="M97">
            <v>1800</v>
          </cell>
          <cell r="N97">
            <v>2</v>
          </cell>
          <cell r="O97">
            <v>165.94801788597556</v>
          </cell>
          <cell r="P97">
            <v>0.5</v>
          </cell>
          <cell r="Q97" t="str">
            <v>box</v>
          </cell>
          <cell r="R97">
            <v>20</v>
          </cell>
          <cell r="S97">
            <v>1.5887323943661973</v>
          </cell>
          <cell r="T97">
            <v>0.67</v>
          </cell>
          <cell r="U97">
            <v>6.0999999999999999E-2</v>
          </cell>
          <cell r="V97">
            <v>0.04</v>
          </cell>
          <cell r="W97">
            <v>0.71000000000000008</v>
          </cell>
          <cell r="X97">
            <v>20</v>
          </cell>
          <cell r="Y97">
            <v>28</v>
          </cell>
          <cell r="Z97">
            <v>10</v>
          </cell>
          <cell r="AA97">
            <v>311.92999999999995</v>
          </cell>
          <cell r="AB97">
            <v>1.8889640000000003</v>
          </cell>
          <cell r="AC97">
            <v>1.8796849999999998</v>
          </cell>
          <cell r="AD97">
            <v>162.51923076923077</v>
          </cell>
          <cell r="AE97">
            <v>5.8042582417582418</v>
          </cell>
          <cell r="AF97">
            <v>924</v>
          </cell>
          <cell r="AG97"/>
          <cell r="AH97">
            <v>0.23689504200686309</v>
          </cell>
          <cell r="AI97">
            <v>0.23689504200686309</v>
          </cell>
          <cell r="AJ97">
            <v>15.8004</v>
          </cell>
          <cell r="AK97">
            <v>2.8226339999999999</v>
          </cell>
          <cell r="AL97">
            <v>0.2332395911053293</v>
          </cell>
          <cell r="AM97">
            <v>-3.6554509015337966E-3</v>
          </cell>
          <cell r="AN97">
            <v>266.47422102844149</v>
          </cell>
          <cell r="AO97">
            <v>59.294290978764437</v>
          </cell>
          <cell r="AP97">
            <v>10.592521817330812</v>
          </cell>
          <cell r="AQ97"/>
          <cell r="AR97">
            <v>162.51900000000001</v>
          </cell>
          <cell r="AS97">
            <v>2.3076923076814637E-4</v>
          </cell>
          <cell r="AT97">
            <v>2.823</v>
          </cell>
          <cell r="AU97">
            <v>-3.6600000000008848E-4</v>
          </cell>
          <cell r="AV97"/>
          <cell r="AW97">
            <v>250</v>
          </cell>
          <cell r="AX97">
            <v>4</v>
          </cell>
          <cell r="AY97">
            <v>7</v>
          </cell>
          <cell r="AZ97">
            <v>1900</v>
          </cell>
          <cell r="BA97">
            <v>280</v>
          </cell>
          <cell r="BB97" t="str">
            <v>OUI</v>
          </cell>
          <cell r="BC97">
            <v>0.93900000000000006</v>
          </cell>
          <cell r="BD97">
            <v>0</v>
          </cell>
          <cell r="BE97">
            <v>3.0063897763578273</v>
          </cell>
          <cell r="BF97">
            <v>1.8</v>
          </cell>
          <cell r="BG97">
            <v>67.021654242101519</v>
          </cell>
        </row>
        <row r="98">
          <cell r="C98" t="str">
            <v>5-1000013904</v>
          </cell>
          <cell r="D98" t="str">
            <v>100% MIE NATURE PT MAXI 650 G X 6</v>
          </cell>
          <cell r="E98" t="str">
            <v>5-2029004990</v>
          </cell>
          <cell r="F98" t="str">
            <v>100% Mie</v>
          </cell>
          <cell r="G98">
            <v>26866</v>
          </cell>
          <cell r="H98" t="str">
            <v>L5</v>
          </cell>
          <cell r="I98">
            <v>2029004990</v>
          </cell>
          <cell r="J98" t="str">
            <v>1000013904L5</v>
          </cell>
          <cell r="K98" t="str">
            <v>26866L5</v>
          </cell>
          <cell r="L98" t="str">
            <v>2029004990L5</v>
          </cell>
          <cell r="M98">
            <v>1800</v>
          </cell>
          <cell r="N98">
            <v>1.5</v>
          </cell>
          <cell r="O98">
            <v>168.83059478329892</v>
          </cell>
          <cell r="P98">
            <v>0.65</v>
          </cell>
          <cell r="Q98" t="str">
            <v>pltx</v>
          </cell>
          <cell r="R98">
            <v>26</v>
          </cell>
          <cell r="S98">
            <v>1.5519285042333018</v>
          </cell>
          <cell r="T98">
            <v>0.77100000000000002</v>
          </cell>
          <cell r="U98">
            <v>0.04</v>
          </cell>
          <cell r="V98">
            <v>0.04</v>
          </cell>
          <cell r="W98">
            <v>0.81100000000000005</v>
          </cell>
          <cell r="X98">
            <v>6</v>
          </cell>
          <cell r="Y98">
            <v>68</v>
          </cell>
          <cell r="Z98">
            <v>3.9000000000000004</v>
          </cell>
          <cell r="AA98">
            <v>311.92999999999995</v>
          </cell>
          <cell r="AB98">
            <v>1.856962</v>
          </cell>
          <cell r="AC98">
            <v>1.847591666666667</v>
          </cell>
          <cell r="AD98">
            <v>415.3846153846153</v>
          </cell>
          <cell r="AE98">
            <v>6.108597285067872</v>
          </cell>
          <cell r="AF98">
            <v>9180</v>
          </cell>
          <cell r="AG98"/>
          <cell r="AH98">
            <v>0.9208333333333335</v>
          </cell>
          <cell r="AI98">
            <v>0.9208333333333335</v>
          </cell>
          <cell r="AJ98">
            <v>64.837422000000004</v>
          </cell>
          <cell r="AK98">
            <v>2.9837807999999999</v>
          </cell>
          <cell r="AL98">
            <v>0.90541478449087143</v>
          </cell>
          <cell r="AM98">
            <v>-1.5418548842462076E-2</v>
          </cell>
          <cell r="AN98">
            <v>280.31154690114602</v>
          </cell>
          <cell r="AO98">
            <v>231.30485603172605</v>
          </cell>
          <cell r="AP98">
            <v>10.644516192735553</v>
          </cell>
          <cell r="AQ98"/>
          <cell r="AR98">
            <v>415.38499999999999</v>
          </cell>
          <cell r="AS98">
            <v>-3.8461538468936851E-4</v>
          </cell>
          <cell r="AT98">
            <v>2.984</v>
          </cell>
          <cell r="AU98">
            <v>-2.1920000000008599E-4</v>
          </cell>
          <cell r="AV98"/>
          <cell r="AW98">
            <v>115</v>
          </cell>
          <cell r="AX98">
            <v>4</v>
          </cell>
          <cell r="AY98">
            <v>17</v>
          </cell>
          <cell r="AZ98">
            <v>2105</v>
          </cell>
          <cell r="BA98">
            <v>265.20000000000005</v>
          </cell>
          <cell r="BB98" t="str">
            <v>OUI</v>
          </cell>
          <cell r="BC98">
            <v>0.96</v>
          </cell>
          <cell r="BD98">
            <v>0</v>
          </cell>
          <cell r="BE98">
            <v>3.1083333333333334</v>
          </cell>
          <cell r="BF98">
            <v>1.7549999999999999</v>
          </cell>
          <cell r="BG98">
            <v>77.113010446343793</v>
          </cell>
        </row>
        <row r="99">
          <cell r="C99" t="str">
            <v>5-1000015875</v>
          </cell>
          <cell r="D99" t="str">
            <v>100% MIE NATURE PT MAXI 650 G X 6</v>
          </cell>
          <cell r="E99" t="str">
            <v>5-2029004990</v>
          </cell>
          <cell r="F99" t="str">
            <v>100% Mie</v>
          </cell>
          <cell r="G99">
            <v>27901</v>
          </cell>
          <cell r="H99" t="str">
            <v>L5</v>
          </cell>
          <cell r="I99">
            <v>2029004990</v>
          </cell>
          <cell r="J99" t="str">
            <v>1000015875L5</v>
          </cell>
          <cell r="K99" t="str">
            <v>27901L5</v>
          </cell>
          <cell r="L99" t="str">
            <v>2029004990L5</v>
          </cell>
          <cell r="M99">
            <v>1800</v>
          </cell>
          <cell r="N99">
            <v>1.5</v>
          </cell>
          <cell r="O99">
            <v>168.83059478329892</v>
          </cell>
          <cell r="P99">
            <v>0.65</v>
          </cell>
          <cell r="Q99" t="str">
            <v>pltx</v>
          </cell>
          <cell r="R99">
            <v>26</v>
          </cell>
          <cell r="S99">
            <v>1.5519285042333018</v>
          </cell>
          <cell r="T99">
            <v>0.77100000000000002</v>
          </cell>
          <cell r="U99">
            <v>0.04</v>
          </cell>
          <cell r="V99">
            <v>0.04</v>
          </cell>
          <cell r="W99">
            <v>0.81100000000000005</v>
          </cell>
          <cell r="X99">
            <v>6</v>
          </cell>
          <cell r="Y99">
            <v>68</v>
          </cell>
          <cell r="Z99">
            <v>3.9000000000000004</v>
          </cell>
          <cell r="AA99">
            <v>311.92999999999995</v>
          </cell>
          <cell r="AB99">
            <v>1.856962</v>
          </cell>
          <cell r="AC99">
            <v>1.847591666666667</v>
          </cell>
          <cell r="AD99">
            <v>415.3846153846153</v>
          </cell>
          <cell r="AE99">
            <v>6.108597285067872</v>
          </cell>
          <cell r="AF99">
            <v>9180</v>
          </cell>
          <cell r="AG99"/>
          <cell r="AH99">
            <v>0.9208333333333335</v>
          </cell>
          <cell r="AI99">
            <v>0.9208333333333335</v>
          </cell>
          <cell r="AJ99">
            <v>64.837422000000004</v>
          </cell>
          <cell r="AK99">
            <v>2.9837807999999999</v>
          </cell>
          <cell r="AL99">
            <v>0.90541478449087143</v>
          </cell>
          <cell r="AM99">
            <v>-1.5418548842462076E-2</v>
          </cell>
          <cell r="AN99">
            <v>280.31154690114602</v>
          </cell>
          <cell r="AO99">
            <v>231.30485603172605</v>
          </cell>
          <cell r="AP99">
            <v>10.644516192735553</v>
          </cell>
          <cell r="AQ99"/>
          <cell r="AR99">
            <v>415.38499999999999</v>
          </cell>
          <cell r="AS99">
            <v>-3.8461538468936851E-4</v>
          </cell>
          <cell r="AT99">
            <v>2.984</v>
          </cell>
          <cell r="AU99">
            <v>-2.1920000000008599E-4</v>
          </cell>
          <cell r="AV99"/>
          <cell r="AW99">
            <v>115</v>
          </cell>
          <cell r="AX99">
            <v>4</v>
          </cell>
          <cell r="AY99">
            <v>17</v>
          </cell>
          <cell r="AZ99">
            <v>2105</v>
          </cell>
          <cell r="BA99">
            <v>265.20000000000005</v>
          </cell>
          <cell r="BB99" t="str">
            <v>OUI</v>
          </cell>
          <cell r="BC99">
            <v>0.96</v>
          </cell>
          <cell r="BD99">
            <v>0</v>
          </cell>
          <cell r="BE99">
            <v>3.1083333333333334</v>
          </cell>
          <cell r="BF99">
            <v>1.7549999999999999</v>
          </cell>
          <cell r="BG99">
            <v>77.113010446343793</v>
          </cell>
        </row>
        <row r="100">
          <cell r="C100" t="str">
            <v>5-1000013905</v>
          </cell>
          <cell r="D100" t="str">
            <v>100% MIE NATURE PT MAXI 650 G X 24</v>
          </cell>
          <cell r="E100" t="str">
            <v>5-2029004990</v>
          </cell>
          <cell r="F100" t="str">
            <v>100% Mie</v>
          </cell>
          <cell r="G100">
            <v>26866</v>
          </cell>
          <cell r="H100" t="str">
            <v>L5</v>
          </cell>
          <cell r="I100">
            <v>2029004990</v>
          </cell>
          <cell r="J100" t="str">
            <v>1000013905L5</v>
          </cell>
          <cell r="K100" t="str">
            <v>26866L5</v>
          </cell>
          <cell r="L100" t="str">
            <v>2029004990L5</v>
          </cell>
          <cell r="M100">
            <v>1800</v>
          </cell>
          <cell r="N100">
            <v>1.5</v>
          </cell>
          <cell r="O100">
            <v>168.83059478329892</v>
          </cell>
          <cell r="P100">
            <v>0.65</v>
          </cell>
          <cell r="Q100" t="str">
            <v>box</v>
          </cell>
          <cell r="R100">
            <v>26</v>
          </cell>
          <cell r="S100">
            <v>1.5519285042333018</v>
          </cell>
          <cell r="T100">
            <v>0.67</v>
          </cell>
          <cell r="U100">
            <v>0.04</v>
          </cell>
          <cell r="V100">
            <v>3.7999999999999999E-2</v>
          </cell>
          <cell r="W100">
            <v>0.70800000000000007</v>
          </cell>
          <cell r="X100">
            <v>24</v>
          </cell>
          <cell r="Y100">
            <v>20</v>
          </cell>
          <cell r="Z100">
            <v>15.600000000000001</v>
          </cell>
          <cell r="AA100">
            <v>311.92999999999995</v>
          </cell>
          <cell r="AB100">
            <v>1.856962</v>
          </cell>
          <cell r="AC100">
            <v>1.847591666666667</v>
          </cell>
          <cell r="AD100">
            <v>104.04624277456645</v>
          </cell>
          <cell r="AE100">
            <v>5.2023121387283222</v>
          </cell>
          <cell r="AF100">
            <v>660</v>
          </cell>
          <cell r="AG100"/>
          <cell r="AH100">
            <v>0.26430555555555563</v>
          </cell>
          <cell r="AI100">
            <v>0.26430555555555563</v>
          </cell>
          <cell r="AJ100">
            <v>17.585568000000002</v>
          </cell>
          <cell r="AK100">
            <v>2.8136160000000001</v>
          </cell>
          <cell r="AL100">
            <v>0.26042359724994457</v>
          </cell>
          <cell r="AM100">
            <v>-3.8819583056110551E-3</v>
          </cell>
          <cell r="AN100">
            <v>264.83469745270372</v>
          </cell>
          <cell r="AO100">
            <v>66.402054448098042</v>
          </cell>
          <cell r="AP100">
            <v>10.624045969287987</v>
          </cell>
          <cell r="AQ100"/>
          <cell r="AR100">
            <v>104.04600000000001</v>
          </cell>
          <cell r="AS100">
            <v>2.4277456644483664E-4</v>
          </cell>
          <cell r="AT100">
            <v>2.984</v>
          </cell>
          <cell r="AU100">
            <v>-0.17038399999999987</v>
          </cell>
          <cell r="AV100"/>
          <cell r="AW100">
            <v>330</v>
          </cell>
          <cell r="AX100">
            <v>5</v>
          </cell>
          <cell r="AY100">
            <v>4</v>
          </cell>
          <cell r="AZ100">
            <v>1470</v>
          </cell>
          <cell r="BA100">
            <v>312</v>
          </cell>
          <cell r="BB100" t="str">
            <v>NON</v>
          </cell>
          <cell r="BC100">
            <v>0.96</v>
          </cell>
          <cell r="BD100">
            <v>0</v>
          </cell>
          <cell r="BE100">
            <v>3.1083333333333334</v>
          </cell>
          <cell r="BF100">
            <v>1.7549999999999999</v>
          </cell>
          <cell r="BG100">
            <v>77.113010446343793</v>
          </cell>
        </row>
        <row r="101">
          <cell r="C101" t="str">
            <v>5-1000015416</v>
          </cell>
          <cell r="D101" t="str">
            <v>100% MIE NATURE PT MAXI 650 G X 20</v>
          </cell>
          <cell r="E101" t="str">
            <v>5-2029004990</v>
          </cell>
          <cell r="F101" t="str">
            <v>100% Mie</v>
          </cell>
          <cell r="G101">
            <v>26866</v>
          </cell>
          <cell r="H101" t="str">
            <v>L5</v>
          </cell>
          <cell r="I101">
            <v>2029004990</v>
          </cell>
          <cell r="J101" t="str">
            <v>1000015416L5</v>
          </cell>
          <cell r="K101" t="str">
            <v>26866L5</v>
          </cell>
          <cell r="L101" t="str">
            <v>2029004990L5</v>
          </cell>
          <cell r="M101">
            <v>1800</v>
          </cell>
          <cell r="N101">
            <v>1.5</v>
          </cell>
          <cell r="O101">
            <v>168.83059478329892</v>
          </cell>
          <cell r="P101">
            <v>0.65</v>
          </cell>
          <cell r="Q101" t="str">
            <v>box</v>
          </cell>
          <cell r="R101">
            <v>26</v>
          </cell>
          <cell r="S101">
            <v>1.5519285042333018</v>
          </cell>
          <cell r="T101">
            <v>0.77100000000000002</v>
          </cell>
          <cell r="U101">
            <v>0.04</v>
          </cell>
          <cell r="V101">
            <v>0.04</v>
          </cell>
          <cell r="W101">
            <v>0.81100000000000005</v>
          </cell>
          <cell r="X101">
            <v>20</v>
          </cell>
          <cell r="Y101">
            <v>20</v>
          </cell>
          <cell r="Z101">
            <v>13</v>
          </cell>
          <cell r="AA101">
            <v>311.92999999999995</v>
          </cell>
          <cell r="AB101">
            <v>1.856962</v>
          </cell>
          <cell r="AC101">
            <v>1.847591666666667</v>
          </cell>
          <cell r="AD101">
            <v>124.6153846153846</v>
          </cell>
          <cell r="AE101">
            <v>6.2307692307692299</v>
          </cell>
          <cell r="AF101">
            <v>660</v>
          </cell>
          <cell r="AG101"/>
          <cell r="AH101">
            <v>0.22067901234567902</v>
          </cell>
          <cell r="AI101">
            <v>0.22067901234567902</v>
          </cell>
          <cell r="AJ101">
            <v>15.53838</v>
          </cell>
          <cell r="AK101">
            <v>2.9837807999999999</v>
          </cell>
          <cell r="AL101">
            <v>0.21698393528103674</v>
          </cell>
          <cell r="AM101">
            <v>-3.6950770646422826E-3</v>
          </cell>
          <cell r="AN101">
            <v>280.31154690114602</v>
          </cell>
          <cell r="AO101">
            <v>55.432536303899482</v>
          </cell>
          <cell r="AP101">
            <v>10.644516192735551</v>
          </cell>
          <cell r="AQ101"/>
          <cell r="AR101">
            <v>124.61499999999999</v>
          </cell>
          <cell r="AS101">
            <v>3.8461538460410338E-4</v>
          </cell>
          <cell r="AT101">
            <v>2.984</v>
          </cell>
          <cell r="AU101">
            <v>-2.1920000000008599E-4</v>
          </cell>
          <cell r="AV101"/>
          <cell r="AW101">
            <v>330</v>
          </cell>
          <cell r="AX101">
            <v>5</v>
          </cell>
          <cell r="AY101">
            <v>4</v>
          </cell>
          <cell r="AZ101">
            <v>1470</v>
          </cell>
          <cell r="BA101">
            <v>260</v>
          </cell>
          <cell r="BB101" t="str">
            <v>OUI</v>
          </cell>
          <cell r="BC101">
            <v>0.96</v>
          </cell>
          <cell r="BD101">
            <v>0</v>
          </cell>
          <cell r="BE101">
            <v>3.1083333333333334</v>
          </cell>
          <cell r="BF101">
            <v>1.7549999999999999</v>
          </cell>
          <cell r="BG101">
            <v>77.113010446343793</v>
          </cell>
        </row>
        <row r="102">
          <cell r="C102" t="str">
            <v>5-1000015876</v>
          </cell>
          <cell r="D102" t="str">
            <v>100% MIE NATURE PT MAXI 650 G X 20</v>
          </cell>
          <cell r="E102" t="str">
            <v>5-2029004990</v>
          </cell>
          <cell r="F102" t="str">
            <v>100% Mie</v>
          </cell>
          <cell r="G102">
            <v>27901</v>
          </cell>
          <cell r="H102" t="str">
            <v>L5</v>
          </cell>
          <cell r="I102">
            <v>2029004990</v>
          </cell>
          <cell r="J102" t="str">
            <v>1000015876L5</v>
          </cell>
          <cell r="K102" t="str">
            <v>27901L5</v>
          </cell>
          <cell r="L102" t="str">
            <v>2029004990L5</v>
          </cell>
          <cell r="M102">
            <v>1800</v>
          </cell>
          <cell r="N102">
            <v>1.5</v>
          </cell>
          <cell r="O102">
            <v>168.83059478329892</v>
          </cell>
          <cell r="P102">
            <v>0.65</v>
          </cell>
          <cell r="Q102" t="str">
            <v>box</v>
          </cell>
          <cell r="R102">
            <v>26</v>
          </cell>
          <cell r="S102">
            <v>1.5519285042333018</v>
          </cell>
          <cell r="T102">
            <v>0.77100000000000002</v>
          </cell>
          <cell r="U102">
            <v>0.04</v>
          </cell>
          <cell r="V102">
            <v>0.04</v>
          </cell>
          <cell r="W102">
            <v>0.81100000000000005</v>
          </cell>
          <cell r="X102">
            <v>20</v>
          </cell>
          <cell r="Y102">
            <v>20</v>
          </cell>
          <cell r="Z102">
            <v>13</v>
          </cell>
          <cell r="AA102">
            <v>311.92999999999995</v>
          </cell>
          <cell r="AB102">
            <v>1.856962</v>
          </cell>
          <cell r="AC102">
            <v>1.847591666666667</v>
          </cell>
          <cell r="AD102">
            <v>124.6153846153846</v>
          </cell>
          <cell r="AE102">
            <v>6.2307692307692299</v>
          </cell>
          <cell r="AF102">
            <v>660</v>
          </cell>
          <cell r="AG102"/>
          <cell r="AH102">
            <v>0.22067901234567902</v>
          </cell>
          <cell r="AI102">
            <v>0.22067901234567902</v>
          </cell>
          <cell r="AJ102">
            <v>15.53838</v>
          </cell>
          <cell r="AK102">
            <v>2.9837807999999999</v>
          </cell>
          <cell r="AL102">
            <v>0.21698393528103674</v>
          </cell>
          <cell r="AM102">
            <v>-3.6950770646422826E-3</v>
          </cell>
          <cell r="AN102">
            <v>280.31154690114602</v>
          </cell>
          <cell r="AO102">
            <v>55.432536303899482</v>
          </cell>
          <cell r="AP102">
            <v>10.644516192735551</v>
          </cell>
          <cell r="AQ102"/>
          <cell r="AR102">
            <v>124.61499999999999</v>
          </cell>
          <cell r="AS102">
            <v>3.8461538460410338E-4</v>
          </cell>
          <cell r="AT102">
            <v>2.984</v>
          </cell>
          <cell r="AU102">
            <v>-2.1920000000008599E-4</v>
          </cell>
          <cell r="AV102"/>
          <cell r="AW102">
            <v>330</v>
          </cell>
          <cell r="AX102">
            <v>5</v>
          </cell>
          <cell r="AY102">
            <v>4</v>
          </cell>
          <cell r="AZ102">
            <v>1470</v>
          </cell>
          <cell r="BA102">
            <v>260</v>
          </cell>
          <cell r="BB102" t="str">
            <v>OUI</v>
          </cell>
          <cell r="BC102">
            <v>0.96</v>
          </cell>
          <cell r="BD102">
            <v>0</v>
          </cell>
          <cell r="BE102">
            <v>3.1083333333333334</v>
          </cell>
          <cell r="BF102">
            <v>1.7549999999999999</v>
          </cell>
          <cell r="BG102">
            <v>77.113010446343793</v>
          </cell>
        </row>
        <row r="103">
          <cell r="C103" t="str">
            <v>5-1000013954</v>
          </cell>
          <cell r="D103" t="str">
            <v>100% MIE NATURE PT OFFRE ECO GT 650 G X 6</v>
          </cell>
          <cell r="E103" t="str">
            <v>5-2029004990</v>
          </cell>
          <cell r="F103" t="str">
            <v>100% Mie</v>
          </cell>
          <cell r="G103">
            <v>26902</v>
          </cell>
          <cell r="H103" t="str">
            <v>L5</v>
          </cell>
          <cell r="I103">
            <v>2029004990</v>
          </cell>
          <cell r="J103" t="str">
            <v>1000013954L5</v>
          </cell>
          <cell r="K103" t="str">
            <v>26902L5</v>
          </cell>
          <cell r="L103" t="str">
            <v>2029004990L5</v>
          </cell>
          <cell r="M103">
            <v>1800</v>
          </cell>
          <cell r="N103">
            <v>1.5</v>
          </cell>
          <cell r="O103">
            <v>167.98683807802189</v>
          </cell>
          <cell r="P103">
            <v>0.65</v>
          </cell>
          <cell r="Q103" t="str">
            <v>pltx</v>
          </cell>
          <cell r="R103">
            <v>26</v>
          </cell>
          <cell r="S103">
            <v>1.5519285042333018</v>
          </cell>
          <cell r="T103">
            <v>0.67</v>
          </cell>
          <cell r="U103">
            <v>0.04</v>
          </cell>
          <cell r="V103">
            <v>3.7999999999999999E-2</v>
          </cell>
          <cell r="W103">
            <v>0.70800000000000007</v>
          </cell>
          <cell r="X103">
            <v>6</v>
          </cell>
          <cell r="Y103">
            <v>68</v>
          </cell>
          <cell r="Z103">
            <v>3.9000000000000004</v>
          </cell>
          <cell r="AA103">
            <v>311.92999999999995</v>
          </cell>
          <cell r="AB103">
            <v>1.856962</v>
          </cell>
          <cell r="AC103">
            <v>1.8568716666666667</v>
          </cell>
          <cell r="AD103">
            <v>416.18497109826581</v>
          </cell>
          <cell r="AE103">
            <v>6.1203672220333205</v>
          </cell>
          <cell r="AF103">
            <v>2244</v>
          </cell>
          <cell r="AG103"/>
          <cell r="AH103">
            <v>0.22465972222222227</v>
          </cell>
          <cell r="AI103">
            <v>0.22465972222222227</v>
          </cell>
          <cell r="AJ103">
            <v>14.947732800000001</v>
          </cell>
          <cell r="AK103">
            <v>2.8136160000000001</v>
          </cell>
          <cell r="AL103">
            <v>0.2213600576624529</v>
          </cell>
          <cell r="AM103">
            <v>-3.2996645597693774E-3</v>
          </cell>
          <cell r="AN103">
            <v>263.51114556892014</v>
          </cell>
          <cell r="AO103">
            <v>56.725239335618504</v>
          </cell>
          <cell r="AP103">
            <v>10.677407947680573</v>
          </cell>
          <cell r="AQ103"/>
          <cell r="AR103">
            <v>416.185</v>
          </cell>
          <cell r="AS103">
            <v>-2.890173419700659E-5</v>
          </cell>
          <cell r="AT103">
            <v>2.984</v>
          </cell>
          <cell r="AU103">
            <v>-0.17038399999999987</v>
          </cell>
          <cell r="AV103"/>
          <cell r="AW103">
            <v>115</v>
          </cell>
          <cell r="AX103">
            <v>4</v>
          </cell>
          <cell r="AY103">
            <v>17</v>
          </cell>
          <cell r="AZ103">
            <v>2105</v>
          </cell>
          <cell r="BA103">
            <v>265.20000000000005</v>
          </cell>
          <cell r="BB103" t="str">
            <v>NON</v>
          </cell>
          <cell r="BC103">
            <v>0.96</v>
          </cell>
          <cell r="BD103">
            <v>0</v>
          </cell>
          <cell r="BE103">
            <v>3.1083333333333334</v>
          </cell>
          <cell r="BF103">
            <v>1.7549999999999999</v>
          </cell>
          <cell r="BG103">
            <v>77.113010446343793</v>
          </cell>
        </row>
        <row r="104">
          <cell r="C104" t="str">
            <v>5-1000015913</v>
          </cell>
          <cell r="D104" t="str">
            <v>100% MIE NATURE PT OFFRE ECO GT 650 G X 6</v>
          </cell>
          <cell r="E104" t="str">
            <v>5-2029004990</v>
          </cell>
          <cell r="F104" t="str">
            <v>100% Mie</v>
          </cell>
          <cell r="G104">
            <v>27912</v>
          </cell>
          <cell r="H104" t="str">
            <v>L5</v>
          </cell>
          <cell r="I104">
            <v>2029004990</v>
          </cell>
          <cell r="J104" t="str">
            <v>1000015913L5</v>
          </cell>
          <cell r="K104" t="str">
            <v>27912L5</v>
          </cell>
          <cell r="L104" t="str">
            <v>2029004990L5</v>
          </cell>
          <cell r="M104">
            <v>1800</v>
          </cell>
          <cell r="N104">
            <v>1.5</v>
          </cell>
          <cell r="O104">
            <v>167.98683807802189</v>
          </cell>
          <cell r="P104">
            <v>0.65</v>
          </cell>
          <cell r="Q104" t="str">
            <v>pltx</v>
          </cell>
          <cell r="R104">
            <v>26</v>
          </cell>
          <cell r="S104">
            <v>1.5519285042333018</v>
          </cell>
          <cell r="T104">
            <v>0.77100000000000002</v>
          </cell>
          <cell r="U104">
            <v>0.04</v>
          </cell>
          <cell r="V104">
            <v>0.04</v>
          </cell>
          <cell r="W104">
            <v>0.81100000000000005</v>
          </cell>
          <cell r="X104">
            <v>6</v>
          </cell>
          <cell r="Y104">
            <v>68</v>
          </cell>
          <cell r="Z104">
            <v>3.9000000000000004</v>
          </cell>
          <cell r="AA104">
            <v>311.92999999999995</v>
          </cell>
          <cell r="AB104">
            <v>1.856962</v>
          </cell>
          <cell r="AC104">
            <v>1.8568716666666667</v>
          </cell>
          <cell r="AD104">
            <v>415.3846153846153</v>
          </cell>
          <cell r="AE104">
            <v>6.108597285067872</v>
          </cell>
          <cell r="AF104">
            <v>2244</v>
          </cell>
          <cell r="AG104"/>
          <cell r="AH104">
            <v>0.22509259259259262</v>
          </cell>
          <cell r="AI104">
            <v>0.22509259259259262</v>
          </cell>
          <cell r="AJ104">
            <v>15.8491476</v>
          </cell>
          <cell r="AK104">
            <v>2.9837807999999999</v>
          </cell>
          <cell r="AL104">
            <v>0.22132361398665748</v>
          </cell>
          <cell r="AM104">
            <v>-3.7689786059351416E-3</v>
          </cell>
          <cell r="AN104">
            <v>278.91064709641574</v>
          </cell>
          <cell r="AO104">
            <v>56.825179551217197</v>
          </cell>
          <cell r="AP104">
            <v>10.697980988042188</v>
          </cell>
          <cell r="AQ104"/>
          <cell r="AR104">
            <v>416.185</v>
          </cell>
          <cell r="AS104">
            <v>-0.80038461538470074</v>
          </cell>
          <cell r="AT104">
            <v>2.984</v>
          </cell>
          <cell r="AU104">
            <v>-2.1920000000008599E-4</v>
          </cell>
          <cell r="AV104"/>
          <cell r="AW104">
            <v>115</v>
          </cell>
          <cell r="AX104">
            <v>4</v>
          </cell>
          <cell r="AY104">
            <v>17</v>
          </cell>
          <cell r="AZ104">
            <v>2105</v>
          </cell>
          <cell r="BA104">
            <v>265.20000000000005</v>
          </cell>
          <cell r="BB104" t="str">
            <v>OUI</v>
          </cell>
          <cell r="BC104">
            <v>0.96</v>
          </cell>
          <cell r="BD104">
            <v>0</v>
          </cell>
          <cell r="BE104">
            <v>3.1083333333333334</v>
          </cell>
          <cell r="BF104">
            <v>1.7549999999999999</v>
          </cell>
          <cell r="BG104">
            <v>77.113010446343793</v>
          </cell>
        </row>
        <row r="105">
          <cell r="C105" t="str">
            <v>5-1000014225</v>
          </cell>
          <cell r="D105" t="str">
            <v>100% MIE COMPLET MAXI   650 G X 6</v>
          </cell>
          <cell r="E105" t="str">
            <v>5-2029004995</v>
          </cell>
          <cell r="F105" t="str">
            <v>100% Mie</v>
          </cell>
          <cell r="G105" t="str">
            <v>???</v>
          </cell>
          <cell r="H105" t="str">
            <v>L5</v>
          </cell>
          <cell r="I105">
            <v>2029004995</v>
          </cell>
          <cell r="J105" t="str">
            <v>1000014225L5</v>
          </cell>
          <cell r="K105" t="str">
            <v>???L5</v>
          </cell>
          <cell r="L105" t="str">
            <v>2029004995L5</v>
          </cell>
          <cell r="M105">
            <v>1800</v>
          </cell>
          <cell r="N105">
            <v>1.5</v>
          </cell>
          <cell r="O105">
            <v>174.32249365757184</v>
          </cell>
          <cell r="P105">
            <v>0.65</v>
          </cell>
          <cell r="Q105" t="str">
            <v>pltx</v>
          </cell>
          <cell r="R105">
            <v>26</v>
          </cell>
          <cell r="S105">
            <v>1.5047530288909601</v>
          </cell>
          <cell r="T105">
            <v>0.77100000000000002</v>
          </cell>
          <cell r="U105">
            <v>0.12</v>
          </cell>
          <cell r="V105">
            <v>0.06</v>
          </cell>
          <cell r="W105">
            <v>0.83099999999999996</v>
          </cell>
          <cell r="X105">
            <v>6</v>
          </cell>
          <cell r="Y105">
            <v>68</v>
          </cell>
          <cell r="Z105">
            <v>3.9000000000000004</v>
          </cell>
          <cell r="AA105">
            <v>318.48400000000004</v>
          </cell>
          <cell r="AB105">
            <v>1.8263120000000004</v>
          </cell>
          <cell r="AC105">
            <v>1.8269816666666667</v>
          </cell>
          <cell r="AD105">
            <v>373.58490566037727</v>
          </cell>
          <cell r="AE105">
            <v>5.4938956714761362</v>
          </cell>
          <cell r="AF105">
            <v>2244</v>
          </cell>
          <cell r="AG105"/>
          <cell r="AH105">
            <v>0.25027777777777782</v>
          </cell>
          <cell r="AI105">
            <v>0.25027777777777782</v>
          </cell>
          <cell r="AJ105">
            <v>16.0241796</v>
          </cell>
          <cell r="AK105">
            <v>2.7351323999999999</v>
          </cell>
          <cell r="AL105">
            <v>0.24411035824079305</v>
          </cell>
          <cell r="AM105">
            <v>-6.1674195369847695E-3</v>
          </cell>
          <cell r="AN105">
            <v>283.96887534044407</v>
          </cell>
          <cell r="AO105">
            <v>56.429351916786516</v>
          </cell>
          <cell r="AP105">
            <v>9.6318034739578735</v>
          </cell>
          <cell r="AQ105"/>
          <cell r="AR105" t="e">
            <v>#N/A</v>
          </cell>
          <cell r="AS105" t="e">
            <v>#N/A</v>
          </cell>
          <cell r="AT105">
            <v>2.8279999999999998</v>
          </cell>
          <cell r="AU105">
            <v>-9.2867599999999939E-2</v>
          </cell>
          <cell r="AV105"/>
          <cell r="AW105">
            <v>115</v>
          </cell>
          <cell r="AX105">
            <v>4</v>
          </cell>
          <cell r="AY105">
            <v>17</v>
          </cell>
          <cell r="AZ105">
            <v>2105</v>
          </cell>
          <cell r="BA105">
            <v>265.20000000000005</v>
          </cell>
          <cell r="BB105" t="str">
            <v>NON</v>
          </cell>
          <cell r="BC105">
            <v>0.88</v>
          </cell>
          <cell r="BD105">
            <v>3.0000000000000027E-2</v>
          </cell>
          <cell r="BE105">
            <v>3.2136363636363634</v>
          </cell>
          <cell r="BF105">
            <v>1.7549999999999999</v>
          </cell>
          <cell r="BG105">
            <v>83.113183113183126</v>
          </cell>
        </row>
        <row r="106">
          <cell r="C106" t="str">
            <v>5-1000014226</v>
          </cell>
          <cell r="D106" t="str">
            <v>100% MIE COMPLET MAXI 650 G X 24</v>
          </cell>
          <cell r="E106" t="str">
            <v>5-2029004995</v>
          </cell>
          <cell r="F106" t="str">
            <v>100% Mie</v>
          </cell>
          <cell r="G106" t="str">
            <v>???</v>
          </cell>
          <cell r="H106" t="str">
            <v>L5</v>
          </cell>
          <cell r="I106">
            <v>2029004995</v>
          </cell>
          <cell r="J106" t="str">
            <v>1000014226L5</v>
          </cell>
          <cell r="K106" t="str">
            <v>???L5</v>
          </cell>
          <cell r="L106" t="str">
            <v>2029004995L5</v>
          </cell>
          <cell r="M106">
            <v>1800</v>
          </cell>
          <cell r="N106">
            <v>1.5</v>
          </cell>
          <cell r="O106">
            <v>174.32249365757184</v>
          </cell>
          <cell r="P106">
            <v>0.65</v>
          </cell>
          <cell r="Q106" t="str">
            <v>box</v>
          </cell>
          <cell r="R106">
            <v>26</v>
          </cell>
          <cell r="S106">
            <v>1.5047530288909601</v>
          </cell>
          <cell r="T106">
            <v>0.77100000000000002</v>
          </cell>
          <cell r="U106">
            <v>0.12</v>
          </cell>
          <cell r="V106">
            <v>0.06</v>
          </cell>
          <cell r="W106">
            <v>0.83099999999999996</v>
          </cell>
          <cell r="X106">
            <v>24</v>
          </cell>
          <cell r="Y106">
            <v>20</v>
          </cell>
          <cell r="Z106">
            <v>15.600000000000001</v>
          </cell>
          <cell r="AA106">
            <v>318.48400000000004</v>
          </cell>
          <cell r="AB106">
            <v>1.8263120000000004</v>
          </cell>
          <cell r="AC106">
            <v>1.8269816666666667</v>
          </cell>
          <cell r="AD106">
            <v>93.396226415094318</v>
          </cell>
          <cell r="AE106">
            <v>4.6698113207547163</v>
          </cell>
          <cell r="AF106">
            <v>660</v>
          </cell>
          <cell r="AG106"/>
          <cell r="AH106">
            <v>0.29444444444444451</v>
          </cell>
          <cell r="AI106">
            <v>0.29444444444444451</v>
          </cell>
          <cell r="AJ106">
            <v>18.851976000000001</v>
          </cell>
          <cell r="AK106">
            <v>2.7351323999999999</v>
          </cell>
          <cell r="AL106">
            <v>0.28718865675387417</v>
          </cell>
          <cell r="AM106">
            <v>-7.2557876905703367E-3</v>
          </cell>
          <cell r="AN106">
            <v>283.96887534044407</v>
          </cell>
          <cell r="AO106">
            <v>66.38747284327826</v>
          </cell>
          <cell r="AP106">
            <v>9.6318034739578753</v>
          </cell>
          <cell r="AQ106"/>
          <cell r="AR106" t="e">
            <v>#N/A</v>
          </cell>
          <cell r="AS106" t="e">
            <v>#N/A</v>
          </cell>
          <cell r="AT106">
            <v>2.8279999999999998</v>
          </cell>
          <cell r="AU106">
            <v>-9.2867599999999939E-2</v>
          </cell>
          <cell r="AV106"/>
          <cell r="AW106">
            <v>330</v>
          </cell>
          <cell r="AX106">
            <v>5</v>
          </cell>
          <cell r="AY106">
            <v>4</v>
          </cell>
          <cell r="AZ106">
            <v>1470</v>
          </cell>
          <cell r="BA106">
            <v>312</v>
          </cell>
          <cell r="BB106" t="str">
            <v>NON</v>
          </cell>
          <cell r="BC106">
            <v>0.88</v>
          </cell>
          <cell r="BD106">
            <v>3.0000000000000027E-2</v>
          </cell>
          <cell r="BE106">
            <v>3.2136363636363634</v>
          </cell>
          <cell r="BF106">
            <v>1.7549999999999999</v>
          </cell>
          <cell r="BG106">
            <v>83.113183113183126</v>
          </cell>
        </row>
        <row r="107">
          <cell r="C107" t="str">
            <v>5-1000014223</v>
          </cell>
          <cell r="D107" t="str">
            <v>100% MIE COMPLET 500 G X 9</v>
          </cell>
          <cell r="E107" t="str">
            <v>5-2029004473</v>
          </cell>
          <cell r="F107" t="str">
            <v>100% Mie</v>
          </cell>
          <cell r="G107" t="str">
            <v>???</v>
          </cell>
          <cell r="H107" t="str">
            <v>L5</v>
          </cell>
          <cell r="I107">
            <v>2029004473</v>
          </cell>
          <cell r="J107" t="str">
            <v>1000014223L5</v>
          </cell>
          <cell r="K107" t="str">
            <v>???L5</v>
          </cell>
          <cell r="L107" t="str">
            <v>2029004473L5</v>
          </cell>
          <cell r="M107">
            <v>1800</v>
          </cell>
          <cell r="N107">
            <v>2</v>
          </cell>
          <cell r="O107">
            <v>172.29709442553482</v>
          </cell>
          <cell r="P107">
            <v>0.5</v>
          </cell>
          <cell r="Q107" t="str">
            <v>pltx</v>
          </cell>
          <cell r="R107">
            <v>20</v>
          </cell>
          <cell r="S107">
            <v>1.5549295774647889</v>
          </cell>
          <cell r="T107">
            <v>0.67</v>
          </cell>
          <cell r="U107">
            <v>0.09</v>
          </cell>
          <cell r="V107">
            <v>0.06</v>
          </cell>
          <cell r="W107">
            <v>0.73</v>
          </cell>
          <cell r="X107">
            <v>9</v>
          </cell>
          <cell r="Y107">
            <v>68</v>
          </cell>
          <cell r="Z107">
            <v>4.5</v>
          </cell>
          <cell r="AA107">
            <v>318.48400000000004</v>
          </cell>
          <cell r="AB107">
            <v>1.8476900000000001</v>
          </cell>
          <cell r="AC107">
            <v>1.8484583333333333</v>
          </cell>
          <cell r="AD107">
            <v>343.3962264150943</v>
          </cell>
          <cell r="AE107">
            <v>5.0499445061043282</v>
          </cell>
          <cell r="AF107">
            <v>2244</v>
          </cell>
          <cell r="AG107"/>
          <cell r="AH107">
            <v>0.27228021978021982</v>
          </cell>
          <cell r="AI107">
            <v>0.27228021978021982</v>
          </cell>
          <cell r="AJ107">
            <v>17.469540000000002</v>
          </cell>
          <cell r="AK107">
            <v>2.7354600000000002</v>
          </cell>
          <cell r="AL107">
            <v>0.26609692702507076</v>
          </cell>
          <cell r="AM107">
            <v>-6.1832927551490613E-3</v>
          </cell>
          <cell r="AN107">
            <v>271.44919593456899</v>
          </cell>
          <cell r="AO107">
            <v>64.356573022271604</v>
          </cell>
          <cell r="AP107">
            <v>10.077244806646487</v>
          </cell>
          <cell r="AQ107"/>
          <cell r="AR107" t="e">
            <v>#N/A</v>
          </cell>
          <cell r="AS107" t="e">
            <v>#N/A</v>
          </cell>
          <cell r="AT107">
            <v>2.7959999999999998</v>
          </cell>
          <cell r="AU107">
            <v>-6.0539999999999594E-2</v>
          </cell>
          <cell r="AV107"/>
          <cell r="AW107">
            <v>115</v>
          </cell>
          <cell r="AX107">
            <v>4</v>
          </cell>
          <cell r="AY107">
            <v>17</v>
          </cell>
          <cell r="AZ107">
            <v>2105</v>
          </cell>
          <cell r="BA107">
            <v>306</v>
          </cell>
          <cell r="BB107" t="str">
            <v>NON</v>
          </cell>
          <cell r="BC107">
            <v>0.91</v>
          </cell>
          <cell r="BD107">
            <v>2.0000000000000018E-2</v>
          </cell>
          <cell r="BE107">
            <v>3.0725274725274723</v>
          </cell>
          <cell r="BF107">
            <v>1.8</v>
          </cell>
          <cell r="BG107">
            <v>70.695970695970672</v>
          </cell>
        </row>
        <row r="108">
          <cell r="C108" t="str">
            <v>5-1000014224</v>
          </cell>
          <cell r="D108" t="str">
            <v>100% MIE COMPLET 500 G X 20</v>
          </cell>
          <cell r="E108" t="str">
            <v>5-2029004473</v>
          </cell>
          <cell r="F108" t="str">
            <v>100% Mie</v>
          </cell>
          <cell r="G108" t="str">
            <v>???</v>
          </cell>
          <cell r="H108" t="str">
            <v>L5</v>
          </cell>
          <cell r="I108">
            <v>2029004473</v>
          </cell>
          <cell r="J108" t="str">
            <v>1000014224L5</v>
          </cell>
          <cell r="K108" t="str">
            <v>???L5</v>
          </cell>
          <cell r="L108" t="str">
            <v>2029004473L5</v>
          </cell>
          <cell r="M108">
            <v>1800</v>
          </cell>
          <cell r="N108">
            <v>2</v>
          </cell>
          <cell r="O108">
            <v>172.29709442553482</v>
          </cell>
          <cell r="P108">
            <v>0.5</v>
          </cell>
          <cell r="Q108" t="str">
            <v>box</v>
          </cell>
          <cell r="R108">
            <v>20</v>
          </cell>
          <cell r="S108">
            <v>1.5549295774647889</v>
          </cell>
          <cell r="T108">
            <v>0.67</v>
          </cell>
          <cell r="U108">
            <v>0.09</v>
          </cell>
          <cell r="V108">
            <v>0.06</v>
          </cell>
          <cell r="W108">
            <v>0.73</v>
          </cell>
          <cell r="X108">
            <v>20</v>
          </cell>
          <cell r="Y108">
            <v>28</v>
          </cell>
          <cell r="Z108">
            <v>10</v>
          </cell>
          <cell r="AA108">
            <v>318.48400000000004</v>
          </cell>
          <cell r="AB108">
            <v>1.8476900000000001</v>
          </cell>
          <cell r="AC108">
            <v>1.8484583333333333</v>
          </cell>
          <cell r="AD108">
            <v>154.52830188679246</v>
          </cell>
          <cell r="AE108">
            <v>5.5188679245283021</v>
          </cell>
          <cell r="AF108">
            <v>924</v>
          </cell>
          <cell r="AG108"/>
          <cell r="AH108">
            <v>0.24914529914529912</v>
          </cell>
          <cell r="AI108">
            <v>0.24914529914529912</v>
          </cell>
          <cell r="AJ108">
            <v>15.985200000000001</v>
          </cell>
          <cell r="AK108">
            <v>2.7354600000000002</v>
          </cell>
          <cell r="AL108">
            <v>0.24348738420594707</v>
          </cell>
          <cell r="AM108">
            <v>-5.6579149393520545E-3</v>
          </cell>
          <cell r="AN108">
            <v>271.44919593456899</v>
          </cell>
          <cell r="AO108">
            <v>58.888367471359636</v>
          </cell>
          <cell r="AP108">
            <v>10.077244806646489</v>
          </cell>
          <cell r="AQ108"/>
          <cell r="AR108" t="e">
            <v>#N/A</v>
          </cell>
          <cell r="AS108" t="e">
            <v>#N/A</v>
          </cell>
          <cell r="AT108">
            <v>2.7959999999999998</v>
          </cell>
          <cell r="AU108">
            <v>-6.0539999999999594E-2</v>
          </cell>
          <cell r="AV108"/>
          <cell r="AW108">
            <v>250</v>
          </cell>
          <cell r="AX108">
            <v>4</v>
          </cell>
          <cell r="AY108">
            <v>7</v>
          </cell>
          <cell r="AZ108">
            <v>1900</v>
          </cell>
          <cell r="BA108">
            <v>280</v>
          </cell>
          <cell r="BB108" t="str">
            <v>NON</v>
          </cell>
          <cell r="BC108">
            <v>0.91</v>
          </cell>
          <cell r="BD108">
            <v>2.0000000000000018E-2</v>
          </cell>
          <cell r="BE108">
            <v>3.0725274725274723</v>
          </cell>
          <cell r="BF108">
            <v>1.8</v>
          </cell>
          <cell r="BG108">
            <v>70.695970695970672</v>
          </cell>
        </row>
        <row r="109">
          <cell r="C109" t="str">
            <v>5-1000014224</v>
          </cell>
          <cell r="D109" t="str">
            <v>PAIN 100% MIE NATURE 500g BENELUX</v>
          </cell>
          <cell r="E109" t="str">
            <v>5-2029004000</v>
          </cell>
          <cell r="F109" t="str">
            <v>100% Mie</v>
          </cell>
          <cell r="G109">
            <v>76000173</v>
          </cell>
          <cell r="H109" t="str">
            <v>L5</v>
          </cell>
          <cell r="I109">
            <v>2029004000</v>
          </cell>
          <cell r="J109" t="str">
            <v>1000014224L5</v>
          </cell>
          <cell r="K109" t="str">
            <v>76000173L5</v>
          </cell>
          <cell r="L109" t="str">
            <v>2029004000L5</v>
          </cell>
          <cell r="M109">
            <v>1800</v>
          </cell>
          <cell r="N109">
            <v>2</v>
          </cell>
          <cell r="O109">
            <v>165.94801788597556</v>
          </cell>
          <cell r="P109">
            <v>0.5</v>
          </cell>
          <cell r="Q109" t="str">
            <v>pltx</v>
          </cell>
          <cell r="R109"/>
          <cell r="S109">
            <v>1.5887323943661973</v>
          </cell>
          <cell r="T109">
            <v>0.67</v>
          </cell>
          <cell r="U109">
            <v>6.0999999999999999E-2</v>
          </cell>
          <cell r="V109">
            <v>0.04</v>
          </cell>
          <cell r="W109">
            <v>0.71000000000000008</v>
          </cell>
          <cell r="X109">
            <v>6</v>
          </cell>
          <cell r="Y109">
            <v>136</v>
          </cell>
          <cell r="Z109">
            <v>3</v>
          </cell>
          <cell r="AA109">
            <v>311.92999999999995</v>
          </cell>
          <cell r="AB109">
            <v>1.8889640000000003</v>
          </cell>
          <cell r="AC109">
            <v>1.8796849999999998</v>
          </cell>
          <cell r="AD109">
            <v>541.73076923076928</v>
          </cell>
          <cell r="AE109">
            <v>3.9833144796380093</v>
          </cell>
          <cell r="AF109">
            <v>4488</v>
          </cell>
          <cell r="AG109"/>
          <cell r="AH109">
            <v>0.34518991835285767</v>
          </cell>
          <cell r="AI109">
            <v>0.34518991835285767</v>
          </cell>
          <cell r="AJ109">
            <v>23.023439999999997</v>
          </cell>
          <cell r="AK109">
            <v>2.8226339999999999</v>
          </cell>
          <cell r="AL109">
            <v>0.33986340418205119</v>
          </cell>
          <cell r="AM109">
            <v>-5.3265141708064845E-3</v>
          </cell>
          <cell r="AN109">
            <v>266.47422102844149</v>
          </cell>
          <cell r="AO109">
            <v>86.400252569056747</v>
          </cell>
          <cell r="AP109">
            <v>10.592521817330814</v>
          </cell>
          <cell r="AQ109"/>
          <cell r="AR109" t="e">
            <v>#N/A</v>
          </cell>
          <cell r="AS109" t="e">
            <v>#N/A</v>
          </cell>
          <cell r="AT109">
            <v>2.823</v>
          </cell>
          <cell r="AU109">
            <v>-3.6600000000008848E-4</v>
          </cell>
          <cell r="AV109"/>
          <cell r="AW109">
            <v>115</v>
          </cell>
          <cell r="AX109">
            <v>4</v>
          </cell>
          <cell r="AY109">
            <v>17</v>
          </cell>
          <cell r="AZ109">
            <v>2105</v>
          </cell>
          <cell r="BA109">
            <v>408</v>
          </cell>
          <cell r="BB109" t="str">
            <v>OUI</v>
          </cell>
          <cell r="BC109">
            <v>0.93900000000000006</v>
          </cell>
          <cell r="BD109">
            <v>0</v>
          </cell>
          <cell r="BE109">
            <v>3.0063897763578273</v>
          </cell>
          <cell r="BF109">
            <v>1.8</v>
          </cell>
          <cell r="BG109">
            <v>67.021654242101519</v>
          </cell>
        </row>
        <row r="110">
          <cell r="C110" t="str">
            <v>1-1000016923</v>
          </cell>
          <cell r="D110" t="str">
            <v xml:space="preserve">AMS NATURE 550 G SSA </v>
          </cell>
          <cell r="E110" t="str">
            <v>1-2029006068</v>
          </cell>
          <cell r="F110" t="str">
            <v>AMS NAT</v>
          </cell>
          <cell r="G110">
            <v>28436</v>
          </cell>
          <cell r="H110" t="str">
            <v>L1</v>
          </cell>
          <cell r="I110">
            <v>2029006068</v>
          </cell>
          <cell r="J110" t="str">
            <v>1000016923L1</v>
          </cell>
          <cell r="K110" t="str">
            <v>28436L1</v>
          </cell>
          <cell r="L110" t="str">
            <v>2029006068L1</v>
          </cell>
          <cell r="M110">
            <v>1850</v>
          </cell>
          <cell r="N110">
            <v>2</v>
          </cell>
          <cell r="O110">
            <v>153.94187779433679</v>
          </cell>
          <cell r="P110">
            <v>0.55000000000000004</v>
          </cell>
          <cell r="Q110" t="str">
            <v>pltx</v>
          </cell>
          <cell r="R110">
            <v>14</v>
          </cell>
          <cell r="S110">
            <v>1.8141472868217057</v>
          </cell>
          <cell r="T110">
            <v>6.6000000000000003E-2</v>
          </cell>
          <cell r="U110">
            <v>0.08</v>
          </cell>
          <cell r="V110">
            <v>0.04</v>
          </cell>
          <cell r="W110">
            <v>0.10600000000000001</v>
          </cell>
          <cell r="X110">
            <v>5</v>
          </cell>
          <cell r="Y110">
            <v>120</v>
          </cell>
          <cell r="Z110">
            <v>2.75</v>
          </cell>
          <cell r="AA110">
            <v>206.59</v>
          </cell>
          <cell r="AB110">
            <v>1.3420000000000001</v>
          </cell>
          <cell r="AC110">
            <v>1.3420000000000001</v>
          </cell>
          <cell r="AD110">
            <v>654.61538461538476</v>
          </cell>
          <cell r="AE110">
            <v>5.4551282051282062</v>
          </cell>
          <cell r="AF110">
            <v>3960</v>
          </cell>
          <cell r="AG110"/>
          <cell r="AH110">
            <v>0.25205640423031722</v>
          </cell>
          <cell r="AI110">
            <v>0.25205640423031722</v>
          </cell>
          <cell r="AJ110">
            <v>12.04434</v>
          </cell>
          <cell r="AK110">
            <v>1.9957652000000006</v>
          </cell>
          <cell r="AL110">
            <v>0.25145618332256714</v>
          </cell>
          <cell r="AM110">
            <v>-6.0022090775008197E-4</v>
          </cell>
          <cell r="AN110">
            <v>173.56946721311471</v>
          </cell>
          <cell r="AO110">
            <v>69.392043389817715</v>
          </cell>
          <cell r="AP110">
            <v>11.498365651774051</v>
          </cell>
          <cell r="AQ110"/>
          <cell r="AR110" t="e">
            <v>#N/A</v>
          </cell>
          <cell r="AS110" t="e">
            <v>#N/A</v>
          </cell>
          <cell r="AT110" t="e">
            <v>#N/A</v>
          </cell>
          <cell r="AU110" t="e">
            <v>#N/A</v>
          </cell>
          <cell r="AV110"/>
          <cell r="AW110">
            <v>130</v>
          </cell>
          <cell r="AX110">
            <v>4</v>
          </cell>
          <cell r="AY110">
            <v>15</v>
          </cell>
          <cell r="AZ110">
            <v>2100</v>
          </cell>
          <cell r="BA110">
            <v>330</v>
          </cell>
          <cell r="BB110" t="str">
            <v>OUI</v>
          </cell>
          <cell r="BC110">
            <v>0.92</v>
          </cell>
          <cell r="BD110" t="e">
            <v>#N/A</v>
          </cell>
          <cell r="BE110" t="e">
            <v>#N/A</v>
          </cell>
          <cell r="BF110">
            <v>2.0350000000000001</v>
          </cell>
          <cell r="BG110" t="e">
            <v>#N/A</v>
          </cell>
        </row>
        <row r="114">
          <cell r="U114">
            <v>0.73</v>
          </cell>
        </row>
        <row r="116">
          <cell r="D116"/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1"/>
    <pageSetUpPr fitToPage="1"/>
  </sheetPr>
  <dimension ref="A1:Z98"/>
  <sheetViews>
    <sheetView zoomScaleNormal="100" workbookViewId="0">
      <selection activeCell="L1" sqref="L1:V1048576"/>
    </sheetView>
  </sheetViews>
  <sheetFormatPr baseColWidth="10" defaultColWidth="11.42578125" defaultRowHeight="15" x14ac:dyDescent="0.25"/>
  <cols>
    <col min="1" max="1" width="2" style="2" customWidth="1"/>
    <col min="2" max="2" width="4.7109375" style="2" customWidth="1"/>
    <col min="3" max="3" width="2.7109375" style="38" customWidth="1"/>
    <col min="4" max="4" width="5.28515625" style="2" customWidth="1"/>
    <col min="5" max="5" width="2.7109375" style="38" customWidth="1"/>
    <col min="6" max="6" width="13.140625" style="41" bestFit="1" customWidth="1"/>
    <col min="7" max="8" width="8.85546875" style="41" bestFit="1" customWidth="1"/>
    <col min="9" max="10" width="8.85546875" style="41" customWidth="1"/>
    <col min="11" max="11" width="9.140625" style="41" bestFit="1" customWidth="1"/>
    <col min="12" max="12" width="12.7109375" style="41" bestFit="1" customWidth="1"/>
    <col min="13" max="13" width="15.85546875" style="41" bestFit="1" customWidth="1"/>
    <col min="14" max="14" width="9.85546875" style="36" bestFit="1" customWidth="1"/>
    <col min="15" max="16" width="11" style="36" bestFit="1" customWidth="1"/>
    <col min="17" max="17" width="37.85546875" style="200" bestFit="1" customWidth="1"/>
    <col min="18" max="18" width="7.140625" style="36" bestFit="1" customWidth="1"/>
    <col min="19" max="19" width="8.85546875" style="80" customWidth="1"/>
    <col min="20" max="22" width="10.85546875" style="36" customWidth="1"/>
    <col min="23" max="23" width="8.28515625" style="36" customWidth="1"/>
    <col min="24" max="24" width="2.7109375" style="38" customWidth="1"/>
    <col min="25" max="25" width="13.28515625" style="36" bestFit="1" customWidth="1"/>
    <col min="26" max="26" width="2.7109375" style="38" customWidth="1"/>
    <col min="27" max="16384" width="11.42578125" style="2"/>
  </cols>
  <sheetData>
    <row r="1" spans="1:25" ht="10.5" customHeight="1" x14ac:dyDescent="0.25">
      <c r="F1" s="40">
        <v>1</v>
      </c>
      <c r="G1" s="40">
        <v>2</v>
      </c>
      <c r="H1" s="40">
        <v>3</v>
      </c>
      <c r="I1" s="40">
        <v>4</v>
      </c>
      <c r="J1" s="40">
        <v>5</v>
      </c>
      <c r="K1" s="40">
        <v>6</v>
      </c>
      <c r="L1" s="40">
        <v>7</v>
      </c>
      <c r="M1" s="40">
        <v>8</v>
      </c>
      <c r="N1" s="40">
        <v>9</v>
      </c>
      <c r="O1" s="40">
        <v>10</v>
      </c>
      <c r="P1" s="40">
        <v>11</v>
      </c>
      <c r="Q1" s="40">
        <v>12</v>
      </c>
      <c r="R1" s="40">
        <v>13</v>
      </c>
      <c r="S1" s="222">
        <v>14</v>
      </c>
      <c r="T1" s="40">
        <v>15</v>
      </c>
      <c r="U1" s="40">
        <v>16</v>
      </c>
      <c r="V1" s="40">
        <v>17</v>
      </c>
      <c r="W1" s="40">
        <v>18</v>
      </c>
      <c r="Y1" s="36" t="s">
        <v>142</v>
      </c>
    </row>
    <row r="2" spans="1:25" x14ac:dyDescent="0.25">
      <c r="F2" s="197" t="s">
        <v>24</v>
      </c>
      <c r="G2" s="197" t="s">
        <v>42</v>
      </c>
      <c r="H2" s="197" t="s">
        <v>306</v>
      </c>
      <c r="I2" s="197" t="s">
        <v>128</v>
      </c>
      <c r="J2" s="197" t="s">
        <v>302</v>
      </c>
      <c r="K2" s="197" t="s">
        <v>104</v>
      </c>
      <c r="L2" s="197" t="s">
        <v>155</v>
      </c>
      <c r="M2" s="197" t="s">
        <v>146</v>
      </c>
      <c r="N2" s="197" t="s">
        <v>105</v>
      </c>
      <c r="O2" s="197" t="s">
        <v>106</v>
      </c>
      <c r="P2" s="197" t="s">
        <v>145</v>
      </c>
      <c r="Q2" s="199" t="s">
        <v>147</v>
      </c>
      <c r="R2" s="197" t="s">
        <v>157</v>
      </c>
      <c r="S2" s="223" t="s">
        <v>158</v>
      </c>
      <c r="T2" s="197" t="s">
        <v>149</v>
      </c>
      <c r="U2" s="197" t="s">
        <v>148</v>
      </c>
      <c r="V2" s="197" t="s">
        <v>150</v>
      </c>
      <c r="W2" s="197" t="s">
        <v>231</v>
      </c>
      <c r="Y2" s="36" t="s">
        <v>140</v>
      </c>
    </row>
    <row r="3" spans="1:25" x14ac:dyDescent="0.25">
      <c r="A3" s="2">
        <v>1</v>
      </c>
      <c r="B3" s="2" t="s">
        <v>54</v>
      </c>
      <c r="D3" s="25" t="s">
        <v>43</v>
      </c>
      <c r="F3" s="254" t="s">
        <v>165</v>
      </c>
      <c r="G3" s="254"/>
      <c r="H3" s="254"/>
      <c r="I3" s="254"/>
      <c r="J3" s="254"/>
      <c r="K3" s="254" t="s">
        <v>151</v>
      </c>
      <c r="L3" s="255" t="str">
        <f t="shared" ref="L3:L90" si="0">CONCATENATE(RIGHT($K3,1),"-",$F3)</f>
        <v>1-100000TROU</v>
      </c>
      <c r="M3" s="254"/>
      <c r="N3" s="256">
        <v>1</v>
      </c>
      <c r="O3" s="256">
        <v>1</v>
      </c>
      <c r="P3" s="256"/>
      <c r="Q3" s="257"/>
      <c r="R3" s="256">
        <v>1</v>
      </c>
      <c r="S3" s="258">
        <v>1</v>
      </c>
      <c r="T3" s="256">
        <v>1</v>
      </c>
      <c r="U3" s="256">
        <v>1</v>
      </c>
      <c r="V3" s="256">
        <v>1</v>
      </c>
      <c r="W3" s="256" t="s">
        <v>233</v>
      </c>
      <c r="Y3" s="36" t="s">
        <v>121</v>
      </c>
    </row>
    <row r="4" spans="1:25" x14ac:dyDescent="0.25">
      <c r="A4" s="2">
        <v>2</v>
      </c>
      <c r="B4" s="2" t="s">
        <v>55</v>
      </c>
      <c r="D4" s="25" t="s">
        <v>44</v>
      </c>
      <c r="F4" s="254" t="s">
        <v>165</v>
      </c>
      <c r="G4" s="254"/>
      <c r="H4" s="254"/>
      <c r="I4" s="254"/>
      <c r="J4" s="254"/>
      <c r="K4" s="254" t="s">
        <v>154</v>
      </c>
      <c r="L4" s="255" t="str">
        <f t="shared" si="0"/>
        <v>5-100000TROU</v>
      </c>
      <c r="M4" s="254"/>
      <c r="N4" s="256">
        <v>1</v>
      </c>
      <c r="O4" s="256">
        <v>1</v>
      </c>
      <c r="P4" s="256"/>
      <c r="Q4" s="257"/>
      <c r="R4" s="256">
        <v>1</v>
      </c>
      <c r="S4" s="258">
        <v>2</v>
      </c>
      <c r="T4" s="256">
        <v>1</v>
      </c>
      <c r="U4" s="256">
        <v>1</v>
      </c>
      <c r="V4" s="256">
        <v>1</v>
      </c>
      <c r="W4" s="256" t="s">
        <v>233</v>
      </c>
      <c r="Y4" s="36" t="s">
        <v>122</v>
      </c>
    </row>
    <row r="5" spans="1:25" x14ac:dyDescent="0.25">
      <c r="A5" s="2">
        <v>3</v>
      </c>
      <c r="B5" s="2" t="s">
        <v>56</v>
      </c>
      <c r="F5" s="254" t="s">
        <v>165</v>
      </c>
      <c r="G5" s="254"/>
      <c r="H5" s="254"/>
      <c r="I5" s="254"/>
      <c r="J5" s="254"/>
      <c r="K5" s="254" t="s">
        <v>153</v>
      </c>
      <c r="L5" s="255" t="str">
        <f t="shared" si="0"/>
        <v>3-100000TROU</v>
      </c>
      <c r="M5" s="254"/>
      <c r="N5" s="256">
        <v>1</v>
      </c>
      <c r="O5" s="256">
        <v>1</v>
      </c>
      <c r="P5" s="256"/>
      <c r="Q5" s="257"/>
      <c r="R5" s="256">
        <v>1</v>
      </c>
      <c r="S5" s="258">
        <v>2</v>
      </c>
      <c r="T5" s="256">
        <v>1</v>
      </c>
      <c r="U5" s="256">
        <v>1</v>
      </c>
      <c r="V5" s="256">
        <v>1</v>
      </c>
      <c r="W5" s="256" t="s">
        <v>233</v>
      </c>
      <c r="Y5" s="36" t="s">
        <v>120</v>
      </c>
    </row>
    <row r="6" spans="1:25" ht="15.75" x14ac:dyDescent="0.25">
      <c r="A6" s="2">
        <v>4</v>
      </c>
      <c r="B6" s="2" t="s">
        <v>57</v>
      </c>
      <c r="F6" s="259" t="s">
        <v>166</v>
      </c>
      <c r="G6" s="259"/>
      <c r="H6" s="259"/>
      <c r="I6" s="259"/>
      <c r="J6" s="259"/>
      <c r="K6" s="259" t="s">
        <v>151</v>
      </c>
      <c r="L6" s="260" t="str">
        <f t="shared" si="0"/>
        <v>1-100000NETT</v>
      </c>
      <c r="M6" s="259"/>
      <c r="N6" s="261">
        <v>8</v>
      </c>
      <c r="O6" s="261">
        <v>8</v>
      </c>
      <c r="P6" s="261"/>
      <c r="Q6" s="262"/>
      <c r="R6" s="261">
        <v>8</v>
      </c>
      <c r="S6" s="263">
        <v>8</v>
      </c>
      <c r="T6" s="261">
        <v>1</v>
      </c>
      <c r="U6" s="261">
        <v>1</v>
      </c>
      <c r="V6" s="261">
        <v>1</v>
      </c>
      <c r="W6" s="261" t="s">
        <v>233</v>
      </c>
      <c r="Y6" s="116" t="s">
        <v>311</v>
      </c>
    </row>
    <row r="7" spans="1:25" x14ac:dyDescent="0.25">
      <c r="A7" s="2">
        <v>5</v>
      </c>
      <c r="B7" s="2" t="s">
        <v>58</v>
      </c>
      <c r="F7" s="259" t="s">
        <v>166</v>
      </c>
      <c r="G7" s="259"/>
      <c r="H7" s="259"/>
      <c r="I7" s="259"/>
      <c r="J7" s="259"/>
      <c r="K7" s="259" t="s">
        <v>154</v>
      </c>
      <c r="L7" s="260" t="str">
        <f t="shared" si="0"/>
        <v>5-100000NETT</v>
      </c>
      <c r="M7" s="259"/>
      <c r="N7" s="261">
        <v>8</v>
      </c>
      <c r="O7" s="261">
        <v>8</v>
      </c>
      <c r="P7" s="261"/>
      <c r="Q7" s="262"/>
      <c r="R7" s="261">
        <v>8</v>
      </c>
      <c r="S7" s="263">
        <v>8</v>
      </c>
      <c r="T7" s="261">
        <v>1</v>
      </c>
      <c r="U7" s="261">
        <v>1</v>
      </c>
      <c r="V7" s="261">
        <v>1</v>
      </c>
      <c r="W7" s="261" t="s">
        <v>233</v>
      </c>
      <c r="Y7" t="s">
        <v>314</v>
      </c>
    </row>
    <row r="8" spans="1:25" x14ac:dyDescent="0.25">
      <c r="A8" s="2">
        <v>6</v>
      </c>
      <c r="B8" s="2" t="s">
        <v>59</v>
      </c>
      <c r="F8" s="431">
        <v>1000009501</v>
      </c>
      <c r="G8" s="203" t="s">
        <v>44</v>
      </c>
      <c r="H8" s="203" t="s">
        <v>43</v>
      </c>
      <c r="I8" s="203" t="s">
        <v>44</v>
      </c>
      <c r="J8" s="203" t="s">
        <v>44</v>
      </c>
      <c r="K8" s="198" t="s">
        <v>151</v>
      </c>
      <c r="L8" s="198" t="str">
        <f t="shared" si="0"/>
        <v>1-1000009501</v>
      </c>
      <c r="M8" s="203" t="str">
        <f>VLOOKUP($L8,[1]base!$C:$BG,[1]base!D$1,FALSE)</f>
        <v>100% Mie</v>
      </c>
      <c r="N8" s="8">
        <f>VLOOKUP($L8,[1]base!$C:$BG,[1]base!V$1,FALSE)</f>
        <v>8</v>
      </c>
      <c r="O8" s="8">
        <f>VLOOKUP($L8,[1]base!$C:$BG,[1]base!W$1,FALSE)</f>
        <v>108</v>
      </c>
      <c r="P8" s="8">
        <f>VLOOKUP($L8,[1]base!$C:$BG,[1]base!G$1,FALSE)</f>
        <v>2029003566</v>
      </c>
      <c r="Q8" s="81" t="str">
        <f>VLOOKUP($L8,[1]base!$C:$BG,[1]base!B$1,FALSE)</f>
        <v>CUOR DI PANE 325GRX8 MB</v>
      </c>
      <c r="R8" s="8">
        <f>VLOOKUP($L8,[1]base!$C:$BG,[1]base!AD$1,FALSE)</f>
        <v>3564</v>
      </c>
      <c r="S8" s="201">
        <f>VLOOKUP($L8,[1]base!$C:$BG,[1]base!AM$1,FALSE)</f>
        <v>97.398712363601362</v>
      </c>
      <c r="T8" s="252">
        <f>VLOOKUP($L8,[1]base!$C:$BG,[1]base!AN$1,FALSE)</f>
        <v>11.226157533325891</v>
      </c>
      <c r="U8" s="253">
        <f>VLOOKUP($L8,[1]base!$C:$BG,[1]base!AC$1,FALSE)</f>
        <v>3.7678376906318083</v>
      </c>
      <c r="V8" s="201">
        <f>VLOOKUP($L8,[1]base!$C:$BG,[1]base!AB$1,FALSE)</f>
        <v>406.9264705882353</v>
      </c>
      <c r="W8" s="201" t="s">
        <v>232</v>
      </c>
      <c r="Y8" s="36" t="s">
        <v>305</v>
      </c>
    </row>
    <row r="9" spans="1:25" x14ac:dyDescent="0.25">
      <c r="A9" s="2">
        <v>7</v>
      </c>
      <c r="B9" s="2" t="s">
        <v>93</v>
      </c>
      <c r="F9" s="431">
        <v>1000013051</v>
      </c>
      <c r="G9" s="203" t="s">
        <v>43</v>
      </c>
      <c r="H9" s="203" t="s">
        <v>43</v>
      </c>
      <c r="I9" s="203" t="s">
        <v>43</v>
      </c>
      <c r="J9" s="203" t="s">
        <v>43</v>
      </c>
      <c r="K9" s="198" t="s">
        <v>151</v>
      </c>
      <c r="L9" s="198" t="str">
        <f t="shared" si="0"/>
        <v>1-1000013051</v>
      </c>
      <c r="M9" s="203" t="str">
        <f>VLOOKUP($L9,[1]base!$C:$BG,[1]base!D$1,FALSE)</f>
        <v>100% Mie</v>
      </c>
      <c r="N9" s="8">
        <f>VLOOKUP($L9,[1]base!$C:$BG,[1]base!V$1,FALSE)</f>
        <v>6</v>
      </c>
      <c r="O9" s="8">
        <f>VLOOKUP($L9,[1]base!$C:$BG,[1]base!W$1,FALSE)</f>
        <v>136</v>
      </c>
      <c r="P9" s="8">
        <f>VLOOKUP($L9,[1]base!$C:$BG,[1]base!G$1,FALSE)</f>
        <v>2029004672</v>
      </c>
      <c r="Q9" s="81" t="str">
        <f>VLOOKUP($L9,[1]base!$C:$BG,[1]base!B$1,FALSE)</f>
        <v>LONGUE CONSERVATION NATURE SANS CROUTE 3</v>
      </c>
      <c r="R9" s="8">
        <f>VLOOKUP($L9,[1]base!$C:$BG,[1]base!AD$1,FALSE)</f>
        <v>4488</v>
      </c>
      <c r="S9" s="201">
        <f>VLOOKUP($L9,[1]base!$C:$BG,[1]base!AM$1,FALSE)</f>
        <v>94.751756461098822</v>
      </c>
      <c r="T9" s="252">
        <f>VLOOKUP($L9,[1]base!$C:$BG,[1]base!AN$1,FALSE)</f>
        <v>11.101449717405812</v>
      </c>
      <c r="U9" s="253">
        <f>VLOOKUP($L9,[1]base!$C:$BG,[1]base!AC$1,FALSE)</f>
        <v>3.7959558823529411</v>
      </c>
      <c r="V9" s="201">
        <f>VLOOKUP($L9,[1]base!$C:$BG,[1]base!AB$1,FALSE)</f>
        <v>516.25</v>
      </c>
      <c r="W9" s="201" t="s">
        <v>232</v>
      </c>
      <c r="Y9" s="36" t="s">
        <v>307</v>
      </c>
    </row>
    <row r="10" spans="1:25" x14ac:dyDescent="0.25">
      <c r="F10" s="431">
        <v>1000013062</v>
      </c>
      <c r="G10" s="203" t="s">
        <v>43</v>
      </c>
      <c r="H10" s="203" t="s">
        <v>43</v>
      </c>
      <c r="I10" s="203" t="s">
        <v>43</v>
      </c>
      <c r="J10" s="203" t="s">
        <v>43</v>
      </c>
      <c r="K10" s="198" t="s">
        <v>151</v>
      </c>
      <c r="L10" s="198" t="str">
        <f t="shared" si="0"/>
        <v>1-1000013062</v>
      </c>
      <c r="M10" s="203" t="str">
        <f>VLOOKUP($L10,[1]base!$C:$BG,[1]base!D$1,FALSE)</f>
        <v>100% Mie</v>
      </c>
      <c r="N10" s="8">
        <f>VLOOKUP($L10,[1]base!$C:$BG,[1]base!V$1,FALSE)</f>
        <v>12</v>
      </c>
      <c r="O10" s="8">
        <f>VLOOKUP($L10,[1]base!$C:$BG,[1]base!W$1,FALSE)</f>
        <v>68</v>
      </c>
      <c r="P10" s="8">
        <f>VLOOKUP($L10,[1]base!$C:$BG,[1]base!G$1,FALSE)</f>
        <v>2029004672</v>
      </c>
      <c r="Q10" s="81" t="str">
        <f>VLOOKUP($L10,[1]base!$C:$BG,[1]base!B$1,FALSE)</f>
        <v>LONGUE CONSERVATION NATURE SANS CROUTE 3</v>
      </c>
      <c r="R10" s="8">
        <f>VLOOKUP($L10,[1]base!$C:$BG,[1]base!AD$1,FALSE)</f>
        <v>2244</v>
      </c>
      <c r="S10" s="201">
        <f>VLOOKUP($L10,[1]base!$C:$BG,[1]base!AM$1,FALSE)</f>
        <v>94.751756461098822</v>
      </c>
      <c r="T10" s="252">
        <f>VLOOKUP($L10,[1]base!$C:$BG,[1]base!AN$1,FALSE)</f>
        <v>11.101449717405812</v>
      </c>
      <c r="U10" s="253">
        <f>VLOOKUP($L10,[1]base!$C:$BG,[1]base!AC$1,FALSE)</f>
        <v>3.7959558823529411</v>
      </c>
      <c r="V10" s="201">
        <f>VLOOKUP($L10,[1]base!$C:$BG,[1]base!AB$1,FALSE)</f>
        <v>258.125</v>
      </c>
      <c r="W10" s="201" t="s">
        <v>232</v>
      </c>
      <c r="Y10" s="36" t="s">
        <v>312</v>
      </c>
    </row>
    <row r="11" spans="1:25" x14ac:dyDescent="0.25">
      <c r="F11" s="431">
        <v>1000015508</v>
      </c>
      <c r="G11" s="203" t="s">
        <v>43</v>
      </c>
      <c r="H11" s="203" t="s">
        <v>43</v>
      </c>
      <c r="I11" s="203" t="s">
        <v>44</v>
      </c>
      <c r="J11" s="203" t="s">
        <v>44</v>
      </c>
      <c r="K11" s="198" t="s">
        <v>151</v>
      </c>
      <c r="L11" s="198" t="str">
        <f t="shared" si="0"/>
        <v>1-1000015508</v>
      </c>
      <c r="M11" s="203" t="str">
        <f>VLOOKUP($L11,[1]base!$C:$BG,[1]base!D$1,FALSE)</f>
        <v>100% Mie</v>
      </c>
      <c r="N11" s="8">
        <f>VLOOKUP($L11,[1]base!$C:$BG,[1]base!V$1,FALSE)</f>
        <v>6</v>
      </c>
      <c r="O11" s="8">
        <f>VLOOKUP($L11,[1]base!$C:$BG,[1]base!W$1,FALSE)</f>
        <v>136</v>
      </c>
      <c r="P11" s="8">
        <f>VLOOKUP($L11,[1]base!$C:$BG,[1]base!G$1,FALSE)</f>
        <v>2029005734</v>
      </c>
      <c r="Q11" s="81" t="str">
        <f>VLOOKUP($L11,[1]base!$C:$BG,[1]base!B$1,FALSE)</f>
        <v xml:space="preserve">100% MIE PETITE TRANCHE 325g </v>
      </c>
      <c r="R11" s="8">
        <f>VLOOKUP($L11,[1]base!$C:$BG,[1]base!AD$1,FALSE)</f>
        <v>4488</v>
      </c>
      <c r="S11" s="201">
        <f>VLOOKUP($L11,[1]base!$C:$BG,[1]base!AM$1,FALSE)</f>
        <v>102.97648526807629</v>
      </c>
      <c r="T11" s="252">
        <f>VLOOKUP($L11,[1]base!$C:$BG,[1]base!AN$1,FALSE)</f>
        <v>9.4070434975817125</v>
      </c>
      <c r="U11" s="253">
        <f>VLOOKUP($L11,[1]base!$C:$BG,[1]base!AC$1,FALSE)</f>
        <v>2.8895180334907682</v>
      </c>
      <c r="V11" s="201">
        <f>VLOOKUP($L11,[1]base!$C:$BG,[1]base!AB$1,FALSE)</f>
        <v>392.97445255474446</v>
      </c>
      <c r="W11" s="201" t="s">
        <v>232</v>
      </c>
    </row>
    <row r="12" spans="1:25" x14ac:dyDescent="0.25">
      <c r="F12" s="202">
        <v>1000014566</v>
      </c>
      <c r="G12" s="203" t="s">
        <v>43</v>
      </c>
      <c r="H12" s="203" t="s">
        <v>43</v>
      </c>
      <c r="I12" s="203" t="s">
        <v>44</v>
      </c>
      <c r="J12" s="203" t="s">
        <v>44</v>
      </c>
      <c r="K12" s="198" t="s">
        <v>151</v>
      </c>
      <c r="L12" s="198" t="str">
        <f t="shared" si="0"/>
        <v>1-1000014566</v>
      </c>
      <c r="M12" s="203" t="str">
        <f>VLOOKUP($L12,[1]base!$C:$BG,[1]base!D$1,FALSE)</f>
        <v>100% Mie</v>
      </c>
      <c r="N12" s="8">
        <f>VLOOKUP($L12,[1]base!$C:$BG,[1]base!V$1,FALSE)</f>
        <v>12</v>
      </c>
      <c r="O12" s="8">
        <f>VLOOKUP($L12,[1]base!$C:$BG,[1]base!W$1,FALSE)</f>
        <v>68</v>
      </c>
      <c r="P12" s="8">
        <f>VLOOKUP($L12,[1]base!$C:$BG,[1]base!G$1,FALSE)</f>
        <v>2029005439</v>
      </c>
      <c r="Q12" s="81" t="str">
        <f>VLOOKUP($L12,[1]base!$C:$BG,[1]base!B$1,FALSE)</f>
        <v>100% MIE SPECIAL FOIE GRAS</v>
      </c>
      <c r="R12" s="8">
        <f>VLOOKUP($L12,[1]base!$C:$BG,[1]base!AD$1,FALSE)</f>
        <v>2244</v>
      </c>
      <c r="S12" s="201">
        <f>VLOOKUP($L12,[1]base!$C:$BG,[1]base!AM$1,FALSE)</f>
        <v>61.432594539180734</v>
      </c>
      <c r="T12" s="252">
        <f>VLOOKUP($L12,[1]base!$C:$BG,[1]base!AN$1,FALSE)</f>
        <v>6.3276125547550945</v>
      </c>
      <c r="U12" s="253">
        <f>VLOOKUP($L12,[1]base!$C:$BG,[1]base!AC$1,FALSE)</f>
        <v>3.3371040723981893</v>
      </c>
      <c r="V12" s="201">
        <f>VLOOKUP($L12,[1]base!$C:$BG,[1]base!AB$1,FALSE)</f>
        <v>226.92307692307688</v>
      </c>
      <c r="W12" s="201" t="s">
        <v>232</v>
      </c>
    </row>
    <row r="13" spans="1:25" x14ac:dyDescent="0.25">
      <c r="F13" s="202">
        <v>1000010418</v>
      </c>
      <c r="G13" s="203" t="s">
        <v>44</v>
      </c>
      <c r="H13" s="203" t="s">
        <v>44</v>
      </c>
      <c r="I13" s="203" t="s">
        <v>44</v>
      </c>
      <c r="J13" s="203" t="s">
        <v>44</v>
      </c>
      <c r="K13" s="198" t="s">
        <v>151</v>
      </c>
      <c r="L13" s="198" t="str">
        <f t="shared" si="0"/>
        <v>1-1000010418</v>
      </c>
      <c r="M13" s="203" t="str">
        <f>VLOOKUP($L13,[1]base!$C:$BG,[1]base!D$1,FALSE)</f>
        <v>AMS COM</v>
      </c>
      <c r="N13" s="8">
        <f>VLOOKUP($L13,[1]base!$C:$BG,[1]base!V$1,FALSE)</f>
        <v>15</v>
      </c>
      <c r="O13" s="8">
        <f>VLOOKUP($L13,[1]base!$C:$BG,[1]base!W$1,FALSE)</f>
        <v>28</v>
      </c>
      <c r="P13" s="8">
        <f>VLOOKUP($L13,[1]base!$C:$BG,[1]base!G$1,FALSE)</f>
        <v>2029004173</v>
      </c>
      <c r="Q13" s="81" t="str">
        <f>VLOOKUP($L13,[1]base!$C:$BG,[1]base!B$1,FALSE)</f>
        <v>AMS COMPLET 900G OFFRE ECONOMIQUE SANS A</v>
      </c>
      <c r="R13" s="8">
        <f>VLOOKUP($L13,[1]base!$C:$BG,[1]base!AD$1,FALSE)</f>
        <v>924</v>
      </c>
      <c r="S13" s="201">
        <f>VLOOKUP($L13,[1]base!$C:$BG,[1]base!AM$1,FALSE)</f>
        <v>65.456817400534192</v>
      </c>
      <c r="T13" s="252">
        <f>VLOOKUP($L13,[1]base!$C:$BG,[1]base!AN$1,FALSE)</f>
        <v>10.765192371983817</v>
      </c>
      <c r="U13" s="253">
        <f>VLOOKUP($L13,[1]base!$C:$BG,[1]base!AC$1,FALSE)</f>
        <v>5.417475726800971</v>
      </c>
      <c r="V13" s="201">
        <f>VLOOKUP($L13,[1]base!$C:$BG,[1]base!AB$1,FALSE)</f>
        <v>151.68932035042718</v>
      </c>
      <c r="W13" s="201" t="s">
        <v>233</v>
      </c>
    </row>
    <row r="14" spans="1:25" x14ac:dyDescent="0.25">
      <c r="D14" s="26"/>
      <c r="F14" s="202">
        <v>1000013366</v>
      </c>
      <c r="G14" s="203" t="s">
        <v>44</v>
      </c>
      <c r="H14" s="203" t="s">
        <v>43</v>
      </c>
      <c r="I14" s="203" t="s">
        <v>44</v>
      </c>
      <c r="J14" s="203" t="s">
        <v>44</v>
      </c>
      <c r="K14" s="198" t="s">
        <v>151</v>
      </c>
      <c r="L14" s="198" t="str">
        <f t="shared" si="0"/>
        <v>1-1000013366</v>
      </c>
      <c r="M14" s="203" t="str">
        <f>VLOOKUP($L14,[1]base!$C:$BG,[1]base!D$1,FALSE)</f>
        <v>AMS COM</v>
      </c>
      <c r="N14" s="8">
        <f>VLOOKUP($L14,[1]base!$C:$BG,[1]base!V$1,FALSE)</f>
        <v>10</v>
      </c>
      <c r="O14" s="8">
        <f>VLOOKUP($L14,[1]base!$C:$BG,[1]base!W$1,FALSE)</f>
        <v>60</v>
      </c>
      <c r="P14" s="8">
        <f>VLOOKUP($L14,[1]base!$C:$BG,[1]base!G$1,FALSE)</f>
        <v>2029004173</v>
      </c>
      <c r="Q14" s="81" t="str">
        <f>VLOOKUP($L14,[1]base!$C:$BG,[1]base!B$1,FALSE)</f>
        <v>AMERICAN SANDWICH COMPLET 600 G X 10</v>
      </c>
      <c r="R14" s="8">
        <f>VLOOKUP($L14,[1]base!$C:$BG,[1]base!AD$1,FALSE)</f>
        <v>1980</v>
      </c>
      <c r="S14" s="201">
        <f>VLOOKUP($L14,[1]base!$C:$BG,[1]base!AM$1,FALSE)</f>
        <v>62.339826080161892</v>
      </c>
      <c r="T14" s="252">
        <f>VLOOKUP($L14,[1]base!$C:$BG,[1]base!AN$1,FALSE)</f>
        <v>10.765192371983817</v>
      </c>
      <c r="U14" s="253">
        <f>VLOOKUP($L14,[1]base!$C:$BG,[1]base!AC$1,FALSE)</f>
        <v>5.6883495145631056</v>
      </c>
      <c r="V14" s="201">
        <f>VLOOKUP($L14,[1]base!$C:$BG,[1]base!AB$1,FALSE)</f>
        <v>341.30097087378635</v>
      </c>
      <c r="W14" s="201" t="s">
        <v>232</v>
      </c>
    </row>
    <row r="15" spans="1:25" x14ac:dyDescent="0.25">
      <c r="F15" s="202">
        <v>1000013367</v>
      </c>
      <c r="G15" s="203" t="s">
        <v>44</v>
      </c>
      <c r="H15" s="203" t="s">
        <v>43</v>
      </c>
      <c r="I15" s="203" t="s">
        <v>44</v>
      </c>
      <c r="J15" s="203" t="s">
        <v>44</v>
      </c>
      <c r="K15" s="198" t="s">
        <v>151</v>
      </c>
      <c r="L15" s="198" t="str">
        <f t="shared" si="0"/>
        <v>1-1000013367</v>
      </c>
      <c r="M15" s="203" t="str">
        <f>VLOOKUP($L15,[1]base!$C:$BG,[1]base!D$1,FALSE)</f>
        <v>AMS COM</v>
      </c>
      <c r="N15" s="8">
        <f>VLOOKUP($L15,[1]base!$C:$BG,[1]base!V$1,FALSE)</f>
        <v>15</v>
      </c>
      <c r="O15" s="8">
        <f>VLOOKUP($L15,[1]base!$C:$BG,[1]base!W$1,FALSE)</f>
        <v>44</v>
      </c>
      <c r="P15" s="8">
        <f>VLOOKUP($L15,[1]base!$C:$BG,[1]base!G$1,FALSE)</f>
        <v>2029004173</v>
      </c>
      <c r="Q15" s="81" t="str">
        <f>VLOOKUP($L15,[1]base!$C:$BG,[1]base!B$1,FALSE)</f>
        <v>AMERICAN SANDWICH COMPLET 600 G X 15</v>
      </c>
      <c r="R15" s="8">
        <f>VLOOKUP($L15,[1]base!$C:$BG,[1]base!AD$1,FALSE)</f>
        <v>1452</v>
      </c>
      <c r="S15" s="201">
        <f>VLOOKUP($L15,[1]base!$C:$BG,[1]base!AM$1,FALSE)</f>
        <v>68.573808688178076</v>
      </c>
      <c r="T15" s="252">
        <f>VLOOKUP($L15,[1]base!$C:$BG,[1]base!AN$1,FALSE)</f>
        <v>10.765192371983815</v>
      </c>
      <c r="U15" s="253">
        <f>VLOOKUP($L15,[1]base!$C:$BG,[1]base!AC$1,FALSE)</f>
        <v>5.1712268314210057</v>
      </c>
      <c r="V15" s="201">
        <f>VLOOKUP($L15,[1]base!$C:$BG,[1]base!AB$1,FALSE)</f>
        <v>227.53398058252426</v>
      </c>
      <c r="W15" s="201" t="s">
        <v>232</v>
      </c>
    </row>
    <row r="16" spans="1:25" x14ac:dyDescent="0.25">
      <c r="D16" s="26"/>
      <c r="F16" s="370">
        <v>1000015813</v>
      </c>
      <c r="G16" s="203" t="s">
        <v>44</v>
      </c>
      <c r="H16" s="203" t="s">
        <v>43</v>
      </c>
      <c r="I16" s="203" t="s">
        <v>44</v>
      </c>
      <c r="J16" s="203" t="s">
        <v>44</v>
      </c>
      <c r="K16" s="198" t="s">
        <v>151</v>
      </c>
      <c r="L16" s="198" t="str">
        <f t="shared" si="0"/>
        <v>1-1000015813</v>
      </c>
      <c r="M16" s="203" t="str">
        <f>VLOOKUP($L16,[1]base!$C:$BG,[1]base!D$1,FALSE)</f>
        <v>AMS COM</v>
      </c>
      <c r="N16" s="8">
        <f>VLOOKUP($L16,[1]base!$C:$BG,[1]base!V$1,FALSE)</f>
        <v>10</v>
      </c>
      <c r="O16" s="8">
        <f>VLOOKUP($L16,[1]base!$C:$BG,[1]base!W$1,FALSE)</f>
        <v>60</v>
      </c>
      <c r="P16" s="8">
        <f>VLOOKUP($L16,[1]base!$C:$BG,[1]base!G$1,FALSE)</f>
        <v>2029004173</v>
      </c>
      <c r="Q16" s="81" t="str">
        <f>VLOOKUP($L16,[1]base!$C:$BG,[1]base!B$1,FALSE)</f>
        <v>AMERICAN SANDWICH COMPLET 600 G X 10</v>
      </c>
      <c r="R16" s="8">
        <f>VLOOKUP($L16,[1]base!$C:$BG,[1]base!AD$1,FALSE)</f>
        <v>1980</v>
      </c>
      <c r="S16" s="201">
        <f>VLOOKUP($L16,[1]base!$C:$BG,[1]base!AM$1,FALSE)</f>
        <v>62.339826080161892</v>
      </c>
      <c r="T16" s="252">
        <f>VLOOKUP($L16,[1]base!$C:$BG,[1]base!AN$1,FALSE)</f>
        <v>10.765192371983817</v>
      </c>
      <c r="U16" s="253">
        <f>VLOOKUP($L16,[1]base!$C:$BG,[1]base!AC$1,FALSE)</f>
        <v>5.6883495145631056</v>
      </c>
      <c r="V16" s="201">
        <f>VLOOKUP($L16,[1]base!$C:$BG,[1]base!AB$1,FALSE)</f>
        <v>341.30097087378635</v>
      </c>
      <c r="W16" s="201" t="s">
        <v>232</v>
      </c>
    </row>
    <row r="17" spans="4:23" x14ac:dyDescent="0.25">
      <c r="F17" s="370">
        <v>1000015814</v>
      </c>
      <c r="G17" s="203" t="s">
        <v>44</v>
      </c>
      <c r="H17" s="203" t="s">
        <v>43</v>
      </c>
      <c r="I17" s="203" t="s">
        <v>44</v>
      </c>
      <c r="J17" s="203" t="s">
        <v>44</v>
      </c>
      <c r="K17" s="198" t="s">
        <v>151</v>
      </c>
      <c r="L17" s="198" t="str">
        <f t="shared" si="0"/>
        <v>1-1000015814</v>
      </c>
      <c r="M17" s="203" t="str">
        <f>VLOOKUP($L17,[1]base!$C:$BG,[1]base!D$1,FALSE)</f>
        <v>AMS COM</v>
      </c>
      <c r="N17" s="8">
        <f>VLOOKUP($L17,[1]base!$C:$BG,[1]base!V$1,FALSE)</f>
        <v>15</v>
      </c>
      <c r="O17" s="8">
        <f>VLOOKUP($L17,[1]base!$C:$BG,[1]base!W$1,FALSE)</f>
        <v>44</v>
      </c>
      <c r="P17" s="8">
        <f>VLOOKUP($L17,[1]base!$C:$BG,[1]base!G$1,FALSE)</f>
        <v>2029004173</v>
      </c>
      <c r="Q17" s="81" t="str">
        <f>VLOOKUP($L17,[1]base!$C:$BG,[1]base!B$1,FALSE)</f>
        <v>AMERICAN SANDWICH COMPLET 600 G X 15</v>
      </c>
      <c r="R17" s="8">
        <f>VLOOKUP($L17,[1]base!$C:$BG,[1]base!AD$1,FALSE)</f>
        <v>1452</v>
      </c>
      <c r="S17" s="201">
        <f>VLOOKUP($L17,[1]base!$C:$BG,[1]base!AM$1,FALSE)</f>
        <v>68.573808688178076</v>
      </c>
      <c r="T17" s="252">
        <f>VLOOKUP($L17,[1]base!$C:$BG,[1]base!AN$1,FALSE)</f>
        <v>10.765192371983815</v>
      </c>
      <c r="U17" s="253">
        <f>VLOOKUP($L17,[1]base!$C:$BG,[1]base!AC$1,FALSE)</f>
        <v>5.1712268314210057</v>
      </c>
      <c r="V17" s="201">
        <f>VLOOKUP($L17,[1]base!$C:$BG,[1]base!AB$1,FALSE)</f>
        <v>227.53398058252426</v>
      </c>
      <c r="W17" s="201" t="s">
        <v>232</v>
      </c>
    </row>
    <row r="18" spans="4:23" x14ac:dyDescent="0.25">
      <c r="F18" s="431">
        <v>1000013363</v>
      </c>
      <c r="G18" s="203" t="s">
        <v>43</v>
      </c>
      <c r="H18" s="203" t="s">
        <v>43</v>
      </c>
      <c r="I18" s="203" t="s">
        <v>44</v>
      </c>
      <c r="J18" s="203" t="s">
        <v>44</v>
      </c>
      <c r="K18" s="198" t="s">
        <v>151</v>
      </c>
      <c r="L18" s="198" t="str">
        <f t="shared" si="0"/>
        <v>1-1000013363</v>
      </c>
      <c r="M18" s="203" t="str">
        <f>VLOOKUP($L18,[1]base!$C:$BG,[1]base!D$1,FALSE)</f>
        <v>AMS COM</v>
      </c>
      <c r="N18" s="8">
        <f>VLOOKUP($L18,[1]base!$C:$BG,[1]base!V$1,FALSE)</f>
        <v>7</v>
      </c>
      <c r="O18" s="8">
        <f>VLOOKUP($L18,[1]base!$C:$BG,[1]base!W$1,FALSE)</f>
        <v>60</v>
      </c>
      <c r="P18" s="8">
        <f>VLOOKUP($L18,[1]base!$C:$BG,[1]base!G$1,FALSE)</f>
        <v>2029004173</v>
      </c>
      <c r="Q18" s="81" t="str">
        <f>VLOOKUP($L18,[1]base!$C:$BG,[1]base!B$1,FALSE)</f>
        <v>AMS COMPLET 900G X 7</v>
      </c>
      <c r="R18" s="8">
        <f>VLOOKUP($L18,[1]base!$C:$BG,[1]base!AD$1,FALSE)</f>
        <v>1980</v>
      </c>
      <c r="S18" s="201">
        <f>VLOOKUP($L18,[1]base!$C:$BG,[1]base!AM$1,FALSE)</f>
        <v>65.456817400534192</v>
      </c>
      <c r="T18" s="252">
        <f>VLOOKUP($L18,[1]base!$C:$BG,[1]base!AN$1,FALSE)</f>
        <v>10.765192371983817</v>
      </c>
      <c r="U18" s="253">
        <f>VLOOKUP($L18,[1]base!$C:$BG,[1]base!AC$1,FALSE)</f>
        <v>5.417475726800971</v>
      </c>
      <c r="V18" s="201">
        <f>VLOOKUP($L18,[1]base!$C:$BG,[1]base!AB$1,FALSE)</f>
        <v>325.04854360805825</v>
      </c>
      <c r="W18" s="201" t="s">
        <v>232</v>
      </c>
    </row>
    <row r="19" spans="4:23" x14ac:dyDescent="0.25">
      <c r="F19" s="431">
        <v>1000013364</v>
      </c>
      <c r="G19" s="203" t="s">
        <v>43</v>
      </c>
      <c r="H19" s="203" t="s">
        <v>43</v>
      </c>
      <c r="I19" s="203" t="s">
        <v>44</v>
      </c>
      <c r="J19" s="203" t="s">
        <v>44</v>
      </c>
      <c r="K19" s="198" t="s">
        <v>151</v>
      </c>
      <c r="L19" s="198" t="str">
        <f t="shared" si="0"/>
        <v>1-1000013364</v>
      </c>
      <c r="M19" s="203" t="str">
        <f>VLOOKUP($L19,[1]base!$C:$BG,[1]base!D$1,FALSE)</f>
        <v>AMS COM</v>
      </c>
      <c r="N19" s="8">
        <f>VLOOKUP($L19,[1]base!$C:$BG,[1]base!V$1,FALSE)</f>
        <v>15</v>
      </c>
      <c r="O19" s="8">
        <f>VLOOKUP($L19,[1]base!$C:$BG,[1]base!W$1,FALSE)</f>
        <v>28</v>
      </c>
      <c r="P19" s="8">
        <f>VLOOKUP($L19,[1]base!$C:$BG,[1]base!G$1,FALSE)</f>
        <v>2029004173</v>
      </c>
      <c r="Q19" s="81" t="str">
        <f>VLOOKUP($L19,[1]base!$C:$BG,[1]base!B$1,FALSE)</f>
        <v>AMS COMPLET 900G X 15</v>
      </c>
      <c r="R19" s="8">
        <f>VLOOKUP($L19,[1]base!$C:$BG,[1]base!AD$1,FALSE)</f>
        <v>924</v>
      </c>
      <c r="S19" s="201">
        <f>VLOOKUP($L19,[1]base!$C:$BG,[1]base!AM$1,FALSE)</f>
        <v>65.456817400534192</v>
      </c>
      <c r="T19" s="252">
        <f>VLOOKUP($L19,[1]base!$C:$BG,[1]base!AN$1,FALSE)</f>
        <v>10.765192371983817</v>
      </c>
      <c r="U19" s="253">
        <f>VLOOKUP($L19,[1]base!$C:$BG,[1]base!AC$1,FALSE)</f>
        <v>5.417475726800971</v>
      </c>
      <c r="V19" s="201">
        <f>VLOOKUP($L19,[1]base!$C:$BG,[1]base!AB$1,FALSE)</f>
        <v>151.68932035042718</v>
      </c>
      <c r="W19" s="201" t="s">
        <v>232</v>
      </c>
    </row>
    <row r="20" spans="4:23" x14ac:dyDescent="0.25">
      <c r="F20" s="205">
        <v>1000014218</v>
      </c>
      <c r="G20" s="203" t="s">
        <v>44</v>
      </c>
      <c r="H20" s="203" t="s">
        <v>43</v>
      </c>
      <c r="I20" s="203" t="s">
        <v>44</v>
      </c>
      <c r="J20" s="203" t="s">
        <v>44</v>
      </c>
      <c r="K20" s="198" t="s">
        <v>151</v>
      </c>
      <c r="L20" s="198" t="str">
        <f t="shared" si="0"/>
        <v>1-1000014218</v>
      </c>
      <c r="M20" s="203" t="str">
        <f>VLOOKUP($L20,[1]base!$C:$BG,[1]base!D$1,FALSE)</f>
        <v>AMS COM</v>
      </c>
      <c r="N20" s="8">
        <f>VLOOKUP($L20,[1]base!$C:$BG,[1]base!V$1,FALSE)</f>
        <v>10</v>
      </c>
      <c r="O20" s="8">
        <f>VLOOKUP($L20,[1]base!$C:$BG,[1]base!W$1,FALSE)</f>
        <v>60</v>
      </c>
      <c r="P20" s="8">
        <f>VLOOKUP($L20,[1]base!$C:$BG,[1]base!G$1,FALSE)</f>
        <v>2029004173</v>
      </c>
      <c r="Q20" s="81" t="str">
        <f>VLOOKUP($L20,[1]base!$C:$BG,[1]base!B$1,FALSE)</f>
        <v>AMERICAN SANDWICH COMPLET 600 G X 10</v>
      </c>
      <c r="R20" s="8">
        <f>VLOOKUP($L20,[1]base!$C:$BG,[1]base!AD$1,FALSE)</f>
        <v>1980</v>
      </c>
      <c r="S20" s="201">
        <f>VLOOKUP($L20,[1]base!$C:$BG,[1]base!AM$1,FALSE)</f>
        <v>62.342101354377341</v>
      </c>
      <c r="T20" s="252">
        <f>VLOOKUP($L20,[1]base!$C:$BG,[1]base!AN$1,FALSE)</f>
        <v>10.649826297657301</v>
      </c>
      <c r="U20" s="253">
        <f>VLOOKUP($L20,[1]base!$C:$BG,[1]base!AC$1,FALSE)</f>
        <v>5.6271844660194175</v>
      </c>
      <c r="V20" s="201">
        <f>VLOOKUP($L20,[1]base!$C:$BG,[1]base!AB$1,FALSE)</f>
        <v>337.63106796116506</v>
      </c>
      <c r="W20" s="201" t="s">
        <v>233</v>
      </c>
    </row>
    <row r="21" spans="4:23" x14ac:dyDescent="0.25">
      <c r="D21" s="26"/>
      <c r="F21" s="205">
        <v>1000014219</v>
      </c>
      <c r="G21" s="203" t="s">
        <v>44</v>
      </c>
      <c r="H21" s="203" t="s">
        <v>43</v>
      </c>
      <c r="I21" s="203" t="s">
        <v>44</v>
      </c>
      <c r="J21" s="203" t="s">
        <v>44</v>
      </c>
      <c r="K21" s="198" t="s">
        <v>151</v>
      </c>
      <c r="L21" s="198" t="str">
        <f t="shared" si="0"/>
        <v>1-1000014219</v>
      </c>
      <c r="M21" s="203" t="str">
        <f>VLOOKUP($L21,[1]base!$C:$BG,[1]base!D$1,FALSE)</f>
        <v>AMS COM</v>
      </c>
      <c r="N21" s="8">
        <f>VLOOKUP($L21,[1]base!$C:$BG,[1]base!V$1,FALSE)</f>
        <v>15</v>
      </c>
      <c r="O21" s="8">
        <f>VLOOKUP($L21,[1]base!$C:$BG,[1]base!W$1,FALSE)</f>
        <v>44</v>
      </c>
      <c r="P21" s="8">
        <f>VLOOKUP($L21,[1]base!$C:$BG,[1]base!G$1,FALSE)</f>
        <v>2029004173</v>
      </c>
      <c r="Q21" s="81" t="str">
        <f>VLOOKUP($L21,[1]base!$C:$BG,[1]base!B$1,FALSE)</f>
        <v>AMERICAN SANDWICH COMPLET 600 G X 15</v>
      </c>
      <c r="R21" s="8">
        <f>VLOOKUP($L21,[1]base!$C:$BG,[1]base!AD$1,FALSE)</f>
        <v>1452</v>
      </c>
      <c r="S21" s="201">
        <f>VLOOKUP($L21,[1]base!$C:$BG,[1]base!AM$1,FALSE)</f>
        <v>68.576311489815069</v>
      </c>
      <c r="T21" s="252">
        <f>VLOOKUP($L21,[1]base!$C:$BG,[1]base!AN$1,FALSE)</f>
        <v>10.649826297657301</v>
      </c>
      <c r="U21" s="253">
        <f>VLOOKUP($L21,[1]base!$C:$BG,[1]base!AC$1,FALSE)</f>
        <v>5.1156222418358341</v>
      </c>
      <c r="V21" s="201">
        <f>VLOOKUP($L21,[1]base!$C:$BG,[1]base!AB$1,FALSE)</f>
        <v>225.08737864077671</v>
      </c>
      <c r="W21" s="201" t="s">
        <v>233</v>
      </c>
    </row>
    <row r="22" spans="4:23" x14ac:dyDescent="0.25">
      <c r="D22" s="26"/>
      <c r="F22" s="205">
        <v>1000014220</v>
      </c>
      <c r="G22" s="203" t="s">
        <v>44</v>
      </c>
      <c r="H22" s="203" t="s">
        <v>43</v>
      </c>
      <c r="I22" s="203" t="s">
        <v>44</v>
      </c>
      <c r="J22" s="203" t="s">
        <v>44</v>
      </c>
      <c r="K22" s="198" t="s">
        <v>151</v>
      </c>
      <c r="L22" s="198" t="str">
        <f t="shared" si="0"/>
        <v>1-1000014220</v>
      </c>
      <c r="M22" s="203" t="str">
        <f>VLOOKUP($L22,[1]base!$C:$BG,[1]base!D$1,FALSE)</f>
        <v>AMS COM</v>
      </c>
      <c r="N22" s="8">
        <f>VLOOKUP($L22,[1]base!$C:$BG,[1]base!V$1,FALSE)</f>
        <v>7</v>
      </c>
      <c r="O22" s="8">
        <f>VLOOKUP($L22,[1]base!$C:$BG,[1]base!W$1,FALSE)</f>
        <v>60</v>
      </c>
      <c r="P22" s="8">
        <f>VLOOKUP($L22,[1]base!$C:$BG,[1]base!G$1,FALSE)</f>
        <v>2029004173</v>
      </c>
      <c r="Q22" s="81" t="str">
        <f>VLOOKUP($L22,[1]base!$C:$BG,[1]base!B$1,FALSE)</f>
        <v>AMS COMPLET 900G X 7</v>
      </c>
      <c r="R22" s="8">
        <f>VLOOKUP($L22,[1]base!$C:$BG,[1]base!AD$1,FALSE)</f>
        <v>1980</v>
      </c>
      <c r="S22" s="201">
        <f>VLOOKUP($L22,[1]base!$C:$BG,[1]base!AM$1,FALSE)</f>
        <v>65.459206438460996</v>
      </c>
      <c r="T22" s="252">
        <f>VLOOKUP($L22,[1]base!$C:$BG,[1]base!AN$1,FALSE)</f>
        <v>10.649826297657297</v>
      </c>
      <c r="U22" s="253">
        <f>VLOOKUP($L22,[1]base!$C:$BG,[1]base!AC$1,FALSE)</f>
        <v>5.3592232996310685</v>
      </c>
      <c r="V22" s="201">
        <f>VLOOKUP($L22,[1]base!$C:$BG,[1]base!AB$1,FALSE)</f>
        <v>321.55339797786411</v>
      </c>
      <c r="W22" s="201" t="s">
        <v>233</v>
      </c>
    </row>
    <row r="23" spans="4:23" x14ac:dyDescent="0.25">
      <c r="D23" s="26"/>
      <c r="F23" s="205">
        <v>1000014221</v>
      </c>
      <c r="G23" s="203" t="s">
        <v>43</v>
      </c>
      <c r="H23" s="203" t="s">
        <v>43</v>
      </c>
      <c r="I23" s="203" t="s">
        <v>44</v>
      </c>
      <c r="J23" s="203" t="s">
        <v>44</v>
      </c>
      <c r="K23" s="198" t="s">
        <v>151</v>
      </c>
      <c r="L23" s="198" t="str">
        <f t="shared" si="0"/>
        <v>1-1000014221</v>
      </c>
      <c r="M23" s="203" t="str">
        <f>VLOOKUP($L23,[1]base!$C:$BG,[1]base!D$1,FALSE)</f>
        <v>AMS COM</v>
      </c>
      <c r="N23" s="8">
        <f>VLOOKUP($L23,[1]base!$C:$BG,[1]base!V$1,FALSE)</f>
        <v>15</v>
      </c>
      <c r="O23" s="8">
        <f>VLOOKUP($L23,[1]base!$C:$BG,[1]base!W$1,FALSE)</f>
        <v>28</v>
      </c>
      <c r="P23" s="8">
        <f>VLOOKUP($L23,[1]base!$C:$BG,[1]base!G$1,FALSE)</f>
        <v>2029004173</v>
      </c>
      <c r="Q23" s="81" t="str">
        <f>VLOOKUP($L23,[1]base!$C:$BG,[1]base!B$1,FALSE)</f>
        <v>AMS COMPLET 900G X 15</v>
      </c>
      <c r="R23" s="8">
        <f>VLOOKUP($L23,[1]base!$C:$BG,[1]base!AD$1,FALSE)</f>
        <v>924</v>
      </c>
      <c r="S23" s="201">
        <f>VLOOKUP($L23,[1]base!$C:$BG,[1]base!AM$1,FALSE)</f>
        <v>65.459206438460996</v>
      </c>
      <c r="T23" s="252">
        <f>VLOOKUP($L23,[1]base!$C:$BG,[1]base!AN$1,FALSE)</f>
        <v>10.649826297657297</v>
      </c>
      <c r="U23" s="253">
        <f>VLOOKUP($L23,[1]base!$C:$BG,[1]base!AC$1,FALSE)</f>
        <v>5.3592232996310694</v>
      </c>
      <c r="V23" s="201">
        <f>VLOOKUP($L23,[1]base!$C:$BG,[1]base!AB$1,FALSE)</f>
        <v>150.05825238966995</v>
      </c>
      <c r="W23" s="201" t="s">
        <v>233</v>
      </c>
    </row>
    <row r="24" spans="4:23" x14ac:dyDescent="0.25">
      <c r="D24" s="26"/>
      <c r="F24" s="198">
        <v>1000010121</v>
      </c>
      <c r="G24" s="203" t="s">
        <v>44</v>
      </c>
      <c r="H24" s="203" t="s">
        <v>43</v>
      </c>
      <c r="I24" s="203" t="s">
        <v>44</v>
      </c>
      <c r="J24" s="203" t="s">
        <v>44</v>
      </c>
      <c r="K24" s="198" t="s">
        <v>151</v>
      </c>
      <c r="L24" s="198" t="str">
        <f t="shared" si="0"/>
        <v>1-1000010121</v>
      </c>
      <c r="M24" s="203" t="str">
        <f>VLOOKUP($L24,[1]base!$C:$BG,[1]base!D$1,FALSE)</f>
        <v>AMS NAT</v>
      </c>
      <c r="N24" s="8">
        <f>VLOOKUP($L24,[1]base!$C:$BG,[1]base!V$1,FALSE)</f>
        <v>15</v>
      </c>
      <c r="O24" s="8">
        <f>VLOOKUP($L24,[1]base!$C:$BG,[1]base!W$1,FALSE)</f>
        <v>28</v>
      </c>
      <c r="P24" s="8">
        <f>VLOOKUP($L24,[1]base!$C:$BG,[1]base!G$1,FALSE)</f>
        <v>2029003999</v>
      </c>
      <c r="Q24" s="81" t="str">
        <f>VLOOKUP($L24,[1]base!$C:$BG,[1]base!B$1,FALSE)</f>
        <v>AMS NATURE GEANT 825g OFFRE ECONOMIQUE S</v>
      </c>
      <c r="R24" s="8">
        <f>VLOOKUP($L24,[1]base!$C:$BG,[1]base!AD$1,FALSE)</f>
        <v>924</v>
      </c>
      <c r="S24" s="201">
        <f>VLOOKUP($L24,[1]base!$C:$BG,[1]base!AM$1,FALSE)</f>
        <v>57.396977426841374</v>
      </c>
      <c r="T24" s="252">
        <f>VLOOKUP($L24,[1]base!$C:$BG,[1]base!AN$1,FALSE)</f>
        <v>9.4396508737883931</v>
      </c>
      <c r="U24" s="253">
        <f>VLOOKUP($L24,[1]base!$C:$BG,[1]base!AC$1,FALSE)</f>
        <v>5.4174757268009701</v>
      </c>
      <c r="V24" s="201">
        <f>VLOOKUP($L24,[1]base!$C:$BG,[1]base!AB$1,FALSE)</f>
        <v>151.68932035042715</v>
      </c>
      <c r="W24" s="201" t="s">
        <v>233</v>
      </c>
    </row>
    <row r="25" spans="4:23" x14ac:dyDescent="0.25">
      <c r="F25" s="202">
        <v>1000013894</v>
      </c>
      <c r="G25" s="203" t="s">
        <v>44</v>
      </c>
      <c r="H25" s="203" t="s">
        <v>43</v>
      </c>
      <c r="I25" s="203" t="s">
        <v>44</v>
      </c>
      <c r="J25" s="203" t="s">
        <v>44</v>
      </c>
      <c r="K25" s="198" t="s">
        <v>151</v>
      </c>
      <c r="L25" s="198" t="str">
        <f t="shared" si="0"/>
        <v>1-1000013894</v>
      </c>
      <c r="M25" s="203" t="str">
        <f>VLOOKUP($L25,[1]base!$C:$BG,[1]base!D$1,FALSE)</f>
        <v>AMS NAT</v>
      </c>
      <c r="N25" s="8">
        <f>VLOOKUP($L25,[1]base!$C:$BG,[1]base!V$1,FALSE)</f>
        <v>10</v>
      </c>
      <c r="O25" s="8">
        <f>VLOOKUP($L25,[1]base!$C:$BG,[1]base!W$1,FALSE)</f>
        <v>60</v>
      </c>
      <c r="P25" s="8">
        <f>VLOOKUP($L25,[1]base!$C:$BG,[1]base!G$1,FALSE)</f>
        <v>2029003999</v>
      </c>
      <c r="Q25" s="81" t="str">
        <f>VLOOKUP($L25,[1]base!$C:$BG,[1]base!B$1,FALSE)</f>
        <v>AMS NATURE 550 G</v>
      </c>
      <c r="R25" s="8">
        <f>VLOOKUP($L25,[1]base!$C:$BG,[1]base!AD$1,FALSE)</f>
        <v>1980</v>
      </c>
      <c r="S25" s="201">
        <f>VLOOKUP($L25,[1]base!$C:$BG,[1]base!AM$1,FALSE)</f>
        <v>54.663788011897246</v>
      </c>
      <c r="T25" s="252">
        <f>VLOOKUP($L25,[1]base!$C:$BG,[1]base!AN$1,FALSE)</f>
        <v>9.4396508737883931</v>
      </c>
      <c r="U25" s="253">
        <f>VLOOKUP($L25,[1]base!$C:$BG,[1]base!AC$1,FALSE)</f>
        <v>5.6883495145631056</v>
      </c>
      <c r="V25" s="201">
        <f>VLOOKUP($L25,[1]base!$C:$BG,[1]base!AB$1,FALSE)</f>
        <v>341.30097087378635</v>
      </c>
      <c r="W25" s="201" t="s">
        <v>232</v>
      </c>
    </row>
    <row r="26" spans="4:23" x14ac:dyDescent="0.25">
      <c r="F26" s="202">
        <v>1000013895</v>
      </c>
      <c r="G26" s="203" t="s">
        <v>44</v>
      </c>
      <c r="H26" s="203" t="s">
        <v>43</v>
      </c>
      <c r="I26" s="203" t="s">
        <v>44</v>
      </c>
      <c r="J26" s="203" t="s">
        <v>44</v>
      </c>
      <c r="K26" s="198" t="s">
        <v>151</v>
      </c>
      <c r="L26" s="198" t="str">
        <f t="shared" si="0"/>
        <v>1-1000013895</v>
      </c>
      <c r="M26" s="203" t="str">
        <f>VLOOKUP($L26,[1]base!$C:$BG,[1]base!D$1,FALSE)</f>
        <v>AMS NAT</v>
      </c>
      <c r="N26" s="8">
        <f>VLOOKUP($L26,[1]base!$C:$BG,[1]base!V$1,FALSE)</f>
        <v>15</v>
      </c>
      <c r="O26" s="8">
        <f>VLOOKUP($L26,[1]base!$C:$BG,[1]base!W$1,FALSE)</f>
        <v>44</v>
      </c>
      <c r="P26" s="8">
        <f>VLOOKUP($L26,[1]base!$C:$BG,[1]base!G$1,FALSE)</f>
        <v>2029003999</v>
      </c>
      <c r="Q26" s="81" t="str">
        <f>VLOOKUP($L26,[1]base!$C:$BG,[1]base!B$1,FALSE)</f>
        <v>AMS NATURE 550 G</v>
      </c>
      <c r="R26" s="8">
        <f>VLOOKUP($L26,[1]base!$C:$BG,[1]base!AD$1,FALSE)</f>
        <v>1452</v>
      </c>
      <c r="S26" s="201">
        <f>VLOOKUP($L26,[1]base!$C:$BG,[1]base!AM$1,FALSE)</f>
        <v>60.13016681308698</v>
      </c>
      <c r="T26" s="252">
        <f>VLOOKUP($L26,[1]base!$C:$BG,[1]base!AN$1,FALSE)</f>
        <v>9.4396508737883931</v>
      </c>
      <c r="U26" s="253">
        <f>VLOOKUP($L26,[1]base!$C:$BG,[1]base!AC$1,FALSE)</f>
        <v>5.1712268314210057</v>
      </c>
      <c r="V26" s="201">
        <f>VLOOKUP($L26,[1]base!$C:$BG,[1]base!AB$1,FALSE)</f>
        <v>227.53398058252426</v>
      </c>
      <c r="W26" s="201" t="s">
        <v>232</v>
      </c>
    </row>
    <row r="27" spans="4:23" x14ac:dyDescent="0.25">
      <c r="F27" s="202">
        <v>1000013896</v>
      </c>
      <c r="G27" s="203" t="s">
        <v>44</v>
      </c>
      <c r="H27" s="203" t="s">
        <v>43</v>
      </c>
      <c r="I27" s="203" t="s">
        <v>44</v>
      </c>
      <c r="J27" s="203" t="s">
        <v>44</v>
      </c>
      <c r="K27" s="198" t="s">
        <v>151</v>
      </c>
      <c r="L27" s="198" t="str">
        <f t="shared" si="0"/>
        <v>1-1000013896</v>
      </c>
      <c r="M27" s="203" t="str">
        <f>VLOOKUP($L27,[1]base!$C:$BG,[1]base!D$1,FALSE)</f>
        <v>AMS NAT</v>
      </c>
      <c r="N27" s="8">
        <f>VLOOKUP($L27,[1]base!$C:$BG,[1]base!V$1,FALSE)</f>
        <v>7</v>
      </c>
      <c r="O27" s="8">
        <f>VLOOKUP($L27,[1]base!$C:$BG,[1]base!W$1,FALSE)</f>
        <v>60</v>
      </c>
      <c r="P27" s="8">
        <f>VLOOKUP($L27,[1]base!$C:$BG,[1]base!G$1,FALSE)</f>
        <v>2029003999</v>
      </c>
      <c r="Q27" s="81" t="str">
        <f>VLOOKUP($L27,[1]base!$C:$BG,[1]base!B$1,FALSE)</f>
        <v>AMS NATURE MAXI 825 G</v>
      </c>
      <c r="R27" s="8">
        <f>VLOOKUP($L27,[1]base!$C:$BG,[1]base!AD$1,FALSE)</f>
        <v>1980</v>
      </c>
      <c r="S27" s="201">
        <f>VLOOKUP($L27,[1]base!$C:$BG,[1]base!AM$1,FALSE)</f>
        <v>57.396977426841374</v>
      </c>
      <c r="T27" s="252">
        <f>VLOOKUP($L27,[1]base!$C:$BG,[1]base!AN$1,FALSE)</f>
        <v>9.4396508737883931</v>
      </c>
      <c r="U27" s="253">
        <f>VLOOKUP($L27,[1]base!$C:$BG,[1]base!AC$1,FALSE)</f>
        <v>5.4174757268009701</v>
      </c>
      <c r="V27" s="201">
        <f>VLOOKUP($L27,[1]base!$C:$BG,[1]base!AB$1,FALSE)</f>
        <v>325.0485436080582</v>
      </c>
      <c r="W27" s="201" t="s">
        <v>232</v>
      </c>
    </row>
    <row r="28" spans="4:23" x14ac:dyDescent="0.25">
      <c r="F28" s="202">
        <v>1000013897</v>
      </c>
      <c r="G28" s="203" t="s">
        <v>44</v>
      </c>
      <c r="H28" s="203" t="s">
        <v>43</v>
      </c>
      <c r="I28" s="203" t="s">
        <v>44</v>
      </c>
      <c r="J28" s="203" t="s">
        <v>44</v>
      </c>
      <c r="K28" s="198" t="s">
        <v>151</v>
      </c>
      <c r="L28" s="198" t="str">
        <f t="shared" si="0"/>
        <v>1-1000013897</v>
      </c>
      <c r="M28" s="203" t="str">
        <f>VLOOKUP($L28,[1]base!$C:$BG,[1]base!D$1,FALSE)</f>
        <v>AMS NAT</v>
      </c>
      <c r="N28" s="8">
        <f>VLOOKUP($L28,[1]base!$C:$BG,[1]base!V$1,FALSE)</f>
        <v>15</v>
      </c>
      <c r="O28" s="8">
        <f>VLOOKUP($L28,[1]base!$C:$BG,[1]base!W$1,FALSE)</f>
        <v>28</v>
      </c>
      <c r="P28" s="8">
        <f>VLOOKUP($L28,[1]base!$C:$BG,[1]base!G$1,FALSE)</f>
        <v>2029003999</v>
      </c>
      <c r="Q28" s="81" t="str">
        <f>VLOOKUP($L28,[1]base!$C:$BG,[1]base!B$1,FALSE)</f>
        <v>AMS NATURE MAXI 825 G</v>
      </c>
      <c r="R28" s="8">
        <f>VLOOKUP($L28,[1]base!$C:$BG,[1]base!AD$1,FALSE)</f>
        <v>924</v>
      </c>
      <c r="S28" s="201">
        <f>VLOOKUP($L28,[1]base!$C:$BG,[1]base!AM$1,FALSE)</f>
        <v>57.396977426841374</v>
      </c>
      <c r="T28" s="252">
        <f>VLOOKUP($L28,[1]base!$C:$BG,[1]base!AN$1,FALSE)</f>
        <v>9.4396508737883931</v>
      </c>
      <c r="U28" s="253">
        <f>VLOOKUP($L28,[1]base!$C:$BG,[1]base!AC$1,FALSE)</f>
        <v>5.4174757268009701</v>
      </c>
      <c r="V28" s="201">
        <f>VLOOKUP($L28,[1]base!$C:$BG,[1]base!AB$1,FALSE)</f>
        <v>151.68932035042715</v>
      </c>
      <c r="W28" s="201" t="s">
        <v>232</v>
      </c>
    </row>
    <row r="29" spans="4:23" x14ac:dyDescent="0.25">
      <c r="F29" s="362">
        <v>1000015796</v>
      </c>
      <c r="G29" s="203" t="s">
        <v>44</v>
      </c>
      <c r="H29" s="203" t="s">
        <v>43</v>
      </c>
      <c r="I29" s="203" t="s">
        <v>44</v>
      </c>
      <c r="J29" s="203" t="s">
        <v>44</v>
      </c>
      <c r="K29" s="198" t="s">
        <v>151</v>
      </c>
      <c r="L29" s="198" t="str">
        <f t="shared" si="0"/>
        <v>1-1000015796</v>
      </c>
      <c r="M29" s="203" t="str">
        <f>VLOOKUP($L29,[1]base!$C:$BG,[1]base!D$1,FALSE)</f>
        <v>AMS NAT</v>
      </c>
      <c r="N29" s="8">
        <f>VLOOKUP($L29,[1]base!$C:$BG,[1]base!V$1,FALSE)</f>
        <v>10</v>
      </c>
      <c r="O29" s="8">
        <f>VLOOKUP($L29,[1]base!$C:$BG,[1]base!W$1,FALSE)</f>
        <v>60</v>
      </c>
      <c r="P29" s="8">
        <f>VLOOKUP($L29,[1]base!$C:$BG,[1]base!G$1,FALSE)</f>
        <v>2029003999</v>
      </c>
      <c r="Q29" s="81" t="str">
        <f>VLOOKUP($L29,[1]base!$C:$BG,[1]base!B$1,FALSE)</f>
        <v>AMS NATURE 550 G</v>
      </c>
      <c r="R29" s="8">
        <f>VLOOKUP($L29,[1]base!$C:$BG,[1]base!AD$1,FALSE)</f>
        <v>1980</v>
      </c>
      <c r="S29" s="201">
        <f>VLOOKUP($L29,[1]base!$C:$BG,[1]base!AM$1,FALSE)</f>
        <v>54.663788011897246</v>
      </c>
      <c r="T29" s="252">
        <f>VLOOKUP($L29,[1]base!$C:$BG,[1]base!AN$1,FALSE)</f>
        <v>9.4396508737883931</v>
      </c>
      <c r="U29" s="253">
        <f>VLOOKUP($L29,[1]base!$C:$BG,[1]base!AC$1,FALSE)</f>
        <v>5.6883495145631056</v>
      </c>
      <c r="V29" s="201">
        <f>VLOOKUP($L29,[1]base!$C:$BG,[1]base!AB$1,FALSE)</f>
        <v>341.30097087378635</v>
      </c>
      <c r="W29" s="201" t="s">
        <v>232</v>
      </c>
    </row>
    <row r="30" spans="4:23" x14ac:dyDescent="0.25">
      <c r="F30" s="362">
        <v>1000015798</v>
      </c>
      <c r="G30" s="203" t="s">
        <v>44</v>
      </c>
      <c r="H30" s="203" t="s">
        <v>43</v>
      </c>
      <c r="I30" s="203" t="s">
        <v>44</v>
      </c>
      <c r="J30" s="203" t="s">
        <v>44</v>
      </c>
      <c r="K30" s="198" t="s">
        <v>151</v>
      </c>
      <c r="L30" s="198" t="str">
        <f t="shared" si="0"/>
        <v>1-1000015798</v>
      </c>
      <c r="M30" s="203" t="str">
        <f>VLOOKUP($L30,[1]base!$C:$BG,[1]base!D$1,FALSE)</f>
        <v>AMS NAT</v>
      </c>
      <c r="N30" s="8">
        <f>VLOOKUP($L30,[1]base!$C:$BG,[1]base!V$1,FALSE)</f>
        <v>15</v>
      </c>
      <c r="O30" s="8">
        <f>VLOOKUP($L30,[1]base!$C:$BG,[1]base!W$1,FALSE)</f>
        <v>44</v>
      </c>
      <c r="P30" s="8">
        <f>VLOOKUP($L30,[1]base!$C:$BG,[1]base!G$1,FALSE)</f>
        <v>2029003999</v>
      </c>
      <c r="Q30" s="81" t="str">
        <f>VLOOKUP($L30,[1]base!$C:$BG,[1]base!B$1,FALSE)</f>
        <v>AMS NATURE 550 G</v>
      </c>
      <c r="R30" s="8">
        <f>VLOOKUP($L30,[1]base!$C:$BG,[1]base!AD$1,FALSE)</f>
        <v>1452</v>
      </c>
      <c r="S30" s="201">
        <f>VLOOKUP($L30,[1]base!$C:$BG,[1]base!AM$1,FALSE)</f>
        <v>60.13016681308698</v>
      </c>
      <c r="T30" s="252">
        <f>VLOOKUP($L30,[1]base!$C:$BG,[1]base!AN$1,FALSE)</f>
        <v>9.4396508737883931</v>
      </c>
      <c r="U30" s="253">
        <f>VLOOKUP($L30,[1]base!$C:$BG,[1]base!AC$1,FALSE)</f>
        <v>5.1712268314210057</v>
      </c>
      <c r="V30" s="201">
        <f>VLOOKUP($L30,[1]base!$C:$BG,[1]base!AB$1,FALSE)</f>
        <v>227.53398058252426</v>
      </c>
      <c r="W30" s="201" t="s">
        <v>232</v>
      </c>
    </row>
    <row r="31" spans="4:23" x14ac:dyDescent="0.25">
      <c r="F31" s="362">
        <v>1000015799</v>
      </c>
      <c r="G31" s="203" t="s">
        <v>44</v>
      </c>
      <c r="H31" s="203" t="s">
        <v>43</v>
      </c>
      <c r="I31" s="203" t="s">
        <v>44</v>
      </c>
      <c r="J31" s="203" t="s">
        <v>44</v>
      </c>
      <c r="K31" s="198" t="s">
        <v>151</v>
      </c>
      <c r="L31" s="198" t="str">
        <f t="shared" si="0"/>
        <v>1-1000015799</v>
      </c>
      <c r="M31" s="203" t="str">
        <f>VLOOKUP($L31,[1]base!$C:$BG,[1]base!D$1,FALSE)</f>
        <v>AMS NAT</v>
      </c>
      <c r="N31" s="8">
        <f>VLOOKUP($L31,[1]base!$C:$BG,[1]base!V$1,FALSE)</f>
        <v>7</v>
      </c>
      <c r="O31" s="8">
        <f>VLOOKUP($L31,[1]base!$C:$BG,[1]base!W$1,FALSE)</f>
        <v>60</v>
      </c>
      <c r="P31" s="8">
        <f>VLOOKUP($L31,[1]base!$C:$BG,[1]base!G$1,FALSE)</f>
        <v>2029003999</v>
      </c>
      <c r="Q31" s="81" t="str">
        <f>VLOOKUP($L31,[1]base!$C:$BG,[1]base!B$1,FALSE)</f>
        <v>AMS NATURE MAXI 825 G</v>
      </c>
      <c r="R31" s="8">
        <f>VLOOKUP($L31,[1]base!$C:$BG,[1]base!AD$1,FALSE)</f>
        <v>1980</v>
      </c>
      <c r="S31" s="201">
        <f>VLOOKUP($L31,[1]base!$C:$BG,[1]base!AM$1,FALSE)</f>
        <v>57.396977426841374</v>
      </c>
      <c r="T31" s="252">
        <f>VLOOKUP($L31,[1]base!$C:$BG,[1]base!AN$1,FALSE)</f>
        <v>9.4396508737883931</v>
      </c>
      <c r="U31" s="253">
        <f>VLOOKUP($L31,[1]base!$C:$BG,[1]base!AC$1,FALSE)</f>
        <v>5.4174757268009701</v>
      </c>
      <c r="V31" s="201">
        <f>VLOOKUP($L31,[1]base!$C:$BG,[1]base!AB$1,FALSE)</f>
        <v>325.0485436080582</v>
      </c>
      <c r="W31" s="201" t="s">
        <v>232</v>
      </c>
    </row>
    <row r="32" spans="4:23" x14ac:dyDescent="0.25">
      <c r="F32" s="362">
        <v>1000015915</v>
      </c>
      <c r="G32" s="203" t="s">
        <v>44</v>
      </c>
      <c r="H32" s="203" t="s">
        <v>43</v>
      </c>
      <c r="I32" s="203" t="s">
        <v>44</v>
      </c>
      <c r="J32" s="203" t="s">
        <v>44</v>
      </c>
      <c r="K32" s="198" t="s">
        <v>151</v>
      </c>
      <c r="L32" s="198" t="str">
        <f t="shared" si="0"/>
        <v>1-1000015915</v>
      </c>
      <c r="M32" s="203" t="str">
        <f>VLOOKUP($L32,[1]base!$C:$BG,[1]base!D$1,FALSE)</f>
        <v>AMS NAT</v>
      </c>
      <c r="N32" s="8">
        <f>VLOOKUP($L32,[1]base!$C:$BG,[1]base!V$1,FALSE)</f>
        <v>7</v>
      </c>
      <c r="O32" s="8">
        <f>VLOOKUP($L32,[1]base!$C:$BG,[1]base!W$1,FALSE)</f>
        <v>60</v>
      </c>
      <c r="P32" s="8">
        <f>VLOOKUP($L32,[1]base!$C:$BG,[1]base!G$1,FALSE)</f>
        <v>2029003999</v>
      </c>
      <c r="Q32" s="81" t="str">
        <f>VLOOKUP($L32,[1]base!$C:$BG,[1]base!B$1,FALSE)</f>
        <v xml:space="preserve">AMS NATURE  825 G OFFRE ECO </v>
      </c>
      <c r="R32" s="8">
        <f>VLOOKUP($L32,[1]base!$C:$BG,[1]base!AD$1,FALSE)</f>
        <v>1980</v>
      </c>
      <c r="S32" s="201">
        <f>VLOOKUP($L32,[1]base!$C:$BG,[1]base!AM$1,FALSE)</f>
        <v>57.396977426841374</v>
      </c>
      <c r="T32" s="252">
        <f>VLOOKUP($L32,[1]base!$C:$BG,[1]base!AN$1,FALSE)</f>
        <v>9.4396508737883931</v>
      </c>
      <c r="U32" s="253">
        <f>VLOOKUP($L32,[1]base!$C:$BG,[1]base!AC$1,FALSE)</f>
        <v>5.4174757268009701</v>
      </c>
      <c r="V32" s="201">
        <f>VLOOKUP($L32,[1]base!$C:$BG,[1]base!AB$1,FALSE)</f>
        <v>325.0485436080582</v>
      </c>
      <c r="W32" s="201" t="s">
        <v>232</v>
      </c>
    </row>
    <row r="33" spans="6:23" x14ac:dyDescent="0.25">
      <c r="F33" s="362">
        <v>1000016923</v>
      </c>
      <c r="G33" s="203" t="s">
        <v>43</v>
      </c>
      <c r="H33" s="203" t="s">
        <v>43</v>
      </c>
      <c r="I33" s="203" t="s">
        <v>44</v>
      </c>
      <c r="J33" s="203" t="s">
        <v>44</v>
      </c>
      <c r="K33" s="198" t="s">
        <v>151</v>
      </c>
      <c r="L33" s="198" t="str">
        <f t="shared" si="0"/>
        <v>1-1000016923</v>
      </c>
      <c r="M33" s="203" t="str">
        <f>VLOOKUP($L33,[1]base!$C:$BG,[1]base!D$1,FALSE)</f>
        <v>AMS NAT</v>
      </c>
      <c r="N33" s="8">
        <f>VLOOKUP($L33,[1]base!$C:$BG,[1]base!V$1,FALSE)</f>
        <v>5</v>
      </c>
      <c r="O33" s="8">
        <f>VLOOKUP($L33,[1]base!$C:$BG,[1]base!W$1,FALSE)</f>
        <v>120</v>
      </c>
      <c r="P33" s="8">
        <f>VLOOKUP($L33,[1]base!$C:$BG,[1]base!G$1,FALSE)</f>
        <v>2029006068</v>
      </c>
      <c r="Q33" s="81" t="str">
        <f>VLOOKUP($L33,[1]base!$C:$BG,[1]base!B$1,FALSE)</f>
        <v xml:space="preserve">AMS NATURE 550 G SSA </v>
      </c>
      <c r="R33" s="8">
        <f>VLOOKUP($L33,[1]base!$C:$BG,[1]base!AD$1,FALSE)</f>
        <v>3960</v>
      </c>
      <c r="S33" s="201">
        <f>VLOOKUP($L33,[1]base!$C:$BG,[1]base!AM$1,FALSE)</f>
        <v>69.392043389817715</v>
      </c>
      <c r="T33" s="252">
        <f>VLOOKUP($L33,[1]base!$C:$BG,[1]base!AN$1,FALSE)</f>
        <v>11.498365651774051</v>
      </c>
      <c r="U33" s="253">
        <f>VLOOKUP($L33,[1]base!$C:$BG,[1]base!AC$1,FALSE)</f>
        <v>5.4551282051282062</v>
      </c>
      <c r="V33" s="201">
        <f>VLOOKUP($L33,[1]base!$C:$BG,[1]base!AB$1,FALSE)</f>
        <v>654.61538461538476</v>
      </c>
      <c r="W33" s="201" t="s">
        <v>232</v>
      </c>
    </row>
    <row r="34" spans="6:23" x14ac:dyDescent="0.25">
      <c r="F34" s="362">
        <v>1000015800</v>
      </c>
      <c r="G34" s="203" t="s">
        <v>44</v>
      </c>
      <c r="H34" s="203" t="s">
        <v>43</v>
      </c>
      <c r="I34" s="203" t="s">
        <v>44</v>
      </c>
      <c r="J34" s="203" t="s">
        <v>44</v>
      </c>
      <c r="K34" s="198" t="s">
        <v>151</v>
      </c>
      <c r="L34" s="198" t="str">
        <f t="shared" si="0"/>
        <v>1-1000015800</v>
      </c>
      <c r="M34" s="203" t="str">
        <f>VLOOKUP($L34,[1]base!$C:$BG,[1]base!D$1,FALSE)</f>
        <v>AMS NAT</v>
      </c>
      <c r="N34" s="8">
        <f>VLOOKUP($L34,[1]base!$C:$BG,[1]base!V$1,FALSE)</f>
        <v>15</v>
      </c>
      <c r="O34" s="8">
        <f>VLOOKUP($L34,[1]base!$C:$BG,[1]base!W$1,FALSE)</f>
        <v>28</v>
      </c>
      <c r="P34" s="8">
        <f>VLOOKUP($L34,[1]base!$C:$BG,[1]base!G$1,FALSE)</f>
        <v>2029003999</v>
      </c>
      <c r="Q34" s="81" t="str">
        <f>VLOOKUP($L34,[1]base!$C:$BG,[1]base!B$1,FALSE)</f>
        <v>AMS NATURE MAXI 825 G</v>
      </c>
      <c r="R34" s="8">
        <f>VLOOKUP($L34,[1]base!$C:$BG,[1]base!AD$1,FALSE)</f>
        <v>924</v>
      </c>
      <c r="S34" s="201">
        <f>VLOOKUP($L34,[1]base!$C:$BG,[1]base!AM$1,FALSE)</f>
        <v>57.396977426841374</v>
      </c>
      <c r="T34" s="252">
        <f>VLOOKUP($L34,[1]base!$C:$BG,[1]base!AN$1,FALSE)</f>
        <v>9.4396508737883931</v>
      </c>
      <c r="U34" s="253">
        <f>VLOOKUP($L34,[1]base!$C:$BG,[1]base!AC$1,FALSE)</f>
        <v>5.4174757268009701</v>
      </c>
      <c r="V34" s="201">
        <f>VLOOKUP($L34,[1]base!$C:$BG,[1]base!AB$1,FALSE)</f>
        <v>151.68932035042715</v>
      </c>
      <c r="W34" s="201" t="s">
        <v>232</v>
      </c>
    </row>
    <row r="35" spans="6:23" x14ac:dyDescent="0.25">
      <c r="F35" s="431">
        <v>1000011746</v>
      </c>
      <c r="G35" s="203" t="s">
        <v>44</v>
      </c>
      <c r="H35" s="203" t="s">
        <v>43</v>
      </c>
      <c r="I35" s="203" t="s">
        <v>44</v>
      </c>
      <c r="J35" s="203" t="s">
        <v>44</v>
      </c>
      <c r="K35" s="198" t="s">
        <v>151</v>
      </c>
      <c r="L35" s="198" t="str">
        <f t="shared" si="0"/>
        <v>1-1000011746</v>
      </c>
      <c r="M35" s="203" t="str">
        <f>VLOOKUP($L35,[1]base!$C:$BG,[1]base!D$1,FALSE)</f>
        <v>MAXI FETTE</v>
      </c>
      <c r="N35" s="8">
        <f>VLOOKUP($L35,[1]base!$C:$BG,[1]base!V$1,FALSE)</f>
        <v>10</v>
      </c>
      <c r="O35" s="8">
        <f>VLOOKUP($L35,[1]base!$C:$BG,[1]base!W$1,FALSE)</f>
        <v>60</v>
      </c>
      <c r="P35" s="8">
        <f>VLOOKUP($L35,[1]base!$C:$BG,[1]base!G$1,FALSE)</f>
        <v>2029003109</v>
      </c>
      <c r="Q35" s="81" t="str">
        <f>VLOOKUP($L35,[1]base!$C:$BG,[1]base!B$1,FALSE)</f>
        <v>GP MAXI SANDWICH 550GX10</v>
      </c>
      <c r="R35" s="8">
        <f>VLOOKUP($L35,[1]base!$C:$BG,[1]base!AD$1,FALSE)</f>
        <v>1980</v>
      </c>
      <c r="S35" s="201">
        <f>VLOOKUP($L35,[1]base!$C:$BG,[1]base!AM$1,FALSE)</f>
        <v>56.086300619824826</v>
      </c>
      <c r="T35" s="252">
        <f>VLOOKUP($L35,[1]base!$C:$BG,[1]base!AN$1,FALSE)</f>
        <v>9.4770123786049503</v>
      </c>
      <c r="U35" s="253">
        <f>VLOOKUP($L35,[1]base!$C:$BG,[1]base!AC$1,FALSE)</f>
        <v>5.5660194174757285</v>
      </c>
      <c r="V35" s="201">
        <f>VLOOKUP($L35,[1]base!$C:$BG,[1]base!AB$1,FALSE)</f>
        <v>333.96116504854371</v>
      </c>
      <c r="W35" s="201" t="s">
        <v>232</v>
      </c>
    </row>
    <row r="36" spans="6:23" x14ac:dyDescent="0.25">
      <c r="F36" s="431">
        <v>1000009844</v>
      </c>
      <c r="G36" s="203" t="s">
        <v>44</v>
      </c>
      <c r="H36" s="203" t="s">
        <v>43</v>
      </c>
      <c r="I36" s="203" t="s">
        <v>44</v>
      </c>
      <c r="J36" s="203" t="s">
        <v>44</v>
      </c>
      <c r="K36" s="198" t="s">
        <v>152</v>
      </c>
      <c r="L36" s="198" t="str">
        <f t="shared" si="0"/>
        <v>2-1000009844</v>
      </c>
      <c r="M36" s="203" t="str">
        <f>VLOOKUP($L36,[1]base!$C:$BG,[1]base!D$1,FALSE)</f>
        <v>Pang</v>
      </c>
      <c r="N36" s="8">
        <f>VLOOKUP($L36,[1]base!$C:$BG,[1]base!V$1,FALSE)</f>
        <v>12</v>
      </c>
      <c r="O36" s="8">
        <f>VLOOKUP($L36,[1]base!$C:$BG,[1]base!W$1,FALSE)</f>
        <v>54</v>
      </c>
      <c r="P36" s="8">
        <f>VLOOKUP($L36,[1]base!$C:$BG,[1]base!G$1,FALSE)</f>
        <v>2029000317</v>
      </c>
      <c r="Q36" s="81" t="str">
        <f>VLOOKUP($L36,[1]base!$C:$BG,[1]base!B$1,FALSE)</f>
        <v>PAN GOCCIOLI BONUS PACK 336GRX12 MB</v>
      </c>
      <c r="R36" s="8">
        <f>VLOOKUP($L36,[1]base!$C:$BG,[1]base!AD$1,FALSE)</f>
        <v>1782</v>
      </c>
      <c r="S36" s="201">
        <f>VLOOKUP($L36,[1]base!$C:$BG,[1]base!AM$1,FALSE)</f>
        <v>4.6787983772488104</v>
      </c>
      <c r="T36" s="252">
        <f>VLOOKUP($L36,[1]base!$C:$BG,[1]base!AN$1,FALSE)</f>
        <v>0.53930916645019489</v>
      </c>
      <c r="U36" s="253">
        <f>VLOOKUP($L36,[1]base!$C:$BG,[1]base!AC$1,FALSE)</f>
        <v>3.8037976971603134</v>
      </c>
      <c r="V36" s="201">
        <f>VLOOKUP($L36,[1]base!$C:$BG,[1]base!AB$1,FALSE)</f>
        <v>205.40507564665691</v>
      </c>
      <c r="W36" s="201" t="s">
        <v>232</v>
      </c>
    </row>
    <row r="37" spans="6:23" x14ac:dyDescent="0.25">
      <c r="F37" s="431">
        <v>1000009926</v>
      </c>
      <c r="G37" s="203" t="s">
        <v>44</v>
      </c>
      <c r="H37" s="203" t="s">
        <v>43</v>
      </c>
      <c r="I37" s="203" t="s">
        <v>44</v>
      </c>
      <c r="J37" s="203" t="s">
        <v>44</v>
      </c>
      <c r="K37" s="198" t="s">
        <v>152</v>
      </c>
      <c r="L37" s="198" t="str">
        <f t="shared" si="0"/>
        <v>2-1000009926</v>
      </c>
      <c r="M37" s="203" t="str">
        <f>VLOOKUP($L37,[1]base!$C:$BG,[1]base!D$1,FALSE)</f>
        <v>Pang</v>
      </c>
      <c r="N37" s="8">
        <f>VLOOKUP($L37,[1]base!$C:$BG,[1]base!V$1,FALSE)</f>
        <v>6</v>
      </c>
      <c r="O37" s="8">
        <f>VLOOKUP($L37,[1]base!$C:$BG,[1]base!W$1,FALSE)</f>
        <v>88</v>
      </c>
      <c r="P37" s="8">
        <f>VLOOKUP($L37,[1]base!$C:$BG,[1]base!G$1,FALSE)</f>
        <v>2029000317</v>
      </c>
      <c r="Q37" s="81" t="str">
        <f>VLOOKUP($L37,[1]base!$C:$BG,[1]base!B$1,FALSE)</f>
        <v>PAN GOCCIOLI COLLO EXPO BONUS PACK 336GR</v>
      </c>
      <c r="R37" s="8">
        <f>VLOOKUP($L37,[1]base!$C:$BG,[1]base!AD$1,FALSE)</f>
        <v>2904</v>
      </c>
      <c r="S37" s="201">
        <f>VLOOKUP($L37,[1]base!$C:$BG,[1]base!AM$1,FALSE)</f>
        <v>3.8123542333138452</v>
      </c>
      <c r="T37" s="252">
        <f>VLOOKUP($L37,[1]base!$C:$BG,[1]base!AN$1,FALSE)</f>
        <v>0.53930916645019489</v>
      </c>
      <c r="U37" s="253">
        <f>VLOOKUP($L37,[1]base!$C:$BG,[1]base!AC$1,FALSE)</f>
        <v>4.6682971737876571</v>
      </c>
      <c r="V37" s="201">
        <f>VLOOKUP($L37,[1]base!$C:$BG,[1]base!AB$1,FALSE)</f>
        <v>410.81015129331382</v>
      </c>
      <c r="W37" s="201" t="s">
        <v>232</v>
      </c>
    </row>
    <row r="38" spans="6:23" x14ac:dyDescent="0.25">
      <c r="F38" s="202">
        <v>1000013907</v>
      </c>
      <c r="G38" s="203" t="s">
        <v>44</v>
      </c>
      <c r="H38" s="203" t="s">
        <v>44</v>
      </c>
      <c r="I38" s="203" t="s">
        <v>44</v>
      </c>
      <c r="J38" s="203" t="s">
        <v>44</v>
      </c>
      <c r="K38" s="198" t="s">
        <v>153</v>
      </c>
      <c r="L38" s="198" t="str">
        <f t="shared" si="0"/>
        <v>3-1000013907</v>
      </c>
      <c r="M38" s="203" t="str">
        <f>VLOOKUP($L38,[1]base!$C:$BG,[1]base!D$1,FALSE)</f>
        <v xml:space="preserve">BT NAT </v>
      </c>
      <c r="N38" s="8">
        <f>VLOOKUP($L38,[1]base!$C:$BG,[1]base!V$1,FALSE)</f>
        <v>7</v>
      </c>
      <c r="O38" s="8">
        <f>VLOOKUP($L38,[1]base!$C:$BG,[1]base!W$1,FALSE)</f>
        <v>64</v>
      </c>
      <c r="P38" s="8">
        <f>VLOOKUP($L38,[1]base!$C:$BG,[1]base!G$1,FALSE)</f>
        <v>2029004167</v>
      </c>
      <c r="Q38" s="81" t="str">
        <f>VLOOKUP($L38,[1]base!$C:$BG,[1]base!B$1,FALSE)</f>
        <v>BRIOCHE TRANCHEE NATURE 500 G</v>
      </c>
      <c r="R38" s="8">
        <f>VLOOKUP($L38,[1]base!$C:$BG,[1]base!AD$1,FALSE)</f>
        <v>2112</v>
      </c>
      <c r="S38" s="201">
        <f>VLOOKUP($L38,[1]base!$C:$BG,[1]base!AM$1,FALSE)</f>
        <v>42.812711992333973</v>
      </c>
      <c r="T38" s="252">
        <f>VLOOKUP($L38,[1]base!$C:$BG,[1]base!AN$1,FALSE)</f>
        <v>6.7251927487642682</v>
      </c>
      <c r="U38" s="253">
        <f>VLOOKUP($L38,[1]base!$C:$BG,[1]base!AC$1,FALSE)</f>
        <v>5.1837725381414703</v>
      </c>
      <c r="V38" s="201">
        <f>VLOOKUP($L38,[1]base!$C:$BG,[1]base!AB$1,FALSE)</f>
        <v>331.7614424410541</v>
      </c>
      <c r="W38" s="201" t="s">
        <v>233</v>
      </c>
    </row>
    <row r="39" spans="6:23" x14ac:dyDescent="0.25">
      <c r="F39" s="431">
        <v>1000014982</v>
      </c>
      <c r="G39" s="203" t="s">
        <v>44</v>
      </c>
      <c r="H39" s="203" t="s">
        <v>43</v>
      </c>
      <c r="I39" s="203" t="s">
        <v>44</v>
      </c>
      <c r="J39" s="203" t="s">
        <v>44</v>
      </c>
      <c r="K39" s="198" t="s">
        <v>153</v>
      </c>
      <c r="L39" s="198" t="str">
        <f t="shared" si="0"/>
        <v>3-1000014982</v>
      </c>
      <c r="M39" s="203" t="str">
        <f>VLOOKUP($L39,[1]base!$C:$BG,[1]base!D$1,FALSE)</f>
        <v xml:space="preserve">BT NAT </v>
      </c>
      <c r="N39" s="8">
        <f>VLOOKUP($L39,[1]base!$C:$BG,[1]base!V$1,FALSE)</f>
        <v>7</v>
      </c>
      <c r="O39" s="8">
        <f>VLOOKUP($L39,[1]base!$C:$BG,[1]base!W$1,FALSE)</f>
        <v>64</v>
      </c>
      <c r="P39" s="8">
        <f>VLOOKUP($L39,[1]base!$C:$BG,[1]base!G$1,FALSE)</f>
        <v>2029004167</v>
      </c>
      <c r="Q39" s="81" t="str">
        <f>VLOOKUP($L39,[1]base!$C:$BG,[1]base!B$1,FALSE)</f>
        <v>BRIOCHE TRANCHEE NATURE 500 G</v>
      </c>
      <c r="R39" s="8">
        <f>VLOOKUP($L39,[1]base!$C:$BG,[1]base!AD$1,FALSE)</f>
        <v>2112</v>
      </c>
      <c r="S39" s="201">
        <f>VLOOKUP($L39,[1]base!$C:$BG,[1]base!AM$1,FALSE)</f>
        <v>42.812711992333973</v>
      </c>
      <c r="T39" s="252">
        <f>VLOOKUP($L39,[1]base!$C:$BG,[1]base!AN$1,FALSE)</f>
        <v>6.7251927487642682</v>
      </c>
      <c r="U39" s="253">
        <f>VLOOKUP($L39,[1]base!$C:$BG,[1]base!AC$1,FALSE)</f>
        <v>5.1837725381414703</v>
      </c>
      <c r="V39" s="201">
        <f>VLOOKUP($L39,[1]base!$C:$BG,[1]base!AB$1,FALSE)</f>
        <v>331.7614424410541</v>
      </c>
      <c r="W39" s="201" t="s">
        <v>232</v>
      </c>
    </row>
    <row r="40" spans="6:23" x14ac:dyDescent="0.25">
      <c r="F40" s="202">
        <v>1000013909</v>
      </c>
      <c r="G40" s="203" t="s">
        <v>44</v>
      </c>
      <c r="H40" s="203" t="s">
        <v>44</v>
      </c>
      <c r="I40" s="203" t="s">
        <v>44</v>
      </c>
      <c r="J40" s="203" t="s">
        <v>44</v>
      </c>
      <c r="K40" s="198" t="s">
        <v>153</v>
      </c>
      <c r="L40" s="198" t="str">
        <f t="shared" si="0"/>
        <v>3-1000013909</v>
      </c>
      <c r="M40" s="203" t="str">
        <f>VLOOKUP($L40,[1]base!$C:$BG,[1]base!D$1,FALSE)</f>
        <v xml:space="preserve">BT NAT </v>
      </c>
      <c r="N40" s="8">
        <f>VLOOKUP($L40,[1]base!$C:$BG,[1]base!V$1,FALSE)</f>
        <v>5</v>
      </c>
      <c r="O40" s="8">
        <f>VLOOKUP($L40,[1]base!$C:$BG,[1]base!W$1,FALSE)</f>
        <v>64</v>
      </c>
      <c r="P40" s="8">
        <f>VLOOKUP($L40,[1]base!$C:$BG,[1]base!G$1,FALSE)</f>
        <v>2029004169</v>
      </c>
      <c r="Q40" s="81" t="str">
        <f>VLOOKUP($L40,[1]base!$C:$BG,[1]base!B$1,FALSE)</f>
        <v>BRIOCHE TRANCHEE NATURE 700 G</v>
      </c>
      <c r="R40" s="8">
        <f>VLOOKUP($L40,[1]base!$C:$BG,[1]base!AD$1,FALSE)</f>
        <v>2112</v>
      </c>
      <c r="S40" s="201">
        <f>VLOOKUP($L40,[1]base!$C:$BG,[1]base!AM$1,FALSE)</f>
        <v>42.663527057827785</v>
      </c>
      <c r="T40" s="252">
        <f>VLOOKUP($L40,[1]base!$C:$BG,[1]base!AN$1,FALSE)</f>
        <v>6.8275450259209833</v>
      </c>
      <c r="U40" s="253">
        <f>VLOOKUP($L40,[1]base!$C:$BG,[1]base!AC$1,FALSE)</f>
        <v>5.2810679611650482</v>
      </c>
      <c r="V40" s="201">
        <f>VLOOKUP($L40,[1]base!$C:$BG,[1]base!AB$1,FALSE)</f>
        <v>337.98834951456308</v>
      </c>
      <c r="W40" s="201" t="s">
        <v>233</v>
      </c>
    </row>
    <row r="41" spans="6:23" x14ac:dyDescent="0.25">
      <c r="F41" s="431">
        <v>1000014977</v>
      </c>
      <c r="G41" s="204" t="s">
        <v>44</v>
      </c>
      <c r="H41" s="203" t="s">
        <v>43</v>
      </c>
      <c r="I41" s="203" t="s">
        <v>44</v>
      </c>
      <c r="J41" s="203" t="s">
        <v>44</v>
      </c>
      <c r="K41" s="198" t="s">
        <v>153</v>
      </c>
      <c r="L41" s="198" t="str">
        <f t="shared" si="0"/>
        <v>3-1000014977</v>
      </c>
      <c r="M41" s="203" t="str">
        <f>VLOOKUP($L41,[1]base!$C:$BG,[1]base!D$1,FALSE)</f>
        <v xml:space="preserve">BT NAT </v>
      </c>
      <c r="N41" s="8">
        <f>VLOOKUP($L41,[1]base!$C:$BG,[1]base!V$1,FALSE)</f>
        <v>5</v>
      </c>
      <c r="O41" s="8">
        <f>VLOOKUP($L41,[1]base!$C:$BG,[1]base!W$1,FALSE)</f>
        <v>64</v>
      </c>
      <c r="P41" s="8">
        <f>VLOOKUP($L41,[1]base!$C:$BG,[1]base!G$1,FALSE)</f>
        <v>2029004169</v>
      </c>
      <c r="Q41" s="81" t="str">
        <f>VLOOKUP($L41,[1]base!$C:$BG,[1]base!B$1,FALSE)</f>
        <v>BRIOCHE TRANCHEE NATURE 700 G</v>
      </c>
      <c r="R41" s="8">
        <f>VLOOKUP($L41,[1]base!$C:$BG,[1]base!AD$1,FALSE)</f>
        <v>2112</v>
      </c>
      <c r="S41" s="201">
        <f>VLOOKUP($L41,[1]base!$C:$BG,[1]base!AM$1,FALSE)</f>
        <v>42.663527057827785</v>
      </c>
      <c r="T41" s="252">
        <f>VLOOKUP($L41,[1]base!$C:$BG,[1]base!AN$1,FALSE)</f>
        <v>6.7120685772796156</v>
      </c>
      <c r="U41" s="253">
        <f>VLOOKUP($L41,[1]base!$C:$BG,[1]base!AC$1,FALSE)</f>
        <v>5.1917475728155331</v>
      </c>
      <c r="V41" s="201">
        <f>VLOOKUP($L41,[1]base!$C:$BG,[1]base!AB$1,FALSE)</f>
        <v>332.27184466019412</v>
      </c>
      <c r="W41" s="201" t="s">
        <v>232</v>
      </c>
    </row>
    <row r="42" spans="6:23" x14ac:dyDescent="0.25">
      <c r="F42" s="202">
        <v>1000013955</v>
      </c>
      <c r="G42" s="203" t="s">
        <v>43</v>
      </c>
      <c r="H42" s="203" t="s">
        <v>43</v>
      </c>
      <c r="I42" s="203" t="s">
        <v>43</v>
      </c>
      <c r="J42" s="203" t="s">
        <v>44</v>
      </c>
      <c r="K42" s="198" t="s">
        <v>153</v>
      </c>
      <c r="L42" s="198" t="str">
        <f t="shared" si="0"/>
        <v>3-1000013955</v>
      </c>
      <c r="M42" s="203" t="str">
        <f>VLOOKUP($L42,[1]base!$C:$BG,[1]base!D$1,FALSE)</f>
        <v xml:space="preserve">BT NAT </v>
      </c>
      <c r="N42" s="8">
        <f>VLOOKUP($L42,[1]base!$C:$BG,[1]base!V$1,FALSE)</f>
        <v>5</v>
      </c>
      <c r="O42" s="8">
        <f>VLOOKUP($L42,[1]base!$C:$BG,[1]base!W$1,FALSE)</f>
        <v>64</v>
      </c>
      <c r="P42" s="8">
        <f>VLOOKUP($L42,[1]base!$C:$BG,[1]base!G$1,FALSE)</f>
        <v>2029004169</v>
      </c>
      <c r="Q42" s="81" t="str">
        <f>VLOOKUP($L42,[1]base!$C:$BG,[1]base!B$1,FALSE)</f>
        <v>BRIOCHE TRANCHEE NATURE 700 G OFFRE ECO</v>
      </c>
      <c r="R42" s="8">
        <f>VLOOKUP($L42,[1]base!$C:$BG,[1]base!AD$1,FALSE)</f>
        <v>2112</v>
      </c>
      <c r="S42" s="201">
        <f>VLOOKUP($L42,[1]base!$C:$BG,[1]base!AM$1,FALSE)</f>
        <v>42.694882256472241</v>
      </c>
      <c r="T42" s="252">
        <f>VLOOKUP($L42,[1]base!$C:$BG,[1]base!AN$1,FALSE)</f>
        <v>6.7170015553540843</v>
      </c>
      <c r="U42" s="253">
        <f>VLOOKUP($L42,[1]base!$C:$BG,[1]base!AC$1,FALSE)</f>
        <v>5.1917475728155331</v>
      </c>
      <c r="V42" s="201">
        <f>VLOOKUP($L42,[1]base!$C:$BG,[1]base!AB$1,FALSE)</f>
        <v>332.27184466019412</v>
      </c>
      <c r="W42" s="201" t="s">
        <v>232</v>
      </c>
    </row>
    <row r="43" spans="6:23" x14ac:dyDescent="0.25">
      <c r="F43" s="431">
        <v>1000013343</v>
      </c>
      <c r="G43" s="203" t="s">
        <v>44</v>
      </c>
      <c r="H43" s="203" t="s">
        <v>43</v>
      </c>
      <c r="I43" s="203" t="s">
        <v>43</v>
      </c>
      <c r="J43" s="203" t="s">
        <v>43</v>
      </c>
      <c r="K43" s="198" t="s">
        <v>153</v>
      </c>
      <c r="L43" s="198" t="str">
        <f t="shared" si="0"/>
        <v>3-1000013343</v>
      </c>
      <c r="M43" s="203" t="str">
        <f>VLOOKUP($L43,[1]base!$C:$BG,[1]base!D$1,FALSE)</f>
        <v>BT PP H</v>
      </c>
      <c r="N43" s="8">
        <f>VLOOKUP($L43,[1]base!$C:$BG,[1]base!V$1,FALSE)</f>
        <v>7</v>
      </c>
      <c r="O43" s="8">
        <f>VLOOKUP($L43,[1]base!$C:$BG,[1]base!W$1,FALSE)</f>
        <v>64</v>
      </c>
      <c r="P43" s="8">
        <f>VLOOKUP($L43,[1]base!$C:$BG,[1]base!G$1,FALSE)</f>
        <v>2029003553</v>
      </c>
      <c r="Q43" s="81" t="str">
        <f>VLOOKUP($L43,[1]base!$C:$BG,[1]base!B$1,FALSE)</f>
        <v>BRIOCHE TRANCHEE CHOCO 500G HARRYS</v>
      </c>
      <c r="R43" s="8">
        <f>VLOOKUP($L43,[1]base!$C:$BG,[1]base!AD$1,FALSE)</f>
        <v>2112</v>
      </c>
      <c r="S43" s="201">
        <f>VLOOKUP($L43,[1]base!$C:$BG,[1]base!AM$1,FALSE)</f>
        <v>37.173253726307649</v>
      </c>
      <c r="T43" s="252">
        <f>VLOOKUP($L43,[1]base!$C:$BG,[1]base!AN$1,FALSE)</f>
        <v>5.9124548708654521</v>
      </c>
      <c r="U43" s="253">
        <f>VLOOKUP($L43,[1]base!$C:$BG,[1]base!AC$1,FALSE)</f>
        <v>5.2486933797909421</v>
      </c>
      <c r="V43" s="201">
        <f>VLOOKUP($L43,[1]base!$C:$BG,[1]base!AB$1,FALSE)</f>
        <v>335.91637630662029</v>
      </c>
      <c r="W43" s="201" t="s">
        <v>232</v>
      </c>
    </row>
    <row r="44" spans="6:23" x14ac:dyDescent="0.25">
      <c r="F44" s="202">
        <v>1000013372</v>
      </c>
      <c r="G44" s="203" t="s">
        <v>43</v>
      </c>
      <c r="H44" s="203" t="s">
        <v>43</v>
      </c>
      <c r="I44" s="203" t="s">
        <v>43</v>
      </c>
      <c r="J44" s="203" t="s">
        <v>44</v>
      </c>
      <c r="K44" s="198" t="s">
        <v>153</v>
      </c>
      <c r="L44" s="198" t="str">
        <f t="shared" si="0"/>
        <v>3-1000013372</v>
      </c>
      <c r="M44" s="203" t="str">
        <f>VLOOKUP($L44,[1]base!$C:$BG,[1]base!D$1,FALSE)</f>
        <v>BT PP H</v>
      </c>
      <c r="N44" s="8">
        <f>VLOOKUP($L44,[1]base!$C:$BG,[1]base!V$1,FALSE)</f>
        <v>7</v>
      </c>
      <c r="O44" s="8">
        <f>VLOOKUP($L44,[1]base!$C:$BG,[1]base!W$1,FALSE)</f>
        <v>64</v>
      </c>
      <c r="P44" s="8">
        <f>VLOOKUP($L44,[1]base!$C:$BG,[1]base!G$1,FALSE)</f>
        <v>2029003553</v>
      </c>
      <c r="Q44" s="81" t="str">
        <f>VLOOKUP($L44,[1]base!$C:$BG,[1]base!B$1,FALSE)</f>
        <v>BRIOCHE TRANCHEE CHOCO 500G HARRYS ECO</v>
      </c>
      <c r="R44" s="8">
        <f>VLOOKUP($L44,[1]base!$C:$BG,[1]base!AD$1,FALSE)</f>
        <v>2112</v>
      </c>
      <c r="S44" s="201">
        <f>VLOOKUP($L44,[1]base!$C:$BG,[1]base!AM$1,FALSE)</f>
        <v>37.275708003343091</v>
      </c>
      <c r="T44" s="252">
        <f>VLOOKUP($L44,[1]base!$C:$BG,[1]base!AN$1,FALSE)</f>
        <v>5.9287503583080943</v>
      </c>
      <c r="U44" s="253">
        <f>VLOOKUP($L44,[1]base!$C:$BG,[1]base!AC$1,FALSE)</f>
        <v>5.2486933797909421</v>
      </c>
      <c r="V44" s="201">
        <f>VLOOKUP($L44,[1]base!$C:$BG,[1]base!AB$1,FALSE)</f>
        <v>335.91637630662029</v>
      </c>
      <c r="W44" s="201" t="s">
        <v>233</v>
      </c>
    </row>
    <row r="45" spans="6:23" x14ac:dyDescent="0.25">
      <c r="F45" s="202">
        <v>1000007537</v>
      </c>
      <c r="G45" s="203" t="s">
        <v>44</v>
      </c>
      <c r="H45" s="203" t="s">
        <v>44</v>
      </c>
      <c r="I45" s="203" t="s">
        <v>44</v>
      </c>
      <c r="J45" s="203" t="s">
        <v>44</v>
      </c>
      <c r="K45" s="198" t="s">
        <v>153</v>
      </c>
      <c r="L45" s="198" t="str">
        <f t="shared" si="0"/>
        <v>3-1000007537</v>
      </c>
      <c r="M45" s="203" t="str">
        <f>VLOOKUP($L45,[1]base!$C:$BG,[1]base!D$1,FALSE)</f>
        <v>BT PP H</v>
      </c>
      <c r="N45" s="8">
        <f>VLOOKUP($L45,[1]base!$C:$BG,[1]base!V$1,FALSE)</f>
        <v>7</v>
      </c>
      <c r="O45" s="8">
        <f>VLOOKUP($L45,[1]base!$C:$BG,[1]base!W$1,FALSE)</f>
        <v>64</v>
      </c>
      <c r="P45" s="8">
        <f>VLOOKUP($L45,[1]base!$C:$BG,[1]base!G$1,FALSE)</f>
        <v>2029003553</v>
      </c>
      <c r="Q45" s="81" t="str">
        <f>VLOOKUP($L45,[1]base!$C:$BG,[1]base!B$1,FALSE)</f>
        <v>BRIOCHE TRANCHEE CHOCO 500G FOOD SERVICES</v>
      </c>
      <c r="R45" s="8">
        <f>VLOOKUP($L45,[1]base!$C:$BG,[1]base!AD$1,FALSE)</f>
        <v>2112</v>
      </c>
      <c r="S45" s="201">
        <f>VLOOKUP($L45,[1]base!$C:$BG,[1]base!AM$1,FALSE)</f>
        <v>37.173253726307649</v>
      </c>
      <c r="T45" s="252">
        <f>VLOOKUP($L45,[1]base!$C:$BG,[1]base!AN$1,FALSE)</f>
        <v>5.9124548708654521</v>
      </c>
      <c r="U45" s="253">
        <f>VLOOKUP($L45,[1]base!$C:$BG,[1]base!AC$1,FALSE)</f>
        <v>5.2486933797909421</v>
      </c>
      <c r="V45" s="201">
        <f>VLOOKUP($L45,[1]base!$C:$BG,[1]base!AB$1,FALSE)</f>
        <v>335.91637630662029</v>
      </c>
      <c r="W45" s="201" t="s">
        <v>233</v>
      </c>
    </row>
    <row r="46" spans="6:23" x14ac:dyDescent="0.25">
      <c r="F46" s="202">
        <v>1000313125</v>
      </c>
      <c r="G46" s="203" t="s">
        <v>44</v>
      </c>
      <c r="H46" s="203" t="s">
        <v>44</v>
      </c>
      <c r="I46" s="203" t="s">
        <v>44</v>
      </c>
      <c r="J46" s="203" t="s">
        <v>44</v>
      </c>
      <c r="K46" s="198" t="s">
        <v>153</v>
      </c>
      <c r="L46" s="198" t="str">
        <f t="shared" si="0"/>
        <v>3-1000313125</v>
      </c>
      <c r="M46" s="203" t="str">
        <f>VLOOKUP($L46,[1]base!$C:$BG,[1]base!D$1,FALSE)</f>
        <v>BT PP MDD</v>
      </c>
      <c r="N46" s="8">
        <f>VLOOKUP($L46,[1]base!$C:$BG,[1]base!V$1,FALSE)</f>
        <v>7</v>
      </c>
      <c r="O46" s="8">
        <f>VLOOKUP($L46,[1]base!$C:$BG,[1]base!W$1,FALSE)</f>
        <v>64</v>
      </c>
      <c r="P46" s="8">
        <f>VLOOKUP($L46,[1]base!$C:$BG,[1]base!G$1,FALSE)</f>
        <v>2029003551</v>
      </c>
      <c r="Q46" s="81" t="str">
        <f>VLOOKUP($L46,[1]base!$C:$BG,[1]base!B$1,FALSE)</f>
        <v>BRIOCHE TRANCHEE CHOCO 500G AUCHAN</v>
      </c>
      <c r="R46" s="8">
        <f>VLOOKUP($L46,[1]base!$C:$BG,[1]base!AD$1,FALSE)</f>
        <v>2112</v>
      </c>
      <c r="S46" s="201" t="e">
        <f>VLOOKUP($L46,[1]base!$C:$BG,[1]base!AM$1,FALSE)</f>
        <v>#N/A</v>
      </c>
      <c r="T46" s="252" t="e">
        <f>VLOOKUP($L46,[1]base!$C:$BG,[1]base!AN$1,FALSE)</f>
        <v>#N/A</v>
      </c>
      <c r="U46" s="253">
        <f>VLOOKUP($L46,[1]base!$C:$BG,[1]base!AC$1,FALSE)</f>
        <v>5.095818815331012</v>
      </c>
      <c r="V46" s="201">
        <f>VLOOKUP($L46,[1]base!$C:$BG,[1]base!AB$1,FALSE)</f>
        <v>326.13240418118477</v>
      </c>
      <c r="W46" s="201" t="s">
        <v>233</v>
      </c>
    </row>
    <row r="47" spans="6:23" x14ac:dyDescent="0.25">
      <c r="F47" s="431">
        <v>1000013355</v>
      </c>
      <c r="G47" s="204" t="s">
        <v>44</v>
      </c>
      <c r="H47" s="203" t="s">
        <v>43</v>
      </c>
      <c r="I47" s="203" t="s">
        <v>44</v>
      </c>
      <c r="J47" s="203" t="s">
        <v>43</v>
      </c>
      <c r="K47" s="198" t="s">
        <v>154</v>
      </c>
      <c r="L47" s="198" t="str">
        <f t="shared" si="0"/>
        <v>5-1000013355</v>
      </c>
      <c r="M47" s="203" t="str">
        <f>VLOOKUP($L47,[1]base!$C:$BG,[1]base!D$1,FALSE)</f>
        <v>100% Mie</v>
      </c>
      <c r="N47" s="8">
        <f>VLOOKUP($L47,[1]base!$C:$BG,[1]base!V$1,FALSE)</f>
        <v>9</v>
      </c>
      <c r="O47" s="8">
        <f>VLOOKUP($L47,[1]base!$C:$BG,[1]base!W$1,FALSE)</f>
        <v>68</v>
      </c>
      <c r="P47" s="8">
        <f>VLOOKUP($L47,[1]base!$C:$BG,[1]base!G$1,FALSE)</f>
        <v>2029004473</v>
      </c>
      <c r="Q47" s="81" t="str">
        <f>VLOOKUP($L47,[1]base!$C:$BG,[1]base!B$1,FALSE)</f>
        <v>100% MIE COMPLET 500 G X 9</v>
      </c>
      <c r="R47" s="8">
        <f>VLOOKUP($L47,[1]base!$C:$BG,[1]base!AD$1,FALSE)</f>
        <v>2244</v>
      </c>
      <c r="S47" s="201">
        <f>VLOOKUP($L47,[1]base!$C:$BG,[1]base!AM$1,FALSE)</f>
        <v>62.047784906037265</v>
      </c>
      <c r="T47" s="252">
        <f>VLOOKUP($L47,[1]base!$C:$BG,[1]base!AN$1,FALSE)</f>
        <v>10.04538832468821</v>
      </c>
      <c r="U47" s="253">
        <f>VLOOKUP($L47,[1]base!$C:$BG,[1]base!AC$1,FALSE)</f>
        <v>5.2601809954751131</v>
      </c>
      <c r="V47" s="201">
        <f>VLOOKUP($L47,[1]base!$C:$BG,[1]base!AB$1,FALSE)</f>
        <v>357.69230769230768</v>
      </c>
      <c r="W47" s="201" t="s">
        <v>232</v>
      </c>
    </row>
    <row r="48" spans="6:23" x14ac:dyDescent="0.25">
      <c r="F48" s="431">
        <v>1000013356</v>
      </c>
      <c r="G48" s="204" t="s">
        <v>43</v>
      </c>
      <c r="H48" s="203" t="s">
        <v>43</v>
      </c>
      <c r="I48" s="203" t="s">
        <v>44</v>
      </c>
      <c r="J48" s="203" t="s">
        <v>43</v>
      </c>
      <c r="K48" s="198" t="s">
        <v>154</v>
      </c>
      <c r="L48" s="198" t="str">
        <f t="shared" si="0"/>
        <v>5-1000013356</v>
      </c>
      <c r="M48" s="203" t="str">
        <f>VLOOKUP($L48,[1]base!$C:$BG,[1]base!D$1,FALSE)</f>
        <v>100% Mie</v>
      </c>
      <c r="N48" s="8">
        <f>VLOOKUP($L48,[1]base!$C:$BG,[1]base!V$1,FALSE)</f>
        <v>20</v>
      </c>
      <c r="O48" s="8">
        <f>VLOOKUP($L48,[1]base!$C:$BG,[1]base!W$1,FALSE)</f>
        <v>28</v>
      </c>
      <c r="P48" s="8">
        <f>VLOOKUP($L48,[1]base!$C:$BG,[1]base!G$1,FALSE)</f>
        <v>2029004473</v>
      </c>
      <c r="Q48" s="81" t="str">
        <f>VLOOKUP($L48,[1]base!$C:$BG,[1]base!B$1,FALSE)</f>
        <v>100% MIE COMPLET 500 G X 20</v>
      </c>
      <c r="R48" s="8">
        <f>VLOOKUP($L48,[1]base!$C:$BG,[1]base!AD$1,FALSE)</f>
        <v>924</v>
      </c>
      <c r="S48" s="201">
        <f>VLOOKUP($L48,[1]base!$C:$BG,[1]base!AM$1,FALSE)</f>
        <v>56.775750894413193</v>
      </c>
      <c r="T48" s="252">
        <f>VLOOKUP($L48,[1]base!$C:$BG,[1]base!AN$1,FALSE)</f>
        <v>10.045388324688211</v>
      </c>
      <c r="U48" s="253">
        <f>VLOOKUP($L48,[1]base!$C:$BG,[1]base!AC$1,FALSE)</f>
        <v>5.7486263736263723</v>
      </c>
      <c r="V48" s="201">
        <f>VLOOKUP($L48,[1]base!$C:$BG,[1]base!AB$1,FALSE)</f>
        <v>160.96153846153842</v>
      </c>
      <c r="W48" s="201" t="s">
        <v>232</v>
      </c>
    </row>
    <row r="49" spans="6:23" x14ac:dyDescent="0.25">
      <c r="F49" s="432">
        <v>1000013354</v>
      </c>
      <c r="G49" s="204" t="s">
        <v>44</v>
      </c>
      <c r="H49" s="203" t="s">
        <v>44</v>
      </c>
      <c r="I49" s="203" t="s">
        <v>44</v>
      </c>
      <c r="J49" s="203" t="s">
        <v>44</v>
      </c>
      <c r="K49" s="198" t="s">
        <v>154</v>
      </c>
      <c r="L49" s="198" t="str">
        <f t="shared" si="0"/>
        <v>5-1000013354</v>
      </c>
      <c r="M49" s="203" t="str">
        <f>VLOOKUP($L49,[1]base!$C:$BG,[1]base!D$1,FALSE)</f>
        <v>100% Mie</v>
      </c>
      <c r="N49" s="8">
        <f>VLOOKUP($L49,[1]base!$C:$BG,[1]base!V$1,FALSE)</f>
        <v>4</v>
      </c>
      <c r="O49" s="8">
        <f>VLOOKUP($L49,[1]base!$C:$BG,[1]base!W$1,FALSE)</f>
        <v>136</v>
      </c>
      <c r="P49" s="8">
        <f>VLOOKUP($L49,[1]base!$C:$BG,[1]base!G$1,FALSE)</f>
        <v>2029004473</v>
      </c>
      <c r="Q49" s="81" t="str">
        <f>VLOOKUP($L49,[1]base!$C:$BG,[1]base!B$1,FALSE)</f>
        <v>100% MIE COMPLET 500 G X 4</v>
      </c>
      <c r="R49" s="8">
        <f>VLOOKUP($L49,[1]base!$C:$BG,[1]base!AD$1,FALSE)</f>
        <v>4488</v>
      </c>
      <c r="S49" s="201">
        <f>VLOOKUP($L49,[1]base!$C:$BG,[1]base!AM$1,FALSE)</f>
        <v>55.153586583144239</v>
      </c>
      <c r="T49" s="252">
        <f>VLOOKUP($L49,[1]base!$C:$BG,[1]base!AN$1,FALSE)</f>
        <v>10.045388324688211</v>
      </c>
      <c r="U49" s="253">
        <f>VLOOKUP($L49,[1]base!$C:$BG,[1]base!AC$1,FALSE)</f>
        <v>5.9177036199095019</v>
      </c>
      <c r="V49" s="201">
        <f>VLOOKUP($L49,[1]base!$C:$BG,[1]base!AB$1,FALSE)</f>
        <v>804.80769230769226</v>
      </c>
      <c r="W49" s="201" t="s">
        <v>232</v>
      </c>
    </row>
    <row r="50" spans="6:23" x14ac:dyDescent="0.25">
      <c r="F50" s="202">
        <v>1000010122</v>
      </c>
      <c r="G50" s="203" t="s">
        <v>44</v>
      </c>
      <c r="H50" s="203" t="s">
        <v>43</v>
      </c>
      <c r="I50" s="203" t="s">
        <v>44</v>
      </c>
      <c r="J50" s="203" t="s">
        <v>44</v>
      </c>
      <c r="K50" s="198" t="s">
        <v>154</v>
      </c>
      <c r="L50" s="198" t="str">
        <f t="shared" si="0"/>
        <v>5-1000010122</v>
      </c>
      <c r="M50" s="203" t="str">
        <f>VLOOKUP($L50,[1]base!$C:$BG,[1]base!D$1,FALSE)</f>
        <v>100% Mie</v>
      </c>
      <c r="N50" s="8">
        <f>VLOOKUP($L50,[1]base!$C:$BG,[1]base!V$1,FALSE)</f>
        <v>9</v>
      </c>
      <c r="O50" s="8">
        <f>VLOOKUP($L50,[1]base!$C:$BG,[1]base!W$1,FALSE)</f>
        <v>68</v>
      </c>
      <c r="P50" s="8">
        <f>VLOOKUP($L50,[1]base!$C:$BG,[1]base!G$1,FALSE)</f>
        <v>2029004000</v>
      </c>
      <c r="Q50" s="81" t="str">
        <f>VLOOKUP($L50,[1]base!$C:$BG,[1]base!B$1,FALSE)</f>
        <v>PAIN 100% MIE NAT 500g  OFFRE ECONOMIQUE X 9</v>
      </c>
      <c r="R50" s="8">
        <f>VLOOKUP($L50,[1]base!$C:$BG,[1]base!AD$1,FALSE)</f>
        <v>2244</v>
      </c>
      <c r="S50" s="201">
        <f>VLOOKUP($L50,[1]base!$C:$BG,[1]base!AM$1,FALSE)</f>
        <v>64.800189426792556</v>
      </c>
      <c r="T50" s="252">
        <f>VLOOKUP($L50,[1]base!$C:$BG,[1]base!AN$1,FALSE)</f>
        <v>10.592521817330811</v>
      </c>
      <c r="U50" s="253">
        <f>VLOOKUP($L50,[1]base!$C:$BG,[1]base!AC$1,FALSE)</f>
        <v>5.3110859728506794</v>
      </c>
      <c r="V50" s="201">
        <f>VLOOKUP($L50,[1]base!$C:$BG,[1]base!AB$1,FALSE)</f>
        <v>361.15384615384619</v>
      </c>
      <c r="W50" s="201" t="s">
        <v>233</v>
      </c>
    </row>
    <row r="51" spans="6:23" x14ac:dyDescent="0.25">
      <c r="F51" s="202">
        <v>1000010124</v>
      </c>
      <c r="G51" s="203" t="s">
        <v>43</v>
      </c>
      <c r="H51" s="203" t="s">
        <v>43</v>
      </c>
      <c r="I51" s="203" t="s">
        <v>44</v>
      </c>
      <c r="J51" s="203" t="s">
        <v>44</v>
      </c>
      <c r="K51" s="198" t="s">
        <v>154</v>
      </c>
      <c r="L51" s="198" t="str">
        <f t="shared" si="0"/>
        <v>5-1000010124</v>
      </c>
      <c r="M51" s="203" t="str">
        <f>VLOOKUP($L51,[1]base!$C:$BG,[1]base!D$1,FALSE)</f>
        <v>100% Mie</v>
      </c>
      <c r="N51" s="8">
        <f>VLOOKUP($L51,[1]base!$C:$BG,[1]base!V$1,FALSE)</f>
        <v>20</v>
      </c>
      <c r="O51" s="8">
        <f>VLOOKUP($L51,[1]base!$C:$BG,[1]base!W$1,FALSE)</f>
        <v>28</v>
      </c>
      <c r="P51" s="8">
        <f>VLOOKUP($L51,[1]base!$C:$BG,[1]base!G$1,FALSE)</f>
        <v>2029004000</v>
      </c>
      <c r="Q51" s="81" t="str">
        <f>VLOOKUP($L51,[1]base!$C:$BG,[1]base!B$1,FALSE)</f>
        <v>PAIN 100% MIE NAT 500g  OFFRE ECONOMIQUE X 20</v>
      </c>
      <c r="R51" s="8">
        <f>VLOOKUP($L51,[1]base!$C:$BG,[1]base!AD$1,FALSE)</f>
        <v>924</v>
      </c>
      <c r="S51" s="201">
        <f>VLOOKUP($L51,[1]base!$C:$BG,[1]base!AM$1,FALSE)</f>
        <v>59.294290978764437</v>
      </c>
      <c r="T51" s="252">
        <f>VLOOKUP($L51,[1]base!$C:$BG,[1]base!AN$1,FALSE)</f>
        <v>10.592521817330812</v>
      </c>
      <c r="U51" s="253">
        <f>VLOOKUP($L51,[1]base!$C:$BG,[1]base!AC$1,FALSE)</f>
        <v>5.8042582417582418</v>
      </c>
      <c r="V51" s="201">
        <f>VLOOKUP($L51,[1]base!$C:$BG,[1]base!AB$1,FALSE)</f>
        <v>162.51923076923077</v>
      </c>
      <c r="W51" s="201" t="s">
        <v>233</v>
      </c>
    </row>
    <row r="52" spans="6:23" x14ac:dyDescent="0.25">
      <c r="F52" s="198">
        <v>1000011695</v>
      </c>
      <c r="G52" s="203" t="s">
        <v>43</v>
      </c>
      <c r="H52" s="203" t="s">
        <v>43</v>
      </c>
      <c r="I52" s="203" t="s">
        <v>44</v>
      </c>
      <c r="J52" s="203" t="s">
        <v>44</v>
      </c>
      <c r="K52" s="198" t="s">
        <v>154</v>
      </c>
      <c r="L52" s="198" t="str">
        <f t="shared" si="0"/>
        <v>5-1000011695</v>
      </c>
      <c r="M52" s="203" t="str">
        <f>VLOOKUP($L52,[1]base!$C:$BG,[1]base!D$1,FALSE)</f>
        <v>100% Mie</v>
      </c>
      <c r="N52" s="8">
        <f>VLOOKUP($L52,[1]base!$C:$BG,[1]base!V$1,FALSE)</f>
        <v>24</v>
      </c>
      <c r="O52" s="8">
        <f>VLOOKUP($L52,[1]base!$C:$BG,[1]base!W$1,FALSE)</f>
        <v>20</v>
      </c>
      <c r="P52" s="8">
        <f>VLOOKUP($L52,[1]base!$C:$BG,[1]base!G$1,FALSE)</f>
        <v>2029004995</v>
      </c>
      <c r="Q52" s="81" t="str">
        <f>VLOOKUP($L52,[1]base!$C:$BG,[1]base!B$1,FALSE)</f>
        <v>100% MIE COMPLET MAXI 650 G X 24</v>
      </c>
      <c r="R52" s="8">
        <f>VLOOKUP($L52,[1]base!$C:$BG,[1]base!AD$1,FALSE)</f>
        <v>660</v>
      </c>
      <c r="S52" s="201">
        <f>VLOOKUP($L52,[1]base!$C:$BG,[1]base!AM$1,FALSE)</f>
        <v>65.745514921661865</v>
      </c>
      <c r="T52" s="252">
        <f>VLOOKUP($L52,[1]base!$C:$BG,[1]base!AN$1,FALSE)</f>
        <v>9.8638470007912478</v>
      </c>
      <c r="U52" s="253">
        <f>VLOOKUP($L52,[1]base!$C:$BG,[1]base!AC$1,FALSE)</f>
        <v>4.8290094339622636</v>
      </c>
      <c r="V52" s="201">
        <f>VLOOKUP($L52,[1]base!$C:$BG,[1]base!AB$1,FALSE)</f>
        <v>96.580188679245268</v>
      </c>
      <c r="W52" s="201" t="s">
        <v>233</v>
      </c>
    </row>
    <row r="53" spans="6:23" x14ac:dyDescent="0.25">
      <c r="F53" s="198">
        <v>1000015418</v>
      </c>
      <c r="G53" s="203" t="s">
        <v>43</v>
      </c>
      <c r="H53" s="203" t="s">
        <v>43</v>
      </c>
      <c r="I53" s="203" t="s">
        <v>44</v>
      </c>
      <c r="J53" s="203" t="s">
        <v>44</v>
      </c>
      <c r="K53" s="198" t="s">
        <v>154</v>
      </c>
      <c r="L53" s="198" t="str">
        <f t="shared" si="0"/>
        <v>5-1000015418</v>
      </c>
      <c r="M53" s="203" t="str">
        <f>VLOOKUP($L53,[1]base!$C:$BG,[1]base!D$1,FALSE)</f>
        <v>100% Mie</v>
      </c>
      <c r="N53" s="8">
        <f>VLOOKUP($L53,[1]base!$C:$BG,[1]base!V$1,FALSE)</f>
        <v>20</v>
      </c>
      <c r="O53" s="8">
        <f>VLOOKUP($L53,[1]base!$C:$BG,[1]base!W$1,FALSE)</f>
        <v>20</v>
      </c>
      <c r="P53" s="8">
        <f>VLOOKUP($L53,[1]base!$C:$BG,[1]base!G$1,FALSE)</f>
        <v>2029004995</v>
      </c>
      <c r="Q53" s="81" t="str">
        <f>VLOOKUP($L53,[1]base!$C:$BG,[1]base!B$1,FALSE)</f>
        <v>100% MIE COMPLET MAXI 650 G X 20</v>
      </c>
      <c r="R53" s="8">
        <f>VLOOKUP($L53,[1]base!$C:$BG,[1]base!AD$1,FALSE)</f>
        <v>660</v>
      </c>
      <c r="S53" s="201">
        <f>VLOOKUP($L53,[1]base!$C:$BG,[1]base!AM$1,FALSE)</f>
        <v>54.78792910138489</v>
      </c>
      <c r="T53" s="252">
        <f>VLOOKUP($L53,[1]base!$C:$BG,[1]base!AN$1,FALSE)</f>
        <v>9.8638470007912478</v>
      </c>
      <c r="U53" s="253">
        <f>VLOOKUP($L53,[1]base!$C:$BG,[1]base!AC$1,FALSE)</f>
        <v>5.7948113207547172</v>
      </c>
      <c r="V53" s="201">
        <f>VLOOKUP($L53,[1]base!$C:$BG,[1]base!AB$1,FALSE)</f>
        <v>115.89622641509435</v>
      </c>
      <c r="W53" s="201" t="s">
        <v>232</v>
      </c>
    </row>
    <row r="54" spans="6:23" x14ac:dyDescent="0.25">
      <c r="F54" s="433">
        <v>1000011694</v>
      </c>
      <c r="G54" s="203" t="s">
        <v>43</v>
      </c>
      <c r="H54" s="203" t="s">
        <v>43</v>
      </c>
      <c r="I54" s="203" t="s">
        <v>43</v>
      </c>
      <c r="J54" s="203" t="s">
        <v>44</v>
      </c>
      <c r="K54" s="198" t="s">
        <v>154</v>
      </c>
      <c r="L54" s="198" t="str">
        <f t="shared" si="0"/>
        <v>5-1000011694</v>
      </c>
      <c r="M54" s="203" t="str">
        <f>VLOOKUP($L54,[1]base!$C:$BG,[1]base!D$1,FALSE)</f>
        <v>100% Mie</v>
      </c>
      <c r="N54" s="8">
        <f>VLOOKUP($L54,[1]base!$C:$BG,[1]base!V$1,FALSE)</f>
        <v>6</v>
      </c>
      <c r="O54" s="8">
        <f>VLOOKUP($L54,[1]base!$C:$BG,[1]base!W$1,FALSE)</f>
        <v>68</v>
      </c>
      <c r="P54" s="8">
        <f>VLOOKUP($L54,[1]base!$C:$BG,[1]base!G$1,FALSE)</f>
        <v>2029004995</v>
      </c>
      <c r="Q54" s="81" t="str">
        <f>VLOOKUP($L54,[1]base!$C:$BG,[1]base!B$1,FALSE)</f>
        <v>100% MIE COMPLET MAXI   650 G X 6</v>
      </c>
      <c r="R54" s="8">
        <f>VLOOKUP($L54,[1]base!$C:$BG,[1]base!AD$1,FALSE)</f>
        <v>2244</v>
      </c>
      <c r="S54" s="201">
        <f>VLOOKUP($L54,[1]base!$C:$BG,[1]base!AM$1,FALSE)</f>
        <v>55.883687683412589</v>
      </c>
      <c r="T54" s="252">
        <f>VLOOKUP($L54,[1]base!$C:$BG,[1]base!AN$1,FALSE)</f>
        <v>9.8638470007912478</v>
      </c>
      <c r="U54" s="253">
        <f>VLOOKUP($L54,[1]base!$C:$BG,[1]base!AC$1,FALSE)</f>
        <v>5.6811875693673688</v>
      </c>
      <c r="V54" s="201">
        <f>VLOOKUP($L54,[1]base!$C:$BG,[1]base!AB$1,FALSE)</f>
        <v>386.32075471698107</v>
      </c>
      <c r="W54" s="201" t="s">
        <v>232</v>
      </c>
    </row>
    <row r="55" spans="6:23" x14ac:dyDescent="0.25">
      <c r="F55" s="202">
        <v>1000011865</v>
      </c>
      <c r="G55" s="203" t="s">
        <v>43</v>
      </c>
      <c r="H55" s="203" t="s">
        <v>43</v>
      </c>
      <c r="I55" s="203" t="s">
        <v>44</v>
      </c>
      <c r="J55" s="203" t="s">
        <v>44</v>
      </c>
      <c r="K55" s="198" t="s">
        <v>154</v>
      </c>
      <c r="L55" s="198" t="str">
        <f t="shared" si="0"/>
        <v>5-1000011865</v>
      </c>
      <c r="M55" s="203" t="str">
        <f>VLOOKUP($L55,[1]base!$C:$BG,[1]base!D$1,FALSE)</f>
        <v>100% Mie</v>
      </c>
      <c r="N55" s="8">
        <f>VLOOKUP($L55,[1]base!$C:$BG,[1]base!V$1,FALSE)</f>
        <v>6</v>
      </c>
      <c r="O55" s="8">
        <f>VLOOKUP($L55,[1]base!$C:$BG,[1]base!W$1,FALSE)</f>
        <v>68</v>
      </c>
      <c r="P55" s="8">
        <f>VLOOKUP($L55,[1]base!$C:$BG,[1]base!G$1,FALSE)</f>
        <v>2029004995</v>
      </c>
      <c r="Q55" s="81" t="str">
        <f>VLOOKUP($L55,[1]base!$C:$BG,[1]base!B$1,FALSE)</f>
        <v>100% MIE COMPLET PT PLUS 30% GT 650 G X 6</v>
      </c>
      <c r="R55" s="8">
        <f>VLOOKUP($L55,[1]base!$C:$BG,[1]base!AD$1,FALSE)</f>
        <v>2244</v>
      </c>
      <c r="S55" s="201">
        <f>VLOOKUP($L55,[1]base!$C:$BG,[1]base!AM$1,FALSE)</f>
        <v>55.883687683412589</v>
      </c>
      <c r="T55" s="252">
        <f>VLOOKUP($L55,[1]base!$C:$BG,[1]base!AN$1,FALSE)</f>
        <v>9.8638470007912478</v>
      </c>
      <c r="U55" s="253">
        <f>VLOOKUP($L55,[1]base!$C:$BG,[1]base!AC$1,FALSE)</f>
        <v>5.6811875693673688</v>
      </c>
      <c r="V55" s="201">
        <f>VLOOKUP($L55,[1]base!$C:$BG,[1]base!AB$1,FALSE)</f>
        <v>386.32075471698107</v>
      </c>
      <c r="W55" s="201" t="s">
        <v>232</v>
      </c>
    </row>
    <row r="56" spans="6:23" x14ac:dyDescent="0.25">
      <c r="F56" s="202">
        <v>1000011866</v>
      </c>
      <c r="G56" s="203" t="s">
        <v>43</v>
      </c>
      <c r="H56" s="203" t="s">
        <v>43</v>
      </c>
      <c r="I56" s="203" t="s">
        <v>44</v>
      </c>
      <c r="J56" s="203" t="s">
        <v>44</v>
      </c>
      <c r="K56" s="198" t="s">
        <v>154</v>
      </c>
      <c r="L56" s="198" t="str">
        <f t="shared" si="0"/>
        <v>5-1000011866</v>
      </c>
      <c r="M56" s="203" t="str">
        <f>VLOOKUP($L56,[1]base!$C:$BG,[1]base!D$1,FALSE)</f>
        <v>100% Mie</v>
      </c>
      <c r="N56" s="8">
        <f>VLOOKUP($L56,[1]base!$C:$BG,[1]base!V$1,FALSE)</f>
        <v>24</v>
      </c>
      <c r="O56" s="8">
        <f>VLOOKUP($L56,[1]base!$C:$BG,[1]base!W$1,FALSE)</f>
        <v>20</v>
      </c>
      <c r="P56" s="8">
        <f>VLOOKUP($L56,[1]base!$C:$BG,[1]base!G$1,FALSE)</f>
        <v>2029004995</v>
      </c>
      <c r="Q56" s="81" t="str">
        <f>VLOOKUP($L56,[1]base!$C:$BG,[1]base!B$1,FALSE)</f>
        <v>100% MIE COMPLET PT PLUS 30% GT 650 G X 24</v>
      </c>
      <c r="R56" s="8">
        <f>VLOOKUP($L56,[1]base!$C:$BG,[1]base!AD$1,FALSE)</f>
        <v>660</v>
      </c>
      <c r="S56" s="201">
        <f>VLOOKUP($L56,[1]base!$C:$BG,[1]base!AM$1,FALSE)</f>
        <v>65.745514921661865</v>
      </c>
      <c r="T56" s="252">
        <f>VLOOKUP($L56,[1]base!$C:$BG,[1]base!AN$1,FALSE)</f>
        <v>9.8638470007912478</v>
      </c>
      <c r="U56" s="253">
        <f>VLOOKUP($L56,[1]base!$C:$BG,[1]base!AC$1,FALSE)</f>
        <v>4.8290094339622636</v>
      </c>
      <c r="V56" s="201">
        <f>VLOOKUP($L56,[1]base!$C:$BG,[1]base!AB$1,FALSE)</f>
        <v>96.580188679245268</v>
      </c>
      <c r="W56" s="201" t="s">
        <v>233</v>
      </c>
    </row>
    <row r="57" spans="6:23" x14ac:dyDescent="0.25">
      <c r="F57" s="431">
        <v>1000015417</v>
      </c>
      <c r="G57" s="203" t="s">
        <v>43</v>
      </c>
      <c r="H57" s="203" t="s">
        <v>43</v>
      </c>
      <c r="I57" s="203" t="s">
        <v>44</v>
      </c>
      <c r="J57" s="203" t="s">
        <v>44</v>
      </c>
      <c r="K57" s="198" t="s">
        <v>154</v>
      </c>
      <c r="L57" s="198" t="str">
        <f t="shared" si="0"/>
        <v>5-1000015417</v>
      </c>
      <c r="M57" s="203" t="str">
        <f>VLOOKUP($L57,[1]base!$C:$BG,[1]base!D$1,FALSE)</f>
        <v>100% Mie</v>
      </c>
      <c r="N57" s="8">
        <f>VLOOKUP($L57,[1]base!$C:$BG,[1]base!V$1,FALSE)</f>
        <v>20</v>
      </c>
      <c r="O57" s="8">
        <f>VLOOKUP($L57,[1]base!$C:$BG,[1]base!W$1,FALSE)</f>
        <v>20</v>
      </c>
      <c r="P57" s="8">
        <f>VLOOKUP($L57,[1]base!$C:$BG,[1]base!G$1,FALSE)</f>
        <v>2029004995</v>
      </c>
      <c r="Q57" s="81" t="str">
        <f>VLOOKUP($L57,[1]base!$C:$BG,[1]base!B$1,FALSE)</f>
        <v>100% MIE COMPLET PT PLUS 30% GT 650 G X 20</v>
      </c>
      <c r="R57" s="8">
        <f>VLOOKUP($L57,[1]base!$C:$BG,[1]base!AD$1,FALSE)</f>
        <v>660</v>
      </c>
      <c r="S57" s="201">
        <f>VLOOKUP($L57,[1]base!$C:$BG,[1]base!AM$1,FALSE)</f>
        <v>54.78792910138489</v>
      </c>
      <c r="T57" s="252">
        <f>VLOOKUP($L57,[1]base!$C:$BG,[1]base!AN$1,FALSE)</f>
        <v>9.8638470007912478</v>
      </c>
      <c r="U57" s="253">
        <f>VLOOKUP($L57,[1]base!$C:$BG,[1]base!AC$1,FALSE)</f>
        <v>5.7948113207547172</v>
      </c>
      <c r="V57" s="201">
        <f>VLOOKUP($L57,[1]base!$C:$BG,[1]base!AB$1,FALSE)</f>
        <v>115.89622641509435</v>
      </c>
      <c r="W57" s="201" t="s">
        <v>232</v>
      </c>
    </row>
    <row r="58" spans="6:23" x14ac:dyDescent="0.25">
      <c r="F58" s="202">
        <v>1000011863</v>
      </c>
      <c r="G58" s="203" t="s">
        <v>43</v>
      </c>
      <c r="H58" s="203" t="s">
        <v>43</v>
      </c>
      <c r="I58" s="203" t="s">
        <v>44</v>
      </c>
      <c r="J58" s="203" t="s">
        <v>44</v>
      </c>
      <c r="K58" s="198" t="s">
        <v>154</v>
      </c>
      <c r="L58" s="198" t="str">
        <f t="shared" si="0"/>
        <v>5-1000011863</v>
      </c>
      <c r="M58" s="203" t="str">
        <f>VLOOKUP($L58,[1]base!$C:$BG,[1]base!D$1,FALSE)</f>
        <v>100% Mie</v>
      </c>
      <c r="N58" s="8">
        <f>VLOOKUP($L58,[1]base!$C:$BG,[1]base!V$1,FALSE)</f>
        <v>6</v>
      </c>
      <c r="O58" s="8">
        <f>VLOOKUP($L58,[1]base!$C:$BG,[1]base!W$1,FALSE)</f>
        <v>68</v>
      </c>
      <c r="P58" s="8">
        <f>VLOOKUP($L58,[1]base!$C:$BG,[1]base!G$1,FALSE)</f>
        <v>2029004990</v>
      </c>
      <c r="Q58" s="81" t="str">
        <f>VLOOKUP($L58,[1]base!$C:$BG,[1]base!B$1,FALSE)</f>
        <v>100% MIE NATURE PT PLUS 30% GT 650 G X 6</v>
      </c>
      <c r="R58" s="8">
        <f>VLOOKUP($L58,[1]base!$C:$BG,[1]base!AD$1,FALSE)</f>
        <v>2244</v>
      </c>
      <c r="S58" s="201">
        <f>VLOOKUP($L58,[1]base!$C:$BG,[1]base!AM$1,FALSE)</f>
        <v>56.541187029977479</v>
      </c>
      <c r="T58" s="252">
        <f>VLOOKUP($L58,[1]base!$C:$BG,[1]base!AN$1,FALSE)</f>
        <v>10.644516192735553</v>
      </c>
      <c r="U58" s="253">
        <f>VLOOKUP($L58,[1]base!$C:$BG,[1]base!AC$1,FALSE)</f>
        <v>6.108597285067872</v>
      </c>
      <c r="V58" s="201">
        <f>VLOOKUP($L58,[1]base!$C:$BG,[1]base!AB$1,FALSE)</f>
        <v>415.3846153846153</v>
      </c>
      <c r="W58" s="201" t="s">
        <v>232</v>
      </c>
    </row>
    <row r="59" spans="6:23" x14ac:dyDescent="0.25">
      <c r="F59" s="202">
        <v>1000011864</v>
      </c>
      <c r="G59" s="203" t="s">
        <v>43</v>
      </c>
      <c r="H59" s="203" t="s">
        <v>43</v>
      </c>
      <c r="I59" s="203" t="s">
        <v>44</v>
      </c>
      <c r="J59" s="203" t="s">
        <v>44</v>
      </c>
      <c r="K59" s="198" t="s">
        <v>154</v>
      </c>
      <c r="L59" s="198" t="str">
        <f t="shared" si="0"/>
        <v>5-1000011864</v>
      </c>
      <c r="M59" s="203" t="str">
        <f>VLOOKUP($L59,[1]base!$C:$BG,[1]base!D$1,FALSE)</f>
        <v>100% Mie</v>
      </c>
      <c r="N59" s="8">
        <f>VLOOKUP($L59,[1]base!$C:$BG,[1]base!V$1,FALSE)</f>
        <v>24</v>
      </c>
      <c r="O59" s="8">
        <f>VLOOKUP($L59,[1]base!$C:$BG,[1]base!W$1,FALSE)</f>
        <v>20</v>
      </c>
      <c r="P59" s="8">
        <f>VLOOKUP($L59,[1]base!$C:$BG,[1]base!G$1,FALSE)</f>
        <v>2029004990</v>
      </c>
      <c r="Q59" s="81" t="str">
        <f>VLOOKUP($L59,[1]base!$C:$BG,[1]base!B$1,FALSE)</f>
        <v>100% MIE NATURE PT PLUS 30% GT 650 G X 24</v>
      </c>
      <c r="R59" s="8">
        <f>VLOOKUP($L59,[1]base!$C:$BG,[1]base!AD$1,FALSE)</f>
        <v>660</v>
      </c>
      <c r="S59" s="201">
        <f>VLOOKUP($L59,[1]base!$C:$BG,[1]base!AM$1,FALSE)</f>
        <v>66.402054448098042</v>
      </c>
      <c r="T59" s="252">
        <f>VLOOKUP($L59,[1]base!$C:$BG,[1]base!AN$1,FALSE)</f>
        <v>10.624045969287987</v>
      </c>
      <c r="U59" s="253">
        <f>VLOOKUP($L59,[1]base!$C:$BG,[1]base!AC$1,FALSE)</f>
        <v>5.2023121387283222</v>
      </c>
      <c r="V59" s="201">
        <f>VLOOKUP($L59,[1]base!$C:$BG,[1]base!AB$1,FALSE)</f>
        <v>104.04624277456645</v>
      </c>
      <c r="W59" s="201" t="s">
        <v>233</v>
      </c>
    </row>
    <row r="60" spans="6:23" x14ac:dyDescent="0.25">
      <c r="F60" s="202">
        <v>1000015415</v>
      </c>
      <c r="G60" s="203" t="s">
        <v>43</v>
      </c>
      <c r="H60" s="203" t="s">
        <v>43</v>
      </c>
      <c r="I60" s="203" t="s">
        <v>44</v>
      </c>
      <c r="J60" s="203" t="s">
        <v>44</v>
      </c>
      <c r="K60" s="198" t="s">
        <v>154</v>
      </c>
      <c r="L60" s="198" t="str">
        <f t="shared" si="0"/>
        <v>5-1000015415</v>
      </c>
      <c r="M60" s="203" t="str">
        <f>VLOOKUP($L60,[1]base!$C:$BG,[1]base!D$1,FALSE)</f>
        <v>100% Mie</v>
      </c>
      <c r="N60" s="8">
        <f>VLOOKUP($L60,[1]base!$C:$BG,[1]base!V$1,FALSE)</f>
        <v>20</v>
      </c>
      <c r="O60" s="8">
        <f>VLOOKUP($L60,[1]base!$C:$BG,[1]base!W$1,FALSE)</f>
        <v>20</v>
      </c>
      <c r="P60" s="8">
        <f>VLOOKUP($L60,[1]base!$C:$BG,[1]base!G$1,FALSE)</f>
        <v>2029004990</v>
      </c>
      <c r="Q60" s="81" t="str">
        <f>VLOOKUP($L60,[1]base!$C:$BG,[1]base!B$1,FALSE)</f>
        <v>100% MIE NATURE PT PLUS 30% GT 650 G X 20</v>
      </c>
      <c r="R60" s="8">
        <f>VLOOKUP($L60,[1]base!$C:$BG,[1]base!AD$1,FALSE)</f>
        <v>660</v>
      </c>
      <c r="S60" s="201">
        <f>VLOOKUP($L60,[1]base!$C:$BG,[1]base!AM$1,FALSE)</f>
        <v>55.432536303899482</v>
      </c>
      <c r="T60" s="252">
        <f>VLOOKUP($L60,[1]base!$C:$BG,[1]base!AN$1,FALSE)</f>
        <v>10.644516192735551</v>
      </c>
      <c r="U60" s="253">
        <f>VLOOKUP($L60,[1]base!$C:$BG,[1]base!AC$1,FALSE)</f>
        <v>6.2307692307692299</v>
      </c>
      <c r="V60" s="201">
        <f>VLOOKUP($L60,[1]base!$C:$BG,[1]base!AB$1,FALSE)</f>
        <v>124.6153846153846</v>
      </c>
      <c r="W60" s="201" t="s">
        <v>232</v>
      </c>
    </row>
    <row r="61" spans="6:23" x14ac:dyDescent="0.25">
      <c r="F61" s="202">
        <v>1000013898</v>
      </c>
      <c r="G61" s="203" t="s">
        <v>44</v>
      </c>
      <c r="H61" s="203" t="s">
        <v>43</v>
      </c>
      <c r="I61" s="203" t="s">
        <v>44</v>
      </c>
      <c r="J61" s="203" t="s">
        <v>44</v>
      </c>
      <c r="K61" s="198" t="s">
        <v>154</v>
      </c>
      <c r="L61" s="198" t="str">
        <f t="shared" si="0"/>
        <v>5-1000013898</v>
      </c>
      <c r="M61" s="203" t="str">
        <f>VLOOKUP($L61,[1]base!$C:$BG,[1]base!D$1,FALSE)</f>
        <v>100% Mie</v>
      </c>
      <c r="N61" s="8">
        <f>VLOOKUP($L61,[1]base!$C:$BG,[1]base!V$1,FALSE)</f>
        <v>9</v>
      </c>
      <c r="O61" s="8">
        <f>VLOOKUP($L61,[1]base!$C:$BG,[1]base!W$1,FALSE)</f>
        <v>68</v>
      </c>
      <c r="P61" s="8">
        <f>VLOOKUP($L61,[1]base!$C:$BG,[1]base!G$1,FALSE)</f>
        <v>2029004000</v>
      </c>
      <c r="Q61" s="81" t="str">
        <f>VLOOKUP($L61,[1]base!$C:$BG,[1]base!B$1,FALSE)</f>
        <v>100% MIE NATURE PT 500 G X 9</v>
      </c>
      <c r="R61" s="8">
        <f>VLOOKUP($L61,[1]base!$C:$BG,[1]base!AD$1,FALSE)</f>
        <v>2244</v>
      </c>
      <c r="S61" s="201">
        <f>VLOOKUP($L61,[1]base!$C:$BG,[1]base!AM$1,FALSE)</f>
        <v>64.800189426792556</v>
      </c>
      <c r="T61" s="252">
        <f>VLOOKUP($L61,[1]base!$C:$BG,[1]base!AN$1,FALSE)</f>
        <v>10.592521817330811</v>
      </c>
      <c r="U61" s="253">
        <f>VLOOKUP($L61,[1]base!$C:$BG,[1]base!AC$1,FALSE)</f>
        <v>5.3110859728506794</v>
      </c>
      <c r="V61" s="201">
        <f>VLOOKUP($L61,[1]base!$C:$BG,[1]base!AB$1,FALSE)</f>
        <v>361.15384615384619</v>
      </c>
      <c r="W61" s="201" t="s">
        <v>232</v>
      </c>
    </row>
    <row r="62" spans="6:23" x14ac:dyDescent="0.25">
      <c r="F62" s="202">
        <v>1000013899</v>
      </c>
      <c r="G62" s="203" t="s">
        <v>43</v>
      </c>
      <c r="H62" s="203" t="s">
        <v>43</v>
      </c>
      <c r="I62" s="203" t="s">
        <v>44</v>
      </c>
      <c r="J62" s="203" t="s">
        <v>44</v>
      </c>
      <c r="K62" s="198" t="s">
        <v>154</v>
      </c>
      <c r="L62" s="198" t="str">
        <f t="shared" si="0"/>
        <v>5-1000013899</v>
      </c>
      <c r="M62" s="203" t="str">
        <f>VLOOKUP($L62,[1]base!$C:$BG,[1]base!D$1,FALSE)</f>
        <v>100% Mie</v>
      </c>
      <c r="N62" s="8">
        <f>VLOOKUP($L62,[1]base!$C:$BG,[1]base!V$1,FALSE)</f>
        <v>20</v>
      </c>
      <c r="O62" s="8">
        <f>VLOOKUP($L62,[1]base!$C:$BG,[1]base!W$1,FALSE)</f>
        <v>28</v>
      </c>
      <c r="P62" s="8">
        <f>VLOOKUP($L62,[1]base!$C:$BG,[1]base!G$1,FALSE)</f>
        <v>2029004000</v>
      </c>
      <c r="Q62" s="81" t="str">
        <f>VLOOKUP($L62,[1]base!$C:$BG,[1]base!B$1,FALSE)</f>
        <v>100% MIE NATURE PT 500 G X 20</v>
      </c>
      <c r="R62" s="8">
        <f>VLOOKUP($L62,[1]base!$C:$BG,[1]base!AD$1,FALSE)</f>
        <v>924</v>
      </c>
      <c r="S62" s="201">
        <f>VLOOKUP($L62,[1]base!$C:$BG,[1]base!AM$1,FALSE)</f>
        <v>59.294290978764437</v>
      </c>
      <c r="T62" s="252">
        <f>VLOOKUP($L62,[1]base!$C:$BG,[1]base!AN$1,FALSE)</f>
        <v>10.592521817330812</v>
      </c>
      <c r="U62" s="253">
        <f>VLOOKUP($L62,[1]base!$C:$BG,[1]base!AC$1,FALSE)</f>
        <v>5.8042582417582418</v>
      </c>
      <c r="V62" s="201">
        <f>VLOOKUP($L62,[1]base!$C:$BG,[1]base!AB$1,FALSE)</f>
        <v>162.51923076923077</v>
      </c>
      <c r="W62" s="201" t="s">
        <v>232</v>
      </c>
    </row>
    <row r="63" spans="6:23" x14ac:dyDescent="0.25">
      <c r="F63" s="371">
        <v>1000015802</v>
      </c>
      <c r="G63" s="203" t="s">
        <v>44</v>
      </c>
      <c r="H63" s="203" t="s">
        <v>43</v>
      </c>
      <c r="I63" s="203" t="s">
        <v>44</v>
      </c>
      <c r="J63" s="203" t="s">
        <v>44</v>
      </c>
      <c r="K63" s="198" t="s">
        <v>154</v>
      </c>
      <c r="L63" s="198" t="str">
        <f t="shared" si="0"/>
        <v>5-1000015802</v>
      </c>
      <c r="M63" s="203" t="str">
        <f>VLOOKUP($L63,[1]base!$C:$BG,[1]base!D$1,FALSE)</f>
        <v>100% Mie</v>
      </c>
      <c r="N63" s="8">
        <f>VLOOKUP($L63,[1]base!$C:$BG,[1]base!V$1,FALSE)</f>
        <v>9</v>
      </c>
      <c r="O63" s="8">
        <f>VLOOKUP($L63,[1]base!$C:$BG,[1]base!W$1,FALSE)</f>
        <v>68</v>
      </c>
      <c r="P63" s="8">
        <f>VLOOKUP($L63,[1]base!$C:$BG,[1]base!G$1,FALSE)</f>
        <v>2029004000</v>
      </c>
      <c r="Q63" s="81" t="str">
        <f>VLOOKUP($L63,[1]base!$C:$BG,[1]base!B$1,FALSE)</f>
        <v>100% MIE NATURE PT 500 G X 9</v>
      </c>
      <c r="R63" s="8">
        <f>VLOOKUP($L63,[1]base!$C:$BG,[1]base!AD$1,FALSE)</f>
        <v>2244</v>
      </c>
      <c r="S63" s="201">
        <f>VLOOKUP($L63,[1]base!$C:$BG,[1]base!AM$1,FALSE)</f>
        <v>64.800189426792556</v>
      </c>
      <c r="T63" s="252">
        <f>VLOOKUP($L63,[1]base!$C:$BG,[1]base!AN$1,FALSE)</f>
        <v>10.592521817330811</v>
      </c>
      <c r="U63" s="253">
        <f>VLOOKUP($L63,[1]base!$C:$BG,[1]base!AC$1,FALSE)</f>
        <v>5.3110859728506794</v>
      </c>
      <c r="V63" s="201">
        <f>VLOOKUP($L63,[1]base!$C:$BG,[1]base!AB$1,FALSE)</f>
        <v>361.15384615384619</v>
      </c>
      <c r="W63" s="201" t="s">
        <v>232</v>
      </c>
    </row>
    <row r="64" spans="6:23" x14ac:dyDescent="0.25">
      <c r="F64" s="371">
        <v>1000010632</v>
      </c>
      <c r="G64" s="203" t="s">
        <v>44</v>
      </c>
      <c r="H64" s="203" t="s">
        <v>44</v>
      </c>
      <c r="I64" s="203" t="s">
        <v>44</v>
      </c>
      <c r="J64" s="203" t="s">
        <v>43</v>
      </c>
      <c r="K64" s="198" t="s">
        <v>154</v>
      </c>
      <c r="L64" s="198" t="str">
        <f t="shared" si="0"/>
        <v>5-1000010632</v>
      </c>
      <c r="M64" s="203" t="str">
        <f>VLOOKUP($L64,[1]base!$C:$BG,[1]base!D$1,FALSE)</f>
        <v>100% Mie</v>
      </c>
      <c r="N64" s="8">
        <f>VLOOKUP($L64,[1]base!$C:$BG,[1]base!V$1,FALSE)</f>
        <v>4</v>
      </c>
      <c r="O64" s="8">
        <f>VLOOKUP($L64,[1]base!$C:$BG,[1]base!W$1,FALSE)</f>
        <v>120</v>
      </c>
      <c r="P64" s="8">
        <f>VLOOKUP($L64,[1]base!$C:$BG,[1]base!G$1,FALSE)</f>
        <v>2029004000</v>
      </c>
      <c r="Q64" s="81" t="str">
        <f>VLOOKUP($L64,[1]base!$C:$BG,[1]base!B$1,FALSE)</f>
        <v>100% MIE NATURE PT 500 G X 4 BNL</v>
      </c>
      <c r="R64" s="8">
        <f>VLOOKUP($L64,[1]base!$C:$BG,[1]base!AD$1,FALSE)</f>
        <v>3960</v>
      </c>
      <c r="S64" s="201">
        <f>VLOOKUP($L64,[1]base!$C:$BG,[1]base!AM$1,FALSE)</f>
        <v>50.823677981798092</v>
      </c>
      <c r="T64" s="252">
        <f>VLOOKUP($L64,[1]base!$C:$BG,[1]base!AN$1,FALSE)</f>
        <v>10.592521817330814</v>
      </c>
      <c r="U64" s="253">
        <f>VLOOKUP($L64,[1]base!$C:$BG,[1]base!AC$1,FALSE)</f>
        <v>6.771634615384615</v>
      </c>
      <c r="V64" s="201">
        <f>VLOOKUP($L64,[1]base!$C:$BG,[1]base!AB$1,FALSE)</f>
        <v>812.59615384615381</v>
      </c>
      <c r="W64" s="201" t="s">
        <v>232</v>
      </c>
    </row>
    <row r="65" spans="6:23" x14ac:dyDescent="0.25">
      <c r="F65" s="371">
        <v>1000015910</v>
      </c>
      <c r="G65" s="203" t="s">
        <v>44</v>
      </c>
      <c r="H65" s="203" t="s">
        <v>43</v>
      </c>
      <c r="I65" s="203" t="s">
        <v>44</v>
      </c>
      <c r="J65" s="203" t="s">
        <v>44</v>
      </c>
      <c r="K65" s="198" t="s">
        <v>154</v>
      </c>
      <c r="L65" s="198" t="str">
        <f t="shared" si="0"/>
        <v>5-1000015910</v>
      </c>
      <c r="M65" s="203" t="str">
        <f>VLOOKUP($L65,[1]base!$C:$BG,[1]base!D$1,FALSE)</f>
        <v>100% Mie</v>
      </c>
      <c r="N65" s="8">
        <f>VLOOKUP($L65,[1]base!$C:$BG,[1]base!V$1,FALSE)</f>
        <v>9</v>
      </c>
      <c r="O65" s="8">
        <f>VLOOKUP($L65,[1]base!$C:$BG,[1]base!W$1,FALSE)</f>
        <v>68</v>
      </c>
      <c r="P65" s="8">
        <f>VLOOKUP($L65,[1]base!$C:$BG,[1]base!G$1,FALSE)</f>
        <v>2029004000</v>
      </c>
      <c r="Q65" s="81" t="str">
        <f>VLOOKUP($L65,[1]base!$C:$BG,[1]base!B$1,FALSE)</f>
        <v>PAIN 100% MIE NAT 500g  OFFRE ECONOMIQUE X 9</v>
      </c>
      <c r="R65" s="8">
        <f>VLOOKUP($L65,[1]base!$C:$BG,[1]base!AD$1,FALSE)</f>
        <v>2244</v>
      </c>
      <c r="S65" s="201">
        <f>VLOOKUP($L65,[1]base!$C:$BG,[1]base!AM$1,FALSE)</f>
        <v>64.800189426792556</v>
      </c>
      <c r="T65" s="252">
        <f>VLOOKUP($L65,[1]base!$C:$BG,[1]base!AN$1,FALSE)</f>
        <v>10.592521817330811</v>
      </c>
      <c r="U65" s="253">
        <f>VLOOKUP($L65,[1]base!$C:$BG,[1]base!AC$1,FALSE)</f>
        <v>5.3110859728506794</v>
      </c>
      <c r="V65" s="201">
        <f>VLOOKUP($L65,[1]base!$C:$BG,[1]base!AB$1,FALSE)</f>
        <v>361.15384615384619</v>
      </c>
      <c r="W65" s="201" t="s">
        <v>232</v>
      </c>
    </row>
    <row r="66" spans="6:23" x14ac:dyDescent="0.25">
      <c r="F66" s="371">
        <v>1000015803</v>
      </c>
      <c r="G66" s="203" t="s">
        <v>43</v>
      </c>
      <c r="H66" s="203" t="s">
        <v>43</v>
      </c>
      <c r="I66" s="203" t="s">
        <v>44</v>
      </c>
      <c r="J66" s="203" t="s">
        <v>43</v>
      </c>
      <c r="K66" s="198" t="s">
        <v>154</v>
      </c>
      <c r="L66" s="198" t="str">
        <f t="shared" si="0"/>
        <v>5-1000015803</v>
      </c>
      <c r="M66" s="203" t="str">
        <f>VLOOKUP($L66,[1]base!$C:$BG,[1]base!D$1,FALSE)</f>
        <v>100% Mie</v>
      </c>
      <c r="N66" s="8">
        <f>VLOOKUP($L66,[1]base!$C:$BG,[1]base!V$1,FALSE)</f>
        <v>20</v>
      </c>
      <c r="O66" s="8">
        <f>VLOOKUP($L66,[1]base!$C:$BG,[1]base!W$1,FALSE)</f>
        <v>28</v>
      </c>
      <c r="P66" s="8">
        <f>VLOOKUP($L66,[1]base!$C:$BG,[1]base!G$1,FALSE)</f>
        <v>2029004000</v>
      </c>
      <c r="Q66" s="81" t="str">
        <f>VLOOKUP($L66,[1]base!$C:$BG,[1]base!B$1,FALSE)</f>
        <v>100% MIE NATURE PT 500 G X 20</v>
      </c>
      <c r="R66" s="8">
        <f>VLOOKUP($L66,[1]base!$C:$BG,[1]base!AD$1,FALSE)</f>
        <v>924</v>
      </c>
      <c r="S66" s="201">
        <f>VLOOKUP($L66,[1]base!$C:$BG,[1]base!AM$1,FALSE)</f>
        <v>59.294290978764437</v>
      </c>
      <c r="T66" s="252">
        <f>VLOOKUP($L66,[1]base!$C:$BG,[1]base!AN$1,FALSE)</f>
        <v>10.592521817330812</v>
      </c>
      <c r="U66" s="253">
        <f>VLOOKUP($L66,[1]base!$C:$BG,[1]base!AC$1,FALSE)</f>
        <v>5.8042582417582418</v>
      </c>
      <c r="V66" s="201">
        <f>VLOOKUP($L66,[1]base!$C:$BG,[1]base!AB$1,FALSE)</f>
        <v>162.51923076923077</v>
      </c>
      <c r="W66" s="201" t="s">
        <v>232</v>
      </c>
    </row>
    <row r="67" spans="6:23" x14ac:dyDescent="0.25">
      <c r="F67" s="202">
        <v>1000013904</v>
      </c>
      <c r="G67" s="203" t="s">
        <v>43</v>
      </c>
      <c r="H67" s="203" t="s">
        <v>43</v>
      </c>
      <c r="I67" s="203" t="s">
        <v>44</v>
      </c>
      <c r="J67" s="203" t="s">
        <v>44</v>
      </c>
      <c r="K67" s="198" t="s">
        <v>154</v>
      </c>
      <c r="L67" s="198" t="str">
        <f t="shared" si="0"/>
        <v>5-1000013904</v>
      </c>
      <c r="M67" s="203" t="str">
        <f>VLOOKUP($L67,[1]base!$C:$BG,[1]base!D$1,FALSE)</f>
        <v>100% Mie</v>
      </c>
      <c r="N67" s="8">
        <f>VLOOKUP($L67,[1]base!$C:$BG,[1]base!V$1,FALSE)</f>
        <v>6</v>
      </c>
      <c r="O67" s="8">
        <f>VLOOKUP($L67,[1]base!$C:$BG,[1]base!W$1,FALSE)</f>
        <v>68</v>
      </c>
      <c r="P67" s="8">
        <f>VLOOKUP($L67,[1]base!$C:$BG,[1]base!G$1,FALSE)</f>
        <v>2029004990</v>
      </c>
      <c r="Q67" s="81" t="str">
        <f>VLOOKUP($L67,[1]base!$C:$BG,[1]base!B$1,FALSE)</f>
        <v>100% MIE NATURE PT MAXI 650 G X 6</v>
      </c>
      <c r="R67" s="8">
        <f>VLOOKUP($L67,[1]base!$C:$BG,[1]base!AD$1,FALSE)</f>
        <v>9180</v>
      </c>
      <c r="S67" s="201">
        <f>VLOOKUP($L67,[1]base!$C:$BG,[1]base!AM$1,FALSE)</f>
        <v>231.30485603172605</v>
      </c>
      <c r="T67" s="252">
        <f>VLOOKUP($L67,[1]base!$C:$BG,[1]base!AN$1,FALSE)</f>
        <v>10.644516192735553</v>
      </c>
      <c r="U67" s="253">
        <f>VLOOKUP($L67,[1]base!$C:$BG,[1]base!AC$1,FALSE)</f>
        <v>6.108597285067872</v>
      </c>
      <c r="V67" s="201">
        <f>VLOOKUP($L67,[1]base!$C:$BG,[1]base!AB$1,FALSE)</f>
        <v>415.3846153846153</v>
      </c>
      <c r="W67" s="201" t="s">
        <v>232</v>
      </c>
    </row>
    <row r="68" spans="6:23" x14ac:dyDescent="0.25">
      <c r="F68" s="372">
        <v>1000015875</v>
      </c>
      <c r="G68" s="203" t="s">
        <v>43</v>
      </c>
      <c r="H68" s="203" t="s">
        <v>43</v>
      </c>
      <c r="I68" s="203" t="s">
        <v>43</v>
      </c>
      <c r="J68" s="203" t="s">
        <v>43</v>
      </c>
      <c r="K68" s="198" t="s">
        <v>154</v>
      </c>
      <c r="L68" s="198" t="str">
        <f t="shared" si="0"/>
        <v>5-1000015875</v>
      </c>
      <c r="M68" s="203" t="str">
        <f>VLOOKUP($L68,[1]base!$C:$BG,[1]base!D$1,FALSE)</f>
        <v>100% Mie</v>
      </c>
      <c r="N68" s="8">
        <f>VLOOKUP($L68,[1]base!$C:$BG,[1]base!V$1,FALSE)</f>
        <v>6</v>
      </c>
      <c r="O68" s="8">
        <f>VLOOKUP($L68,[1]base!$C:$BG,[1]base!W$1,FALSE)</f>
        <v>68</v>
      </c>
      <c r="P68" s="8">
        <f>VLOOKUP($L68,[1]base!$C:$BG,[1]base!G$1,FALSE)</f>
        <v>2029004990</v>
      </c>
      <c r="Q68" s="81" t="str">
        <f>VLOOKUP($L68,[1]base!$C:$BG,[1]base!B$1,FALSE)</f>
        <v>100% MIE NATURE PT MAXI 650 G X 6</v>
      </c>
      <c r="R68" s="8">
        <f>VLOOKUP($L68,[1]base!$C:$BG,[1]base!AD$1,FALSE)</f>
        <v>9180</v>
      </c>
      <c r="S68" s="201">
        <f>VLOOKUP($L68,[1]base!$C:$BG,[1]base!AM$1,FALSE)</f>
        <v>231.30485603172605</v>
      </c>
      <c r="T68" s="252">
        <f>VLOOKUP($L68,[1]base!$C:$BG,[1]base!AN$1,FALSE)</f>
        <v>10.644516192735553</v>
      </c>
      <c r="U68" s="253">
        <f>VLOOKUP($L68,[1]base!$C:$BG,[1]base!AC$1,FALSE)</f>
        <v>6.108597285067872</v>
      </c>
      <c r="V68" s="201">
        <f>VLOOKUP($L68,[1]base!$C:$BG,[1]base!AB$1,FALSE)</f>
        <v>415.3846153846153</v>
      </c>
      <c r="W68" s="201" t="s">
        <v>232</v>
      </c>
    </row>
    <row r="69" spans="6:23" x14ac:dyDescent="0.25">
      <c r="F69" s="202">
        <v>1000013905</v>
      </c>
      <c r="G69" s="203" t="s">
        <v>43</v>
      </c>
      <c r="H69" s="203" t="s">
        <v>43</v>
      </c>
      <c r="I69" s="203" t="s">
        <v>44</v>
      </c>
      <c r="J69" s="203" t="s">
        <v>44</v>
      </c>
      <c r="K69" s="198" t="s">
        <v>154</v>
      </c>
      <c r="L69" s="198" t="str">
        <f t="shared" si="0"/>
        <v>5-1000013905</v>
      </c>
      <c r="M69" s="203" t="str">
        <f>VLOOKUP($L69,[1]base!$C:$BG,[1]base!D$1,FALSE)</f>
        <v>100% Mie</v>
      </c>
      <c r="N69" s="8">
        <f>VLOOKUP($L69,[1]base!$C:$BG,[1]base!V$1,FALSE)</f>
        <v>24</v>
      </c>
      <c r="O69" s="8">
        <f>VLOOKUP($L69,[1]base!$C:$BG,[1]base!W$1,FALSE)</f>
        <v>20</v>
      </c>
      <c r="P69" s="8">
        <f>VLOOKUP($L69,[1]base!$C:$BG,[1]base!G$1,FALSE)</f>
        <v>2029004990</v>
      </c>
      <c r="Q69" s="81" t="str">
        <f>VLOOKUP($L69,[1]base!$C:$BG,[1]base!B$1,FALSE)</f>
        <v>100% MIE NATURE PT MAXI 650 G X 24</v>
      </c>
      <c r="R69" s="8">
        <f>VLOOKUP($L69,[1]base!$C:$BG,[1]base!AD$1,FALSE)</f>
        <v>660</v>
      </c>
      <c r="S69" s="201">
        <f>VLOOKUP($L69,[1]base!$C:$BG,[1]base!AM$1,FALSE)</f>
        <v>66.402054448098042</v>
      </c>
      <c r="T69" s="252">
        <f>VLOOKUP($L69,[1]base!$C:$BG,[1]base!AN$1,FALSE)</f>
        <v>10.624045969287987</v>
      </c>
      <c r="U69" s="253">
        <f>VLOOKUP($L69,[1]base!$C:$BG,[1]base!AC$1,FALSE)</f>
        <v>5.2023121387283222</v>
      </c>
      <c r="V69" s="201">
        <f>VLOOKUP($L69,[1]base!$C:$BG,[1]base!AB$1,FALSE)</f>
        <v>104.04624277456645</v>
      </c>
      <c r="W69" s="201" t="s">
        <v>233</v>
      </c>
    </row>
    <row r="70" spans="6:23" x14ac:dyDescent="0.25">
      <c r="F70" s="202">
        <v>1000015416</v>
      </c>
      <c r="G70" s="203" t="s">
        <v>43</v>
      </c>
      <c r="H70" s="203" t="s">
        <v>43</v>
      </c>
      <c r="I70" s="203" t="s">
        <v>44</v>
      </c>
      <c r="J70" s="203" t="s">
        <v>44</v>
      </c>
      <c r="K70" s="198" t="s">
        <v>154</v>
      </c>
      <c r="L70" s="198" t="str">
        <f t="shared" si="0"/>
        <v>5-1000015416</v>
      </c>
      <c r="M70" s="203" t="str">
        <f>VLOOKUP($L70,[1]base!$C:$BG,[1]base!D$1,FALSE)</f>
        <v>100% Mie</v>
      </c>
      <c r="N70" s="8">
        <f>VLOOKUP($L70,[1]base!$C:$BG,[1]base!V$1,FALSE)</f>
        <v>20</v>
      </c>
      <c r="O70" s="8">
        <f>VLOOKUP($L70,[1]base!$C:$BG,[1]base!W$1,FALSE)</f>
        <v>20</v>
      </c>
      <c r="P70" s="8">
        <f>VLOOKUP($L70,[1]base!$C:$BG,[1]base!G$1,FALSE)</f>
        <v>2029004990</v>
      </c>
      <c r="Q70" s="81" t="str">
        <f>VLOOKUP($L70,[1]base!$C:$BG,[1]base!B$1,FALSE)</f>
        <v>100% MIE NATURE PT MAXI 650 G X 20</v>
      </c>
      <c r="R70" s="8">
        <f>VLOOKUP($L70,[1]base!$C:$BG,[1]base!AD$1,FALSE)</f>
        <v>660</v>
      </c>
      <c r="S70" s="201">
        <f>VLOOKUP($L70,[1]base!$C:$BG,[1]base!AM$1,FALSE)</f>
        <v>55.432536303899482</v>
      </c>
      <c r="T70" s="252">
        <f>VLOOKUP($L70,[1]base!$C:$BG,[1]base!AN$1,FALSE)</f>
        <v>10.644516192735551</v>
      </c>
      <c r="U70" s="253">
        <f>VLOOKUP($L70,[1]base!$C:$BG,[1]base!AC$1,FALSE)</f>
        <v>6.2307692307692299</v>
      </c>
      <c r="V70" s="201">
        <f>VLOOKUP($L70,[1]base!$C:$BG,[1]base!AB$1,FALSE)</f>
        <v>124.6153846153846</v>
      </c>
      <c r="W70" s="201" t="s">
        <v>232</v>
      </c>
    </row>
    <row r="71" spans="6:23" x14ac:dyDescent="0.25">
      <c r="F71" s="372">
        <v>1000015876</v>
      </c>
      <c r="G71" s="203" t="s">
        <v>43</v>
      </c>
      <c r="H71" s="203" t="s">
        <v>43</v>
      </c>
      <c r="I71" s="203" t="s">
        <v>44</v>
      </c>
      <c r="J71" s="203" t="s">
        <v>44</v>
      </c>
      <c r="K71" s="198" t="s">
        <v>154</v>
      </c>
      <c r="L71" s="198" t="str">
        <f t="shared" si="0"/>
        <v>5-1000015876</v>
      </c>
      <c r="M71" s="203" t="str">
        <f>VLOOKUP($L71,[1]base!$C:$BG,[1]base!D$1,FALSE)</f>
        <v>100% Mie</v>
      </c>
      <c r="N71" s="8">
        <f>VLOOKUP($L71,[1]base!$C:$BG,[1]base!V$1,FALSE)</f>
        <v>20</v>
      </c>
      <c r="O71" s="8">
        <f>VLOOKUP($L71,[1]base!$C:$BG,[1]base!W$1,FALSE)</f>
        <v>20</v>
      </c>
      <c r="P71" s="8">
        <f>VLOOKUP($L71,[1]base!$C:$BG,[1]base!G$1,FALSE)</f>
        <v>2029004990</v>
      </c>
      <c r="Q71" s="81" t="str">
        <f>VLOOKUP($L71,[1]base!$C:$BG,[1]base!B$1,FALSE)</f>
        <v>100% MIE NATURE PT MAXI 650 G X 20</v>
      </c>
      <c r="R71" s="8">
        <f>VLOOKUP($L71,[1]base!$C:$BG,[1]base!AD$1,FALSE)</f>
        <v>660</v>
      </c>
      <c r="S71" s="201">
        <f>VLOOKUP($L71,[1]base!$C:$BG,[1]base!AM$1,FALSE)</f>
        <v>55.432536303899482</v>
      </c>
      <c r="T71" s="252">
        <f>VLOOKUP($L71,[1]base!$C:$BG,[1]base!AN$1,FALSE)</f>
        <v>10.644516192735551</v>
      </c>
      <c r="U71" s="253">
        <f>VLOOKUP($L71,[1]base!$C:$BG,[1]base!AC$1,FALSE)</f>
        <v>6.2307692307692299</v>
      </c>
      <c r="V71" s="201">
        <f>VLOOKUP($L71,[1]base!$C:$BG,[1]base!AB$1,FALSE)</f>
        <v>124.6153846153846</v>
      </c>
      <c r="W71" s="201" t="s">
        <v>232</v>
      </c>
    </row>
    <row r="72" spans="6:23" x14ac:dyDescent="0.25">
      <c r="F72" s="202">
        <v>1000013954</v>
      </c>
      <c r="G72" s="203" t="s">
        <v>43</v>
      </c>
      <c r="H72" s="203" t="s">
        <v>43</v>
      </c>
      <c r="I72" s="203" t="s">
        <v>44</v>
      </c>
      <c r="J72" s="203" t="s">
        <v>44</v>
      </c>
      <c r="K72" s="198" t="s">
        <v>154</v>
      </c>
      <c r="L72" s="198" t="str">
        <f t="shared" si="0"/>
        <v>5-1000013954</v>
      </c>
      <c r="M72" s="203" t="str">
        <f>VLOOKUP($L72,[1]base!$C:$BG,[1]base!D$1,FALSE)</f>
        <v>100% Mie</v>
      </c>
      <c r="N72" s="8">
        <f>VLOOKUP($L72,[1]base!$C:$BG,[1]base!V$1,FALSE)</f>
        <v>6</v>
      </c>
      <c r="O72" s="8">
        <f>VLOOKUP($L72,[1]base!$C:$BG,[1]base!W$1,FALSE)</f>
        <v>68</v>
      </c>
      <c r="P72" s="8">
        <f>VLOOKUP($L72,[1]base!$C:$BG,[1]base!G$1,FALSE)</f>
        <v>2029004990</v>
      </c>
      <c r="Q72" s="81" t="str">
        <f>VLOOKUP($L72,[1]base!$C:$BG,[1]base!B$1,FALSE)</f>
        <v>100% MIE NATURE PT OFFRE ECO GT 650 G X 6</v>
      </c>
      <c r="R72" s="8">
        <f>VLOOKUP($L72,[1]base!$C:$BG,[1]base!AD$1,FALSE)</f>
        <v>2244</v>
      </c>
      <c r="S72" s="201">
        <f>VLOOKUP($L72,[1]base!$C:$BG,[1]base!AM$1,FALSE)</f>
        <v>56.725239335618504</v>
      </c>
      <c r="T72" s="252">
        <f>VLOOKUP($L72,[1]base!$C:$BG,[1]base!AN$1,FALSE)</f>
        <v>10.677407947680573</v>
      </c>
      <c r="U72" s="253">
        <f>VLOOKUP($L72,[1]base!$C:$BG,[1]base!AC$1,FALSE)</f>
        <v>6.1203672220333205</v>
      </c>
      <c r="V72" s="201">
        <f>VLOOKUP($L72,[1]base!$C:$BG,[1]base!AB$1,FALSE)</f>
        <v>416.18497109826581</v>
      </c>
      <c r="W72" s="201" t="s">
        <v>233</v>
      </c>
    </row>
    <row r="73" spans="6:23" x14ac:dyDescent="0.25">
      <c r="F73" s="372">
        <v>1000015913</v>
      </c>
      <c r="G73" s="203" t="s">
        <v>43</v>
      </c>
      <c r="H73" s="203" t="s">
        <v>43</v>
      </c>
      <c r="I73" s="203" t="s">
        <v>44</v>
      </c>
      <c r="J73" s="203" t="s">
        <v>44</v>
      </c>
      <c r="K73" s="198" t="s">
        <v>154</v>
      </c>
      <c r="L73" s="198" t="str">
        <f t="shared" si="0"/>
        <v>5-1000015913</v>
      </c>
      <c r="M73" s="203" t="str">
        <f>VLOOKUP($L73,[1]base!$C:$BG,[1]base!D$1,FALSE)</f>
        <v>100% Mie</v>
      </c>
      <c r="N73" s="8">
        <f>VLOOKUP($L73,[1]base!$C:$BG,[1]base!V$1,FALSE)</f>
        <v>6</v>
      </c>
      <c r="O73" s="8">
        <f>VLOOKUP($L73,[1]base!$C:$BG,[1]base!W$1,FALSE)</f>
        <v>68</v>
      </c>
      <c r="P73" s="8">
        <f>VLOOKUP($L73,[1]base!$C:$BG,[1]base!G$1,FALSE)</f>
        <v>2029004990</v>
      </c>
      <c r="Q73" s="81" t="str">
        <f>VLOOKUP($L73,[1]base!$C:$BG,[1]base!B$1,FALSE)</f>
        <v>100% MIE NATURE PT OFFRE ECO GT 650 G X 6</v>
      </c>
      <c r="R73" s="8">
        <f>VLOOKUP($L73,[1]base!$C:$BG,[1]base!AD$1,FALSE)</f>
        <v>2244</v>
      </c>
      <c r="S73" s="201">
        <f>VLOOKUP($L73,[1]base!$C:$BG,[1]base!AM$1,FALSE)</f>
        <v>56.825179551217197</v>
      </c>
      <c r="T73" s="252">
        <f>VLOOKUP($L73,[1]base!$C:$BG,[1]base!AN$1,FALSE)</f>
        <v>10.697980988042188</v>
      </c>
      <c r="U73" s="253">
        <f>VLOOKUP($L73,[1]base!$C:$BG,[1]base!AC$1,FALSE)</f>
        <v>6.108597285067872</v>
      </c>
      <c r="V73" s="201">
        <f>VLOOKUP($L73,[1]base!$C:$BG,[1]base!AB$1,FALSE)</f>
        <v>415.3846153846153</v>
      </c>
      <c r="W73" s="201" t="s">
        <v>233</v>
      </c>
    </row>
    <row r="74" spans="6:23" x14ac:dyDescent="0.25">
      <c r="F74" s="251">
        <v>1000009501</v>
      </c>
      <c r="G74" s="203" t="s">
        <v>44</v>
      </c>
      <c r="H74" s="203" t="s">
        <v>43</v>
      </c>
      <c r="I74" s="203" t="s">
        <v>44</v>
      </c>
      <c r="J74" s="203" t="s">
        <v>44</v>
      </c>
      <c r="K74" s="198" t="s">
        <v>154</v>
      </c>
      <c r="L74" s="198" t="str">
        <f t="shared" si="0"/>
        <v>5-1000009501</v>
      </c>
      <c r="M74" s="203" t="str">
        <f>VLOOKUP($L74,[1]base!$C:$BG,[1]base!D$1,FALSE)</f>
        <v>100% Mie</v>
      </c>
      <c r="N74" s="8">
        <f>VLOOKUP($L74,[1]base!$C:$BG,[1]base!V$1,FALSE)</f>
        <v>8</v>
      </c>
      <c r="O74" s="8">
        <f>VLOOKUP($L74,[1]base!$C:$BG,[1]base!W$1,FALSE)</f>
        <v>108</v>
      </c>
      <c r="P74" s="8">
        <f>VLOOKUP($L74,[1]base!$C:$BG,[1]base!G$1,FALSE)</f>
        <v>2029003566</v>
      </c>
      <c r="Q74" s="81" t="str">
        <f>VLOOKUP($L74,[1]base!$C:$BG,[1]base!B$1,FALSE)</f>
        <v>CUOR DI PANE 325GRX8 MB</v>
      </c>
      <c r="R74" s="8">
        <f>VLOOKUP($L74,[1]base!$C:$BG,[1]base!AD$1,FALSE)</f>
        <v>3564</v>
      </c>
      <c r="S74" s="201">
        <f>VLOOKUP($L74,[1]base!$C:$BG,[1]base!AM$1,FALSE)</f>
        <v>66.681042832854075</v>
      </c>
      <c r="T74" s="252">
        <f>VLOOKUP($L74,[1]base!$C:$BG,[1]base!AN$1,FALSE)</f>
        <v>11.482237646008711</v>
      </c>
      <c r="U74" s="253">
        <f>VLOOKUP($L74,[1]base!$C:$BG,[1]base!AC$1,FALSE)</f>
        <v>5.5424528301886786</v>
      </c>
      <c r="V74" s="201">
        <f>VLOOKUP($L74,[1]base!$C:$BG,[1]base!AB$1,FALSE)</f>
        <v>598.58490566037733</v>
      </c>
      <c r="W74" s="201" t="s">
        <v>233</v>
      </c>
    </row>
    <row r="75" spans="6:23" x14ac:dyDescent="0.25">
      <c r="F75" s="251">
        <v>1000013051</v>
      </c>
      <c r="G75" s="203" t="s">
        <v>43</v>
      </c>
      <c r="H75" s="203" t="s">
        <v>43</v>
      </c>
      <c r="I75" s="203" t="s">
        <v>43</v>
      </c>
      <c r="J75" s="203" t="s">
        <v>44</v>
      </c>
      <c r="K75" s="198" t="s">
        <v>154</v>
      </c>
      <c r="L75" s="198" t="str">
        <f t="shared" si="0"/>
        <v>5-1000013051</v>
      </c>
      <c r="M75" s="203" t="str">
        <f>VLOOKUP($L75,[1]base!$C:$BG,[1]base!D$1,FALSE)</f>
        <v>100% Mie</v>
      </c>
      <c r="N75" s="8">
        <f>VLOOKUP($L75,[1]base!$C:$BG,[1]base!V$1,FALSE)</f>
        <v>6</v>
      </c>
      <c r="O75" s="8">
        <f>VLOOKUP($L75,[1]base!$C:$BG,[1]base!W$1,FALSE)</f>
        <v>136</v>
      </c>
      <c r="P75" s="8">
        <f>VLOOKUP($L75,[1]base!$C:$BG,[1]base!G$1,FALSE)</f>
        <v>2029004672</v>
      </c>
      <c r="Q75" s="81" t="str">
        <f>VLOOKUP($L75,[1]base!$C:$BG,[1]base!B$1,FALSE)</f>
        <v>LONGUE CONSERVATION NATURE SANS CROUTE 3</v>
      </c>
      <c r="R75" s="8">
        <f>VLOOKUP($L75,[1]base!$C:$BG,[1]base!AD$1,FALSE)</f>
        <v>4488</v>
      </c>
      <c r="S75" s="201">
        <f>VLOOKUP($L75,[1]base!$C:$BG,[1]base!AM$1,FALSE)</f>
        <v>63.026007610149726</v>
      </c>
      <c r="T75" s="252">
        <f>VLOOKUP($L75,[1]base!$C:$BG,[1]base!AN$1,FALSE)</f>
        <v>11.491256776737309</v>
      </c>
      <c r="U75" s="253">
        <f>VLOOKUP($L75,[1]base!$C:$BG,[1]base!AC$1,FALSE)</f>
        <v>5.8684794672586005</v>
      </c>
      <c r="V75" s="201">
        <f>VLOOKUP($L75,[1]base!$C:$BG,[1]base!AB$1,FALSE)</f>
        <v>798.11320754716962</v>
      </c>
      <c r="W75" s="201" t="s">
        <v>233</v>
      </c>
    </row>
    <row r="76" spans="6:23" x14ac:dyDescent="0.25">
      <c r="F76" s="251">
        <v>1000013062</v>
      </c>
      <c r="G76" s="203" t="s">
        <v>43</v>
      </c>
      <c r="H76" s="203" t="s">
        <v>43</v>
      </c>
      <c r="I76" s="203" t="s">
        <v>43</v>
      </c>
      <c r="J76" s="203" t="s">
        <v>44</v>
      </c>
      <c r="K76" s="198" t="s">
        <v>154</v>
      </c>
      <c r="L76" s="198" t="str">
        <f t="shared" si="0"/>
        <v>5-1000013062</v>
      </c>
      <c r="M76" s="203" t="str">
        <f>VLOOKUP($L76,[1]base!$C:$BG,[1]base!D$1,FALSE)</f>
        <v>100% Mie</v>
      </c>
      <c r="N76" s="8">
        <f>VLOOKUP($L76,[1]base!$C:$BG,[1]base!V$1,FALSE)</f>
        <v>12</v>
      </c>
      <c r="O76" s="8">
        <f>VLOOKUP($L76,[1]base!$C:$BG,[1]base!W$1,FALSE)</f>
        <v>68</v>
      </c>
      <c r="P76" s="8">
        <f>VLOOKUP($L76,[1]base!$C:$BG,[1]base!G$1,FALSE)</f>
        <v>2029004672</v>
      </c>
      <c r="Q76" s="81" t="str">
        <f>VLOOKUP($L76,[1]base!$C:$BG,[1]base!B$1,FALSE)</f>
        <v>LONGUE CONSERVATION NATURE SANS CROUTE 3</v>
      </c>
      <c r="R76" s="8">
        <f>VLOOKUP($L76,[1]base!$C:$BG,[1]base!AD$1,FALSE)</f>
        <v>2244</v>
      </c>
      <c r="S76" s="201">
        <f>VLOOKUP($L76,[1]base!$C:$BG,[1]base!AM$1,FALSE)</f>
        <v>63.026007610149726</v>
      </c>
      <c r="T76" s="252">
        <f>VLOOKUP($L76,[1]base!$C:$BG,[1]base!AN$1,FALSE)</f>
        <v>11.491256776737309</v>
      </c>
      <c r="U76" s="253">
        <f>VLOOKUP($L76,[1]base!$C:$BG,[1]base!AC$1,FALSE)</f>
        <v>5.8684794672586005</v>
      </c>
      <c r="V76" s="201">
        <f>VLOOKUP($L76,[1]base!$C:$BG,[1]base!AB$1,FALSE)</f>
        <v>399.05660377358481</v>
      </c>
      <c r="W76" s="201" t="s">
        <v>233</v>
      </c>
    </row>
    <row r="77" spans="6:23" x14ac:dyDescent="0.25">
      <c r="F77" s="206">
        <v>1000014225</v>
      </c>
      <c r="G77" s="203" t="s">
        <v>43</v>
      </c>
      <c r="H77" s="203" t="s">
        <v>43</v>
      </c>
      <c r="I77" s="203" t="s">
        <v>43</v>
      </c>
      <c r="J77" s="203" t="s">
        <v>44</v>
      </c>
      <c r="K77" s="198" t="s">
        <v>154</v>
      </c>
      <c r="L77" s="198" t="str">
        <f t="shared" si="0"/>
        <v>5-1000014225</v>
      </c>
      <c r="M77" s="203" t="str">
        <f>VLOOKUP($L77,[1]base!$C:$BG,[1]base!D$1,FALSE)</f>
        <v>100% Mie</v>
      </c>
      <c r="N77" s="8">
        <f>VLOOKUP($L77,[1]base!$C:$BG,[1]base!V$1,FALSE)</f>
        <v>6</v>
      </c>
      <c r="O77" s="8">
        <f>VLOOKUP($L77,[1]base!$C:$BG,[1]base!W$1,FALSE)</f>
        <v>68</v>
      </c>
      <c r="P77" s="8">
        <f>VLOOKUP($L77,[1]base!$C:$BG,[1]base!G$1,FALSE)</f>
        <v>2029004995</v>
      </c>
      <c r="Q77" s="81" t="str">
        <f>VLOOKUP($L77,[1]base!$C:$BG,[1]base!B$1,FALSE)</f>
        <v>100% MIE COMPLET MAXI   650 G X 6</v>
      </c>
      <c r="R77" s="8">
        <f>VLOOKUP($L77,[1]base!$C:$BG,[1]base!AD$1,FALSE)</f>
        <v>2244</v>
      </c>
      <c r="S77" s="201">
        <f>VLOOKUP($L77,[1]base!$C:$BG,[1]base!AM$1,FALSE)</f>
        <v>56.429351916786516</v>
      </c>
      <c r="T77" s="252">
        <f>VLOOKUP($L77,[1]base!$C:$BG,[1]base!AN$1,FALSE)</f>
        <v>9.6318034739578735</v>
      </c>
      <c r="U77" s="253">
        <f>VLOOKUP($L77,[1]base!$C:$BG,[1]base!AC$1,FALSE)</f>
        <v>5.4938956714761362</v>
      </c>
      <c r="V77" s="201">
        <f>VLOOKUP($L77,[1]base!$C:$BG,[1]base!AB$1,FALSE)</f>
        <v>373.58490566037727</v>
      </c>
      <c r="W77" s="201" t="s">
        <v>233</v>
      </c>
    </row>
    <row r="78" spans="6:23" x14ac:dyDescent="0.25">
      <c r="F78" s="206">
        <v>1000014226</v>
      </c>
      <c r="G78" s="203" t="s">
        <v>43</v>
      </c>
      <c r="H78" s="203" t="s">
        <v>43</v>
      </c>
      <c r="I78" s="203" t="s">
        <v>43</v>
      </c>
      <c r="J78" s="203" t="s">
        <v>44</v>
      </c>
      <c r="K78" s="198" t="s">
        <v>154</v>
      </c>
      <c r="L78" s="198" t="str">
        <f t="shared" si="0"/>
        <v>5-1000014226</v>
      </c>
      <c r="M78" s="203" t="str">
        <f>VLOOKUP($L78,[1]base!$C:$BG,[1]base!D$1,FALSE)</f>
        <v>100% Mie</v>
      </c>
      <c r="N78" s="8">
        <f>VLOOKUP($L78,[1]base!$C:$BG,[1]base!V$1,FALSE)</f>
        <v>24</v>
      </c>
      <c r="O78" s="8">
        <f>VLOOKUP($L78,[1]base!$C:$BG,[1]base!W$1,FALSE)</f>
        <v>20</v>
      </c>
      <c r="P78" s="8">
        <f>VLOOKUP($L78,[1]base!$C:$BG,[1]base!G$1,FALSE)</f>
        <v>2029004995</v>
      </c>
      <c r="Q78" s="81" t="str">
        <f>VLOOKUP($L78,[1]base!$C:$BG,[1]base!B$1,FALSE)</f>
        <v>100% MIE COMPLET MAXI 650 G X 24</v>
      </c>
      <c r="R78" s="8">
        <f>VLOOKUP($L78,[1]base!$C:$BG,[1]base!AD$1,FALSE)</f>
        <v>660</v>
      </c>
      <c r="S78" s="201">
        <f>VLOOKUP($L78,[1]base!$C:$BG,[1]base!AM$1,FALSE)</f>
        <v>66.38747284327826</v>
      </c>
      <c r="T78" s="252">
        <f>VLOOKUP($L78,[1]base!$C:$BG,[1]base!AN$1,FALSE)</f>
        <v>9.6318034739578753</v>
      </c>
      <c r="U78" s="253">
        <f>VLOOKUP($L78,[1]base!$C:$BG,[1]base!AC$1,FALSE)</f>
        <v>4.6698113207547163</v>
      </c>
      <c r="V78" s="201">
        <f>VLOOKUP($L78,[1]base!$C:$BG,[1]base!AB$1,FALSE)</f>
        <v>93.396226415094318</v>
      </c>
      <c r="W78" s="201" t="s">
        <v>233</v>
      </c>
    </row>
    <row r="79" spans="6:23" x14ac:dyDescent="0.25">
      <c r="F79" s="205">
        <v>1000014223</v>
      </c>
      <c r="G79" s="203" t="s">
        <v>43</v>
      </c>
      <c r="H79" s="203" t="s">
        <v>43</v>
      </c>
      <c r="I79" s="203" t="s">
        <v>43</v>
      </c>
      <c r="J79" s="203" t="s">
        <v>44</v>
      </c>
      <c r="K79" s="198" t="s">
        <v>154</v>
      </c>
      <c r="L79" s="198" t="str">
        <f t="shared" si="0"/>
        <v>5-1000014223</v>
      </c>
      <c r="M79" s="203" t="str">
        <f>VLOOKUP($L79,[1]base!$C:$BG,[1]base!D$1,FALSE)</f>
        <v>100% Mie</v>
      </c>
      <c r="N79" s="8">
        <f>VLOOKUP($L79,[1]base!$C:$BG,[1]base!V$1,FALSE)</f>
        <v>9</v>
      </c>
      <c r="O79" s="8">
        <f>VLOOKUP($L79,[1]base!$C:$BG,[1]base!W$1,FALSE)</f>
        <v>68</v>
      </c>
      <c r="P79" s="8">
        <f>VLOOKUP($L79,[1]base!$C:$BG,[1]base!G$1,FALSE)</f>
        <v>2029004473</v>
      </c>
      <c r="Q79" s="81" t="str">
        <f>VLOOKUP($L79,[1]base!$C:$BG,[1]base!B$1,FALSE)</f>
        <v>100% MIE COMPLET 500 G X 9</v>
      </c>
      <c r="R79" s="8">
        <f>VLOOKUP($L79,[1]base!$C:$BG,[1]base!AD$1,FALSE)</f>
        <v>2244</v>
      </c>
      <c r="S79" s="201">
        <f>VLOOKUP($L79,[1]base!$C:$BG,[1]base!AM$1,FALSE)</f>
        <v>64.356573022271604</v>
      </c>
      <c r="T79" s="252">
        <f>VLOOKUP($L79,[1]base!$C:$BG,[1]base!AN$1,FALSE)</f>
        <v>10.077244806646487</v>
      </c>
      <c r="U79" s="253">
        <f>VLOOKUP($L79,[1]base!$C:$BG,[1]base!AC$1,FALSE)</f>
        <v>5.0499445061043282</v>
      </c>
      <c r="V79" s="201">
        <f>VLOOKUP($L79,[1]base!$C:$BG,[1]base!AB$1,FALSE)</f>
        <v>343.3962264150943</v>
      </c>
      <c r="W79" s="201" t="s">
        <v>233</v>
      </c>
    </row>
    <row r="80" spans="6:23" x14ac:dyDescent="0.25">
      <c r="F80" s="205">
        <v>1000014224</v>
      </c>
      <c r="G80" s="203" t="s">
        <v>43</v>
      </c>
      <c r="H80" s="203" t="s">
        <v>43</v>
      </c>
      <c r="I80" s="203" t="s">
        <v>43</v>
      </c>
      <c r="J80" s="203" t="s">
        <v>44</v>
      </c>
      <c r="K80" s="198" t="s">
        <v>154</v>
      </c>
      <c r="L80" s="198" t="str">
        <f t="shared" si="0"/>
        <v>5-1000014224</v>
      </c>
      <c r="M80" s="203" t="str">
        <f>VLOOKUP($L80,[1]base!$C:$BG,[1]base!D$1,FALSE)</f>
        <v>100% Mie</v>
      </c>
      <c r="N80" s="8">
        <f>VLOOKUP($L80,[1]base!$C:$BG,[1]base!V$1,FALSE)</f>
        <v>20</v>
      </c>
      <c r="O80" s="8">
        <f>VLOOKUP($L80,[1]base!$C:$BG,[1]base!W$1,FALSE)</f>
        <v>28</v>
      </c>
      <c r="P80" s="8">
        <f>VLOOKUP($L80,[1]base!$C:$BG,[1]base!G$1,FALSE)</f>
        <v>2029004473</v>
      </c>
      <c r="Q80" s="81" t="str">
        <f>VLOOKUP($L80,[1]base!$C:$BG,[1]base!B$1,FALSE)</f>
        <v>100% MIE COMPLET 500 G X 20</v>
      </c>
      <c r="R80" s="8">
        <f>VLOOKUP($L80,[1]base!$C:$BG,[1]base!AD$1,FALSE)</f>
        <v>924</v>
      </c>
      <c r="S80" s="201">
        <f>VLOOKUP($L80,[1]base!$C:$BG,[1]base!AM$1,FALSE)</f>
        <v>58.888367471359636</v>
      </c>
      <c r="T80" s="252">
        <f>VLOOKUP($L80,[1]base!$C:$BG,[1]base!AN$1,FALSE)</f>
        <v>10.077244806646489</v>
      </c>
      <c r="U80" s="253">
        <f>VLOOKUP($L80,[1]base!$C:$BG,[1]base!AC$1,FALSE)</f>
        <v>5.5188679245283021</v>
      </c>
      <c r="V80" s="201">
        <f>VLOOKUP($L80,[1]base!$C:$BG,[1]base!AB$1,FALSE)</f>
        <v>154.52830188679246</v>
      </c>
      <c r="W80" s="201" t="s">
        <v>233</v>
      </c>
    </row>
    <row r="81" spans="4:23" x14ac:dyDescent="0.25">
      <c r="F81" s="251">
        <v>1000013904</v>
      </c>
      <c r="G81" s="203" t="s">
        <v>43</v>
      </c>
      <c r="H81" s="203" t="s">
        <v>43</v>
      </c>
      <c r="I81" s="203" t="s">
        <v>44</v>
      </c>
      <c r="J81" s="203" t="s">
        <v>44</v>
      </c>
      <c r="K81" s="198" t="s">
        <v>151</v>
      </c>
      <c r="L81" s="198" t="str">
        <f t="shared" si="0"/>
        <v>1-1000013904</v>
      </c>
      <c r="M81" s="203" t="str">
        <f>VLOOKUP($L81,[1]base!$C:$BG,[1]base!D$1,FALSE)</f>
        <v>100% Mie</v>
      </c>
      <c r="N81" s="8">
        <f>VLOOKUP($L81,[1]base!$C:$BG,[1]base!V$1,FALSE)</f>
        <v>6</v>
      </c>
      <c r="O81" s="8">
        <f>VLOOKUP($L81,[1]base!$C:$BG,[1]base!W$1,FALSE)</f>
        <v>68</v>
      </c>
      <c r="P81" s="8">
        <f>VLOOKUP($L81,[1]base!$C:$BG,[1]base!G$1,FALSE)</f>
        <v>2029004990</v>
      </c>
      <c r="Q81" s="81" t="str">
        <f>VLOOKUP($L81,[1]base!$C:$BG,[1]base!B$1,FALSE)</f>
        <v>100% MIE NATURE PT MAXI 650 G X 6</v>
      </c>
      <c r="R81" s="8">
        <f>VLOOKUP($L81,[1]base!$C:$BG,[1]base!AD$1,FALSE)</f>
        <v>2244</v>
      </c>
      <c r="S81" s="201">
        <f>VLOOKUP($L81,[1]base!$C:$BG,[1]base!AM$1,FALSE)</f>
        <v>90.608161630381773</v>
      </c>
      <c r="T81" s="252">
        <f>VLOOKUP($L81,[1]base!$C:$BG,[1]base!AN$1,FALSE)</f>
        <v>11.219654678185906</v>
      </c>
      <c r="U81" s="253">
        <f>VLOOKUP($L81,[1]base!$C:$BG,[1]base!AC$1,FALSE)</f>
        <v>4.0419655667144898</v>
      </c>
      <c r="V81" s="201">
        <f>VLOOKUP($L81,[1]base!$C:$BG,[1]base!AB$1,FALSE)</f>
        <v>274.85365853658533</v>
      </c>
      <c r="W81" s="201" t="s">
        <v>232</v>
      </c>
    </row>
    <row r="82" spans="4:23" x14ac:dyDescent="0.25">
      <c r="F82" s="372">
        <v>1000015875</v>
      </c>
      <c r="G82" s="203" t="s">
        <v>43</v>
      </c>
      <c r="H82" s="203" t="s">
        <v>43</v>
      </c>
      <c r="I82" s="203" t="s">
        <v>43</v>
      </c>
      <c r="J82" s="203" t="s">
        <v>43</v>
      </c>
      <c r="K82" s="198" t="s">
        <v>151</v>
      </c>
      <c r="L82" s="198" t="str">
        <f t="shared" si="0"/>
        <v>1-1000015875</v>
      </c>
      <c r="M82" s="203" t="str">
        <f>VLOOKUP($L82,[1]base!$C:$BG,[1]base!D$1,FALSE)</f>
        <v>100% Mie</v>
      </c>
      <c r="N82" s="8">
        <f>VLOOKUP($L82,[1]base!$C:$BG,[1]base!V$1,FALSE)</f>
        <v>6</v>
      </c>
      <c r="O82" s="8">
        <f>VLOOKUP($L82,[1]base!$C:$BG,[1]base!W$1,FALSE)</f>
        <v>68</v>
      </c>
      <c r="P82" s="8">
        <f>VLOOKUP($L82,[1]base!$C:$BG,[1]base!G$1,FALSE)</f>
        <v>2029004990</v>
      </c>
      <c r="Q82" s="81" t="str">
        <f>VLOOKUP($L82,[1]base!$C:$BG,[1]base!B$1,FALSE)</f>
        <v>100% MIE NATURE PT MAXI 650 G X 6</v>
      </c>
      <c r="R82" s="8">
        <f>VLOOKUP($L82,[1]base!$C:$BG,[1]base!AD$1,FALSE)</f>
        <v>2244</v>
      </c>
      <c r="S82" s="201">
        <f>VLOOKUP($L82,[1]base!$C:$BG,[1]base!AM$1,FALSE)</f>
        <v>90.608161630381773</v>
      </c>
      <c r="T82" s="252">
        <f>VLOOKUP($L82,[1]base!$C:$BG,[1]base!AN$1,FALSE)</f>
        <v>11.219654678185906</v>
      </c>
      <c r="U82" s="253">
        <f>VLOOKUP($L82,[1]base!$C:$BG,[1]base!AC$1,FALSE)</f>
        <v>4.0419655667144898</v>
      </c>
      <c r="V82" s="201">
        <f>VLOOKUP($L82,[1]base!$C:$BG,[1]base!AB$1,FALSE)</f>
        <v>274.85365853658533</v>
      </c>
      <c r="W82" s="201" t="s">
        <v>232</v>
      </c>
    </row>
    <row r="83" spans="4:23" x14ac:dyDescent="0.25">
      <c r="F83" s="251">
        <v>1000013905</v>
      </c>
      <c r="G83" s="203" t="s">
        <v>43</v>
      </c>
      <c r="H83" s="203" t="s">
        <v>43</v>
      </c>
      <c r="I83" s="203" t="s">
        <v>43</v>
      </c>
      <c r="J83" s="203" t="s">
        <v>44</v>
      </c>
      <c r="K83" s="198" t="s">
        <v>151</v>
      </c>
      <c r="L83" s="198" t="str">
        <f t="shared" si="0"/>
        <v>1-1000013905</v>
      </c>
      <c r="M83" s="203" t="str">
        <f>VLOOKUP($L83,[1]base!$C:$BG,[1]base!D$1,FALSE)</f>
        <v>100% Mie</v>
      </c>
      <c r="N83" s="8">
        <f>VLOOKUP($L83,[1]base!$C:$BG,[1]base!V$1,FALSE)</f>
        <v>24</v>
      </c>
      <c r="O83" s="8">
        <f>VLOOKUP($L83,[1]base!$C:$BG,[1]base!W$1,FALSE)</f>
        <v>20</v>
      </c>
      <c r="P83" s="8">
        <f>VLOOKUP($L83,[1]base!$C:$BG,[1]base!G$1,FALSE)</f>
        <v>2029004990</v>
      </c>
      <c r="Q83" s="81" t="str">
        <f>VLOOKUP($L83,[1]base!$C:$BG,[1]base!B$1,FALSE)</f>
        <v>100% MIE NATURE PT MAXI 650 G X 24</v>
      </c>
      <c r="R83" s="8">
        <f>VLOOKUP($L83,[1]base!$C:$BG,[1]base!AD$1,FALSE)</f>
        <v>660</v>
      </c>
      <c r="S83" s="201">
        <f>VLOOKUP($L83,[1]base!$C:$BG,[1]base!AM$1,FALSE)</f>
        <v>106.59783721221385</v>
      </c>
      <c r="T83" s="252">
        <f>VLOOKUP($L83,[1]base!$C:$BG,[1]base!AN$1,FALSE)</f>
        <v>11.219654678185906</v>
      </c>
      <c r="U83" s="253">
        <f>VLOOKUP($L83,[1]base!$C:$BG,[1]base!AC$1,FALSE)</f>
        <v>3.4356707317073165</v>
      </c>
      <c r="V83" s="201">
        <f>VLOOKUP($L83,[1]base!$C:$BG,[1]base!AB$1,FALSE)</f>
        <v>68.713414634146332</v>
      </c>
      <c r="W83" s="201" t="s">
        <v>233</v>
      </c>
    </row>
    <row r="84" spans="4:23" x14ac:dyDescent="0.25">
      <c r="F84" s="251">
        <v>1000015416</v>
      </c>
      <c r="G84" s="203" t="s">
        <v>43</v>
      </c>
      <c r="H84" s="203" t="s">
        <v>43</v>
      </c>
      <c r="I84" s="203" t="s">
        <v>43</v>
      </c>
      <c r="J84" s="203" t="s">
        <v>44</v>
      </c>
      <c r="K84" s="198" t="s">
        <v>151</v>
      </c>
      <c r="L84" s="198" t="str">
        <f t="shared" si="0"/>
        <v>1-1000015416</v>
      </c>
      <c r="M84" s="203" t="str">
        <f>VLOOKUP($L84,[1]base!$C:$BG,[1]base!D$1,FALSE)</f>
        <v>100% Mie</v>
      </c>
      <c r="N84" s="8">
        <f>VLOOKUP($L84,[1]base!$C:$BG,[1]base!V$1,FALSE)</f>
        <v>20</v>
      </c>
      <c r="O84" s="8">
        <f>VLOOKUP($L84,[1]base!$C:$BG,[1]base!W$1,FALSE)</f>
        <v>20</v>
      </c>
      <c r="P84" s="8">
        <f>VLOOKUP($L84,[1]base!$C:$BG,[1]base!G$1,FALSE)</f>
        <v>2029004990</v>
      </c>
      <c r="Q84" s="81" t="str">
        <f>VLOOKUP($L84,[1]base!$C:$BG,[1]base!B$1,FALSE)</f>
        <v>100% MIE NATURE PT MAXI 650 G X 20</v>
      </c>
      <c r="R84" s="8">
        <f>VLOOKUP($L84,[1]base!$C:$BG,[1]base!AD$1,FALSE)</f>
        <v>660</v>
      </c>
      <c r="S84" s="201">
        <f>VLOOKUP($L84,[1]base!$C:$BG,[1]base!AM$1,FALSE)</f>
        <v>88.83153101017821</v>
      </c>
      <c r="T84" s="252">
        <f>VLOOKUP($L84,[1]base!$C:$BG,[1]base!AN$1,FALSE)</f>
        <v>11.219654678185906</v>
      </c>
      <c r="U84" s="253">
        <f>VLOOKUP($L84,[1]base!$C:$BG,[1]base!AC$1,FALSE)</f>
        <v>4.1228048780487807</v>
      </c>
      <c r="V84" s="201">
        <f>VLOOKUP($L84,[1]base!$C:$BG,[1]base!AB$1,FALSE)</f>
        <v>82.456097560975621</v>
      </c>
      <c r="W84" s="201" t="s">
        <v>233</v>
      </c>
    </row>
    <row r="85" spans="4:23" x14ac:dyDescent="0.25">
      <c r="F85" s="372">
        <v>1000015876</v>
      </c>
      <c r="G85" s="203" t="s">
        <v>43</v>
      </c>
      <c r="H85" s="203" t="s">
        <v>43</v>
      </c>
      <c r="I85" s="203" t="s">
        <v>43</v>
      </c>
      <c r="J85" s="203" t="s">
        <v>44</v>
      </c>
      <c r="K85" s="198" t="s">
        <v>151</v>
      </c>
      <c r="L85" s="198" t="str">
        <f t="shared" si="0"/>
        <v>1-1000015876</v>
      </c>
      <c r="M85" s="203" t="str">
        <f>VLOOKUP($L85,[1]base!$C:$BG,[1]base!D$1,FALSE)</f>
        <v>100% Mie</v>
      </c>
      <c r="N85" s="8">
        <f>VLOOKUP($L85,[1]base!$C:$BG,[1]base!V$1,FALSE)</f>
        <v>20</v>
      </c>
      <c r="O85" s="8">
        <f>VLOOKUP($L85,[1]base!$C:$BG,[1]base!W$1,FALSE)</f>
        <v>20</v>
      </c>
      <c r="P85" s="8">
        <f>VLOOKUP($L85,[1]base!$C:$BG,[1]base!G$1,FALSE)</f>
        <v>2029004990</v>
      </c>
      <c r="Q85" s="81" t="str">
        <f>VLOOKUP($L85,[1]base!$C:$BG,[1]base!B$1,FALSE)</f>
        <v>100% MIE NATURE PT MAXI 650 G X 20</v>
      </c>
      <c r="R85" s="8">
        <f>VLOOKUP($L85,[1]base!$C:$BG,[1]base!AD$1,FALSE)</f>
        <v>660</v>
      </c>
      <c r="S85" s="201">
        <f>VLOOKUP($L85,[1]base!$C:$BG,[1]base!AM$1,FALSE)</f>
        <v>88.83153101017821</v>
      </c>
      <c r="T85" s="252">
        <f>VLOOKUP($L85,[1]base!$C:$BG,[1]base!AN$1,FALSE)</f>
        <v>11.219654678185906</v>
      </c>
      <c r="U85" s="253">
        <f>VLOOKUP($L85,[1]base!$C:$BG,[1]base!AC$1,FALSE)</f>
        <v>4.1228048780487807</v>
      </c>
      <c r="V85" s="201">
        <f>VLOOKUP($L85,[1]base!$C:$BG,[1]base!AB$1,FALSE)</f>
        <v>82.456097560975621</v>
      </c>
      <c r="W85" s="201" t="s">
        <v>233</v>
      </c>
    </row>
    <row r="86" spans="4:23" x14ac:dyDescent="0.25">
      <c r="F86" s="251">
        <v>1000013954</v>
      </c>
      <c r="G86" s="203" t="s">
        <v>43</v>
      </c>
      <c r="H86" s="203" t="s">
        <v>43</v>
      </c>
      <c r="I86" s="203" t="s">
        <v>43</v>
      </c>
      <c r="J86" s="203" t="s">
        <v>44</v>
      </c>
      <c r="K86" s="198" t="s">
        <v>151</v>
      </c>
      <c r="L86" s="198" t="str">
        <f t="shared" si="0"/>
        <v>1-1000013954</v>
      </c>
      <c r="M86" s="203" t="str">
        <f>VLOOKUP($L86,[1]base!$C:$BG,[1]base!D$1,FALSE)</f>
        <v>100% Mie</v>
      </c>
      <c r="N86" s="8">
        <f>VLOOKUP($L86,[1]base!$C:$BG,[1]base!V$1,FALSE)</f>
        <v>6</v>
      </c>
      <c r="O86" s="8">
        <f>VLOOKUP($L86,[1]base!$C:$BG,[1]base!W$1,FALSE)</f>
        <v>68</v>
      </c>
      <c r="P86" s="8">
        <f>VLOOKUP($L86,[1]base!$C:$BG,[1]base!G$1,FALSE)</f>
        <v>2029004990</v>
      </c>
      <c r="Q86" s="81" t="str">
        <f>VLOOKUP($L86,[1]base!$C:$BG,[1]base!B$1,FALSE)</f>
        <v>100% MIE NATURE PT OFFRE ECO GT 650 G X 6</v>
      </c>
      <c r="R86" s="8">
        <f>VLOOKUP($L86,[1]base!$C:$BG,[1]base!AD$1,FALSE)</f>
        <v>2244</v>
      </c>
      <c r="S86" s="201">
        <f>VLOOKUP($L86,[1]base!$C:$BG,[1]base!AM$1,FALSE)</f>
        <v>91.336354089110358</v>
      </c>
      <c r="T86" s="252">
        <f>VLOOKUP($L86,[1]base!$C:$BG,[1]base!AN$1,FALSE)</f>
        <v>11.309823905540084</v>
      </c>
      <c r="U86" s="253">
        <f>VLOOKUP($L86,[1]base!$C:$BG,[1]base!AC$1,FALSE)</f>
        <v>4.0419655667144898</v>
      </c>
      <c r="V86" s="201">
        <f>VLOOKUP($L86,[1]base!$C:$BG,[1]base!AB$1,FALSE)</f>
        <v>274.85365853658533</v>
      </c>
      <c r="W86" s="201" t="s">
        <v>233</v>
      </c>
    </row>
    <row r="87" spans="4:23" x14ac:dyDescent="0.25">
      <c r="F87" s="372">
        <v>1000015913</v>
      </c>
      <c r="G87" s="203" t="s">
        <v>43</v>
      </c>
      <c r="H87" s="203" t="s">
        <v>43</v>
      </c>
      <c r="I87" s="203" t="s">
        <v>43</v>
      </c>
      <c r="J87" s="203" t="s">
        <v>44</v>
      </c>
      <c r="K87" s="198" t="s">
        <v>151</v>
      </c>
      <c r="L87" s="198" t="str">
        <f t="shared" si="0"/>
        <v>1-1000015913</v>
      </c>
      <c r="M87" s="203" t="str">
        <f>VLOOKUP($L87,[1]base!$C:$BG,[1]base!D$1,FALSE)</f>
        <v>100% Mie</v>
      </c>
      <c r="N87" s="8">
        <f>VLOOKUP($L87,[1]base!$C:$BG,[1]base!V$1,FALSE)</f>
        <v>6</v>
      </c>
      <c r="O87" s="8">
        <f>VLOOKUP($L87,[1]base!$C:$BG,[1]base!W$1,FALSE)</f>
        <v>68</v>
      </c>
      <c r="P87" s="8">
        <f>VLOOKUP($L87,[1]base!$C:$BG,[1]base!G$1,FALSE)</f>
        <v>2029004990</v>
      </c>
      <c r="Q87" s="81" t="str">
        <f>VLOOKUP($L87,[1]base!$C:$BG,[1]base!B$1,FALSE)</f>
        <v>100% MIE NATURE PT OFFRE ECO GT 650 G X 6</v>
      </c>
      <c r="R87" s="8">
        <f>VLOOKUP($L87,[1]base!$C:$BG,[1]base!AD$1,FALSE)</f>
        <v>2244</v>
      </c>
      <c r="S87" s="201">
        <f>VLOOKUP($L87,[1]base!$C:$BG,[1]base!AM$1,FALSE)</f>
        <v>91.336354089110358</v>
      </c>
      <c r="T87" s="252">
        <f>VLOOKUP($L87,[1]base!$C:$BG,[1]base!AN$1,FALSE)</f>
        <v>11.309823905540084</v>
      </c>
      <c r="U87" s="253">
        <f>VLOOKUP($L87,[1]base!$C:$BG,[1]base!AC$1,FALSE)</f>
        <v>4.0419655667144898</v>
      </c>
      <c r="V87" s="201">
        <f>VLOOKUP($L87,[1]base!$C:$BG,[1]base!AB$1,FALSE)</f>
        <v>274.85365853658533</v>
      </c>
      <c r="W87" s="201" t="s">
        <v>232</v>
      </c>
    </row>
    <row r="88" spans="4:23" x14ac:dyDescent="0.25">
      <c r="F88" s="251">
        <v>1000011863</v>
      </c>
      <c r="G88" s="203" t="s">
        <v>43</v>
      </c>
      <c r="H88" s="203" t="s">
        <v>43</v>
      </c>
      <c r="I88" s="203" t="s">
        <v>43</v>
      </c>
      <c r="J88" s="203" t="s">
        <v>44</v>
      </c>
      <c r="K88" s="198" t="s">
        <v>151</v>
      </c>
      <c r="L88" s="198" t="str">
        <f t="shared" si="0"/>
        <v>1-1000011863</v>
      </c>
      <c r="M88" s="203" t="str">
        <f>VLOOKUP($L88,[1]base!$C:$BG,[1]base!D$1,FALSE)</f>
        <v>100% Mie</v>
      </c>
      <c r="N88" s="8">
        <f>VLOOKUP($L88,[1]base!$C:$BG,[1]base!V$1,FALSE)</f>
        <v>6</v>
      </c>
      <c r="O88" s="8">
        <f>VLOOKUP($L88,[1]base!$C:$BG,[1]base!W$1,FALSE)</f>
        <v>68</v>
      </c>
      <c r="P88" s="8">
        <f>VLOOKUP($L88,[1]base!$C:$BG,[1]base!G$1,FALSE)</f>
        <v>2029004990</v>
      </c>
      <c r="Q88" s="81" t="str">
        <f>VLOOKUP($L88,[1]base!$C:$BG,[1]base!B$1,FALSE)</f>
        <v>100% MIE NATURE PT PLUS 30% GT 650 G X 6</v>
      </c>
      <c r="R88" s="8">
        <f>VLOOKUP($L88,[1]base!$C:$BG,[1]base!AD$1,FALSE)</f>
        <v>2244</v>
      </c>
      <c r="S88" s="201">
        <f>VLOOKUP($L88,[1]base!$C:$BG,[1]base!AM$1,FALSE)</f>
        <v>91.336354089110358</v>
      </c>
      <c r="T88" s="252">
        <f>VLOOKUP($L88,[1]base!$C:$BG,[1]base!AN$1,FALSE)</f>
        <v>11.309823905540084</v>
      </c>
      <c r="U88" s="253">
        <f>VLOOKUP($L88,[1]base!$C:$BG,[1]base!AC$1,FALSE)</f>
        <v>4.0419655667144898</v>
      </c>
      <c r="V88" s="201">
        <f>VLOOKUP($L88,[1]base!$C:$BG,[1]base!AB$1,FALSE)</f>
        <v>274.85365853658533</v>
      </c>
      <c r="W88" s="201" t="s">
        <v>233</v>
      </c>
    </row>
    <row r="89" spans="4:23" x14ac:dyDescent="0.25">
      <c r="F89" s="251">
        <v>1000015415</v>
      </c>
      <c r="G89" s="203" t="s">
        <v>43</v>
      </c>
      <c r="H89" s="203" t="s">
        <v>43</v>
      </c>
      <c r="I89" s="203" t="s">
        <v>43</v>
      </c>
      <c r="J89" s="203" t="s">
        <v>44</v>
      </c>
      <c r="K89" s="198" t="s">
        <v>151</v>
      </c>
      <c r="L89" s="198" t="str">
        <f t="shared" si="0"/>
        <v>1-1000015415</v>
      </c>
      <c r="M89" s="203" t="str">
        <f>VLOOKUP($L89,[1]base!$C:$BG,[1]base!D$1,FALSE)</f>
        <v>100% Mie</v>
      </c>
      <c r="N89" s="8">
        <f>VLOOKUP($L89,[1]base!$C:$BG,[1]base!V$1,FALSE)</f>
        <v>20</v>
      </c>
      <c r="O89" s="8">
        <f>VLOOKUP($L89,[1]base!$C:$BG,[1]base!W$1,FALSE)</f>
        <v>20</v>
      </c>
      <c r="P89" s="8">
        <f>VLOOKUP($L89,[1]base!$C:$BG,[1]base!G$1,FALSE)</f>
        <v>2029004990</v>
      </c>
      <c r="Q89" s="81" t="str">
        <f>VLOOKUP($L89,[1]base!$C:$BG,[1]base!B$1,FALSE)</f>
        <v>100% MIE NATURE PT PLUS 30% GT 650 G X 20</v>
      </c>
      <c r="R89" s="8">
        <f>VLOOKUP($L89,[1]base!$C:$BG,[1]base!AD$1,FALSE)</f>
        <v>660</v>
      </c>
      <c r="S89" s="201">
        <f>VLOOKUP($L89,[1]base!$C:$BG,[1]base!AM$1,FALSE)</f>
        <v>89.545445185402315</v>
      </c>
      <c r="T89" s="252">
        <f>VLOOKUP($L89,[1]base!$C:$BG,[1]base!AN$1,FALSE)</f>
        <v>11.309823905540084</v>
      </c>
      <c r="U89" s="253">
        <f>VLOOKUP($L89,[1]base!$C:$BG,[1]base!AC$1,FALSE)</f>
        <v>4.1228048780487807</v>
      </c>
      <c r="V89" s="201">
        <f>VLOOKUP($L89,[1]base!$C:$BG,[1]base!AB$1,FALSE)</f>
        <v>82.456097560975621</v>
      </c>
      <c r="W89" s="201" t="s">
        <v>233</v>
      </c>
    </row>
    <row r="90" spans="4:23" x14ac:dyDescent="0.25">
      <c r="F90" s="251">
        <v>1000011864</v>
      </c>
      <c r="G90" s="203" t="s">
        <v>43</v>
      </c>
      <c r="H90" s="203" t="s">
        <v>43</v>
      </c>
      <c r="I90" s="203" t="s">
        <v>43</v>
      </c>
      <c r="J90" s="203" t="s">
        <v>44</v>
      </c>
      <c r="K90" s="198" t="s">
        <v>151</v>
      </c>
      <c r="L90" s="198" t="str">
        <f t="shared" si="0"/>
        <v>1-1000011864</v>
      </c>
      <c r="M90" s="203" t="str">
        <f>VLOOKUP($L90,[1]base!$C:$BG,[1]base!D$1,FALSE)</f>
        <v>100% Mie</v>
      </c>
      <c r="N90" s="8">
        <f>VLOOKUP($L90,[1]base!$C:$BG,[1]base!V$1,FALSE)</f>
        <v>24</v>
      </c>
      <c r="O90" s="8">
        <f>VLOOKUP($L90,[1]base!$C:$BG,[1]base!W$1,FALSE)</f>
        <v>20</v>
      </c>
      <c r="P90" s="8">
        <f>VLOOKUP($L90,[1]base!$C:$BG,[1]base!G$1,FALSE)</f>
        <v>2029004990</v>
      </c>
      <c r="Q90" s="81" t="str">
        <f>VLOOKUP($L90,[1]base!$C:$BG,[1]base!B$1,FALSE)</f>
        <v>100% MIE NATURE PT PLUS 30% GT 650 G X 24</v>
      </c>
      <c r="R90" s="8">
        <f>VLOOKUP($L90,[1]base!$C:$BG,[1]base!AD$1,FALSE)</f>
        <v>660</v>
      </c>
      <c r="S90" s="201">
        <f>VLOOKUP($L90,[1]base!$C:$BG,[1]base!AM$1,FALSE)</f>
        <v>107.45453422248276</v>
      </c>
      <c r="T90" s="252">
        <f>VLOOKUP($L90,[1]base!$C:$BG,[1]base!AN$1,FALSE)</f>
        <v>11.309823905540084</v>
      </c>
      <c r="U90" s="253">
        <f>VLOOKUP($L90,[1]base!$C:$BG,[1]base!AC$1,FALSE)</f>
        <v>3.4356707317073165</v>
      </c>
      <c r="V90" s="201">
        <f>VLOOKUP($L90,[1]base!$C:$BG,[1]base!AB$1,FALSE)</f>
        <v>68.713414634146332</v>
      </c>
      <c r="W90" s="201" t="s">
        <v>233</v>
      </c>
    </row>
    <row r="91" spans="4:23" x14ac:dyDescent="0.25">
      <c r="D91" s="26"/>
      <c r="F91" s="251">
        <v>1000011695</v>
      </c>
      <c r="G91" s="203" t="s">
        <v>43</v>
      </c>
      <c r="H91" s="203" t="s">
        <v>43</v>
      </c>
      <c r="I91" s="203" t="s">
        <v>43</v>
      </c>
      <c r="J91" s="203" t="s">
        <v>44</v>
      </c>
      <c r="K91" s="198" t="s">
        <v>151</v>
      </c>
      <c r="L91" s="198" t="str">
        <f t="shared" ref="L91:L96" si="1">CONCATENATE(RIGHT($K91,1),"-",$F91)</f>
        <v>1-1000011695</v>
      </c>
      <c r="M91" s="203" t="str">
        <f>VLOOKUP($L91,[1]base!$C:$BG,[1]base!D$1,FALSE)</f>
        <v>100% Mie</v>
      </c>
      <c r="N91" s="8">
        <f>VLOOKUP($L91,[1]base!$C:$BG,[1]base!V$1,FALSE)</f>
        <v>24</v>
      </c>
      <c r="O91" s="8">
        <f>VLOOKUP($L91,[1]base!$C:$BG,[1]base!W$1,FALSE)</f>
        <v>20</v>
      </c>
      <c r="P91" s="8">
        <f>VLOOKUP($L91,[1]base!$C:$BG,[1]base!G$1,FALSE)</f>
        <v>2029004995</v>
      </c>
      <c r="Q91" s="81" t="str">
        <f>VLOOKUP($L91,[1]base!$C:$BG,[1]base!B$1,FALSE)</f>
        <v>100% MIE COMPLET MAXI 650 G X 24</v>
      </c>
      <c r="R91" s="8">
        <f>VLOOKUP($L91,[1]base!$C:$BG,[1]base!AD$1,FALSE)</f>
        <v>660</v>
      </c>
      <c r="S91" s="201">
        <f>VLOOKUP($L91,[1]base!$C:$BG,[1]base!AM$1,FALSE)</f>
        <v>96.81408520068949</v>
      </c>
      <c r="T91" s="252">
        <f>VLOOKUP($L91,[1]base!$C:$BG,[1]base!AN$1,FALSE)</f>
        <v>9.9995629155380445</v>
      </c>
      <c r="U91" s="253">
        <f>VLOOKUP($L91,[1]base!$C:$BG,[1]base!AC$1,FALSE)</f>
        <v>3.3363095238095233</v>
      </c>
      <c r="V91" s="201">
        <f>VLOOKUP($L91,[1]base!$C:$BG,[1]base!AB$1,FALSE)</f>
        <v>66.726190476190467</v>
      </c>
      <c r="W91" s="201" t="s">
        <v>233</v>
      </c>
    </row>
    <row r="92" spans="4:23" x14ac:dyDescent="0.25">
      <c r="D92" s="26"/>
      <c r="F92" s="251">
        <v>1000015418</v>
      </c>
      <c r="G92" s="203" t="s">
        <v>43</v>
      </c>
      <c r="H92" s="203" t="s">
        <v>43</v>
      </c>
      <c r="I92" s="203" t="s">
        <v>44</v>
      </c>
      <c r="J92" s="203" t="s">
        <v>44</v>
      </c>
      <c r="K92" s="198" t="s">
        <v>151</v>
      </c>
      <c r="L92" s="198" t="str">
        <f t="shared" si="1"/>
        <v>1-1000015418</v>
      </c>
      <c r="M92" s="203" t="str">
        <f>VLOOKUP($L92,[1]base!$C:$BG,[1]base!D$1,FALSE)</f>
        <v>100% Mie</v>
      </c>
      <c r="N92" s="8">
        <f>VLOOKUP($L92,[1]base!$C:$BG,[1]base!V$1,FALSE)</f>
        <v>20</v>
      </c>
      <c r="O92" s="8">
        <f>VLOOKUP($L92,[1]base!$C:$BG,[1]base!W$1,FALSE)</f>
        <v>20</v>
      </c>
      <c r="P92" s="8">
        <f>VLOOKUP($L92,[1]base!$C:$BG,[1]base!G$1,FALSE)</f>
        <v>2029004995</v>
      </c>
      <c r="Q92" s="81" t="str">
        <f>VLOOKUP($L92,[1]base!$C:$BG,[1]base!B$1,FALSE)</f>
        <v>100% MIE COMPLET MAXI 650 G X 20</v>
      </c>
      <c r="R92" s="8">
        <f>VLOOKUP($L92,[1]base!$C:$BG,[1]base!AD$1,FALSE)</f>
        <v>660</v>
      </c>
      <c r="S92" s="201">
        <f>VLOOKUP($L92,[1]base!$C:$BG,[1]base!AM$1,FALSE)</f>
        <v>80.678404333907906</v>
      </c>
      <c r="T92" s="252">
        <f>VLOOKUP($L92,[1]base!$C:$BG,[1]base!AN$1,FALSE)</f>
        <v>9.9995629155380463</v>
      </c>
      <c r="U92" s="253">
        <f>VLOOKUP($L92,[1]base!$C:$BG,[1]base!AC$1,FALSE)</f>
        <v>4.0035714285714281</v>
      </c>
      <c r="V92" s="201">
        <f>VLOOKUP($L92,[1]base!$C:$BG,[1]base!AB$1,FALSE)</f>
        <v>80.071428571428569</v>
      </c>
      <c r="W92" s="201" t="s">
        <v>233</v>
      </c>
    </row>
    <row r="93" spans="4:23" x14ac:dyDescent="0.25">
      <c r="D93" s="26"/>
      <c r="F93" s="251">
        <v>1000011694</v>
      </c>
      <c r="G93" s="203" t="s">
        <v>43</v>
      </c>
      <c r="H93" s="203" t="s">
        <v>43</v>
      </c>
      <c r="I93" s="203" t="s">
        <v>43</v>
      </c>
      <c r="J93" s="203" t="s">
        <v>43</v>
      </c>
      <c r="K93" s="198" t="s">
        <v>151</v>
      </c>
      <c r="L93" s="198" t="str">
        <f t="shared" si="1"/>
        <v>1-1000011694</v>
      </c>
      <c r="M93" s="203" t="str">
        <f>VLOOKUP($L93,[1]base!$C:$BG,[1]base!D$1,FALSE)</f>
        <v>100% Mie</v>
      </c>
      <c r="N93" s="8">
        <f>VLOOKUP($L93,[1]base!$C:$BG,[1]base!V$1,FALSE)</f>
        <v>6</v>
      </c>
      <c r="O93" s="8">
        <f>VLOOKUP($L93,[1]base!$C:$BG,[1]base!W$1,FALSE)</f>
        <v>68</v>
      </c>
      <c r="P93" s="8">
        <f>VLOOKUP($L93,[1]base!$C:$BG,[1]base!G$1,FALSE)</f>
        <v>2029004995</v>
      </c>
      <c r="Q93" s="81" t="str">
        <f>VLOOKUP($L93,[1]base!$C:$BG,[1]base!B$1,FALSE)</f>
        <v>100% MIE COMPLET MAXI   650 G X 6</v>
      </c>
      <c r="R93" s="8">
        <f>VLOOKUP($L93,[1]base!$C:$BG,[1]base!AD$1,FALSE)</f>
        <v>2244</v>
      </c>
      <c r="S93" s="201">
        <f>VLOOKUP($L93,[1]base!$C:$BG,[1]base!AM$1,FALSE)</f>
        <v>82.291972420586063</v>
      </c>
      <c r="T93" s="252">
        <f>VLOOKUP($L93,[1]base!$C:$BG,[1]base!AN$1,FALSE)</f>
        <v>9.9995629155380445</v>
      </c>
      <c r="U93" s="253">
        <f>VLOOKUP($L93,[1]base!$C:$BG,[1]base!AC$1,FALSE)</f>
        <v>3.9250700280112039</v>
      </c>
      <c r="V93" s="201">
        <f>VLOOKUP($L93,[1]base!$C:$BG,[1]base!AB$1,FALSE)</f>
        <v>266.90476190476187</v>
      </c>
      <c r="W93" s="201" t="s">
        <v>233</v>
      </c>
    </row>
    <row r="94" spans="4:23" x14ac:dyDescent="0.25">
      <c r="F94" s="251">
        <v>1000011865</v>
      </c>
      <c r="G94" s="203" t="s">
        <v>43</v>
      </c>
      <c r="H94" s="203" t="s">
        <v>43</v>
      </c>
      <c r="I94" s="203" t="s">
        <v>43</v>
      </c>
      <c r="J94" s="203" t="s">
        <v>44</v>
      </c>
      <c r="K94" s="198" t="s">
        <v>151</v>
      </c>
      <c r="L94" s="198" t="str">
        <f t="shared" si="1"/>
        <v>1-1000011865</v>
      </c>
      <c r="M94" s="203" t="str">
        <f>VLOOKUP($L94,[1]base!$C:$BG,[1]base!D$1,FALSE)</f>
        <v>100% Mie</v>
      </c>
      <c r="N94" s="8">
        <f>VLOOKUP($L94,[1]base!$C:$BG,[1]base!V$1,FALSE)</f>
        <v>6</v>
      </c>
      <c r="O94" s="8">
        <f>VLOOKUP($L94,[1]base!$C:$BG,[1]base!W$1,FALSE)</f>
        <v>68</v>
      </c>
      <c r="P94" s="8">
        <f>VLOOKUP($L94,[1]base!$C:$BG,[1]base!G$1,FALSE)</f>
        <v>2029004995</v>
      </c>
      <c r="Q94" s="81" t="str">
        <f>VLOOKUP($L94,[1]base!$C:$BG,[1]base!B$1,FALSE)</f>
        <v>100% MIE COMPLET PT PLUS 30% GT 650 G X 6</v>
      </c>
      <c r="R94" s="8">
        <f>VLOOKUP($L94,[1]base!$C:$BG,[1]base!AD$1,FALSE)</f>
        <v>2244</v>
      </c>
      <c r="S94" s="201">
        <f>VLOOKUP($L94,[1]base!$C:$BG,[1]base!AM$1,FALSE)</f>
        <v>82.291972420586063</v>
      </c>
      <c r="T94" s="252">
        <f>VLOOKUP($L94,[1]base!$C:$BG,[1]base!AN$1,FALSE)</f>
        <v>9.9995629155380445</v>
      </c>
      <c r="U94" s="253">
        <f>VLOOKUP($L94,[1]base!$C:$BG,[1]base!AC$1,FALSE)</f>
        <v>3.9250700280112039</v>
      </c>
      <c r="V94" s="201">
        <f>VLOOKUP($L94,[1]base!$C:$BG,[1]base!AB$1,FALSE)</f>
        <v>266.90476190476187</v>
      </c>
      <c r="W94" s="201" t="s">
        <v>233</v>
      </c>
    </row>
    <row r="95" spans="4:23" x14ac:dyDescent="0.25">
      <c r="F95" s="251">
        <v>1000011866</v>
      </c>
      <c r="G95" s="203" t="s">
        <v>43</v>
      </c>
      <c r="H95" s="203" t="s">
        <v>43</v>
      </c>
      <c r="I95" s="203" t="s">
        <v>43</v>
      </c>
      <c r="J95" s="203" t="s">
        <v>44</v>
      </c>
      <c r="K95" s="198" t="s">
        <v>151</v>
      </c>
      <c r="L95" s="198" t="str">
        <f t="shared" si="1"/>
        <v>1-1000011866</v>
      </c>
      <c r="M95" s="203" t="str">
        <f>VLOOKUP($L95,[1]base!$C:$BG,[1]base!D$1,FALSE)</f>
        <v>100% Mie</v>
      </c>
      <c r="N95" s="8">
        <f>VLOOKUP($L95,[1]base!$C:$BG,[1]base!V$1,FALSE)</f>
        <v>24</v>
      </c>
      <c r="O95" s="8">
        <f>VLOOKUP($L95,[1]base!$C:$BG,[1]base!W$1,FALSE)</f>
        <v>20</v>
      </c>
      <c r="P95" s="8">
        <f>VLOOKUP($L95,[1]base!$C:$BG,[1]base!G$1,FALSE)</f>
        <v>2029004995</v>
      </c>
      <c r="Q95" s="81" t="str">
        <f>VLOOKUP($L95,[1]base!$C:$BG,[1]base!B$1,FALSE)</f>
        <v>100% MIE COMPLET PT PLUS 30% GT 650 G X 24</v>
      </c>
      <c r="R95" s="8">
        <f>VLOOKUP($L95,[1]base!$C:$BG,[1]base!AD$1,FALSE)</f>
        <v>660</v>
      </c>
      <c r="S95" s="201">
        <f>VLOOKUP($L95,[1]base!$C:$BG,[1]base!AM$1,FALSE)</f>
        <v>96.81408520068949</v>
      </c>
      <c r="T95" s="252">
        <f>VLOOKUP($L95,[1]base!$C:$BG,[1]base!AN$1,FALSE)</f>
        <v>9.9995629155380445</v>
      </c>
      <c r="U95" s="253">
        <f>VLOOKUP($L95,[1]base!$C:$BG,[1]base!AC$1,FALSE)</f>
        <v>3.3363095238095233</v>
      </c>
      <c r="V95" s="201">
        <f>VLOOKUP($L95,[1]base!$C:$BG,[1]base!AB$1,FALSE)</f>
        <v>66.726190476190467</v>
      </c>
      <c r="W95" s="201" t="s">
        <v>233</v>
      </c>
    </row>
    <row r="96" spans="4:23" x14ac:dyDescent="0.25">
      <c r="F96" s="251">
        <v>1000015417</v>
      </c>
      <c r="G96" s="203" t="s">
        <v>43</v>
      </c>
      <c r="H96" s="203" t="s">
        <v>43</v>
      </c>
      <c r="I96" s="203" t="s">
        <v>43</v>
      </c>
      <c r="J96" s="203" t="s">
        <v>44</v>
      </c>
      <c r="K96" s="198" t="s">
        <v>151</v>
      </c>
      <c r="L96" s="198" t="str">
        <f t="shared" si="1"/>
        <v>1-1000015417</v>
      </c>
      <c r="M96" s="203" t="str">
        <f>VLOOKUP($L96,[1]base!$C:$BG,[1]base!D$1,FALSE)</f>
        <v>100% Mie</v>
      </c>
      <c r="N96" s="8">
        <f>VLOOKUP($L96,[1]base!$C:$BG,[1]base!V$1,FALSE)</f>
        <v>20</v>
      </c>
      <c r="O96" s="8">
        <f>VLOOKUP($L96,[1]base!$C:$BG,[1]base!W$1,FALSE)</f>
        <v>20</v>
      </c>
      <c r="P96" s="8">
        <f>VLOOKUP($L96,[1]base!$C:$BG,[1]base!G$1,FALSE)</f>
        <v>2029004995</v>
      </c>
      <c r="Q96" s="81" t="str">
        <f>VLOOKUP($L96,[1]base!$C:$BG,[1]base!B$1,FALSE)</f>
        <v>100% MIE COMPLET PT PLUS 30% GT 650 G X 20</v>
      </c>
      <c r="R96" s="8">
        <f>VLOOKUP($L96,[1]base!$C:$BG,[1]base!AD$1,FALSE)</f>
        <v>660</v>
      </c>
      <c r="S96" s="201">
        <f>VLOOKUP($L96,[1]base!$C:$BG,[1]base!AM$1,FALSE)</f>
        <v>80.678404333907906</v>
      </c>
      <c r="T96" s="252">
        <f>VLOOKUP($L96,[1]base!$C:$BG,[1]base!AN$1,FALSE)</f>
        <v>9.9995629155380463</v>
      </c>
      <c r="U96" s="253">
        <f>VLOOKUP($L96,[1]base!$C:$BG,[1]base!AC$1,FALSE)</f>
        <v>4.0035714285714281</v>
      </c>
      <c r="V96" s="201">
        <f>VLOOKUP($L96,[1]base!$C:$BG,[1]base!AB$1,FALSE)</f>
        <v>80.071428571428569</v>
      </c>
      <c r="W96" s="201" t="s">
        <v>233</v>
      </c>
    </row>
    <row r="97" spans="6:23" x14ac:dyDescent="0.25">
      <c r="F97" s="206">
        <v>1000014225</v>
      </c>
      <c r="G97" s="203" t="s">
        <v>43</v>
      </c>
      <c r="H97" s="203" t="s">
        <v>43</v>
      </c>
      <c r="I97" s="203" t="s">
        <v>43</v>
      </c>
      <c r="J97" s="203" t="s">
        <v>44</v>
      </c>
      <c r="K97" s="198" t="s">
        <v>151</v>
      </c>
      <c r="L97" s="198" t="str">
        <f>CONCATENATE(RIGHT($K97,1),"-",$F97)</f>
        <v>1-1000014225</v>
      </c>
      <c r="M97" s="203" t="str">
        <f>VLOOKUP($L97,[1]base!$C:$BG,[1]base!D$1,FALSE)</f>
        <v>100% Mie</v>
      </c>
      <c r="N97" s="8">
        <f>VLOOKUP($L97,[1]base!$C:$BG,[1]base!V$1,FALSE)</f>
        <v>6</v>
      </c>
      <c r="O97" s="8">
        <f>VLOOKUP($L97,[1]base!$C:$BG,[1]base!W$1,FALSE)</f>
        <v>68</v>
      </c>
      <c r="P97" s="8">
        <f>VLOOKUP($L97,[1]base!$C:$BG,[1]base!G$1,FALSE)</f>
        <v>2029004995</v>
      </c>
      <c r="Q97" s="81" t="str">
        <f>VLOOKUP($L97,[1]base!$C:$BG,[1]base!B$1,FALSE)</f>
        <v>100% MIE COMPLET MAXI   650 G X 6</v>
      </c>
      <c r="R97" s="8">
        <f>VLOOKUP($L97,[1]base!$C:$BG,[1]base!AD$1,FALSE)</f>
        <v>2244</v>
      </c>
      <c r="S97" s="201">
        <f>VLOOKUP($L97,[1]base!$C:$BG,[1]base!AM$1,FALSE)</f>
        <v>82.291972420586063</v>
      </c>
      <c r="T97" s="252">
        <f>VLOOKUP($L97,[1]base!$C:$BG,[1]base!AN$1,FALSE)</f>
        <v>9.9995629155380445</v>
      </c>
      <c r="U97" s="253">
        <f>VLOOKUP($L97,[1]base!$C:$BG,[1]base!AC$1,FALSE)</f>
        <v>3.9250700280112039</v>
      </c>
      <c r="V97" s="201">
        <f>VLOOKUP($L97,[1]base!$C:$BG,[1]base!AB$1,FALSE)</f>
        <v>266.90476190476187</v>
      </c>
      <c r="W97" s="201" t="s">
        <v>233</v>
      </c>
    </row>
    <row r="98" spans="6:23" x14ac:dyDescent="0.25">
      <c r="F98" s="206">
        <v>1000014226</v>
      </c>
      <c r="G98" s="203" t="s">
        <v>43</v>
      </c>
      <c r="H98" s="203" t="s">
        <v>43</v>
      </c>
      <c r="I98" s="203" t="s">
        <v>43</v>
      </c>
      <c r="J98" s="203" t="s">
        <v>44</v>
      </c>
      <c r="K98" s="198" t="s">
        <v>151</v>
      </c>
      <c r="L98" s="198" t="str">
        <f>CONCATENATE(RIGHT($K98,1),"-",$F98)</f>
        <v>1-1000014226</v>
      </c>
      <c r="M98" s="203" t="str">
        <f>VLOOKUP($L98,[1]base!$C:$BG,[1]base!D$1,FALSE)</f>
        <v>100% Mie</v>
      </c>
      <c r="N98" s="8">
        <f>VLOOKUP($L98,[1]base!$C:$BG,[1]base!V$1,FALSE)</f>
        <v>24</v>
      </c>
      <c r="O98" s="8">
        <f>VLOOKUP($L98,[1]base!$C:$BG,[1]base!W$1,FALSE)</f>
        <v>20</v>
      </c>
      <c r="P98" s="8">
        <f>VLOOKUP($L98,[1]base!$C:$BG,[1]base!G$1,FALSE)</f>
        <v>2029004995</v>
      </c>
      <c r="Q98" s="81" t="str">
        <f>VLOOKUP($L98,[1]base!$C:$BG,[1]base!B$1,FALSE)</f>
        <v>100% MIE COMPLET MAXI 650 G X 24</v>
      </c>
      <c r="R98" s="8">
        <f>VLOOKUP($L98,[1]base!$C:$BG,[1]base!AD$1,FALSE)</f>
        <v>660</v>
      </c>
      <c r="S98" s="201">
        <f>VLOOKUP($L98,[1]base!$C:$BG,[1]base!AM$1,FALSE)</f>
        <v>96.81408520068949</v>
      </c>
      <c r="T98" s="252">
        <f>VLOOKUP($L98,[1]base!$C:$BG,[1]base!AN$1,FALSE)</f>
        <v>9.9995629155380445</v>
      </c>
      <c r="U98" s="253">
        <f>VLOOKUP($L98,[1]base!$C:$BG,[1]base!AC$1,FALSE)</f>
        <v>3.3363095238095233</v>
      </c>
      <c r="V98" s="201">
        <f>VLOOKUP($L98,[1]base!$C:$BG,[1]base!AB$1,FALSE)</f>
        <v>66.726190476190467</v>
      </c>
      <c r="W98" s="201" t="s">
        <v>233</v>
      </c>
    </row>
  </sheetData>
  <autoFilter ref="F1:F98"/>
  <sortState ref="F8:V70">
    <sortCondition ref="K8:K70"/>
    <sortCondition ref="M8:M70"/>
  </sortState>
  <customSheetViews>
    <customSheetView guid="{62125DD4-0640-475F-8CE6-36B92C2EEFDA}" showGridLines="0" fitToPage="1" showAutoFilter="1">
      <pane xSplit="5" ySplit="2" topLeftCell="F45" activePane="bottomRight" state="frozenSplit"/>
      <selection pane="bottomRight" activeCell="F49" sqref="F49"/>
      <pageMargins left="0" right="0" top="0" bottom="0" header="0" footer="0"/>
      <printOptions horizontalCentered="1" verticalCentered="1"/>
      <pageSetup paperSize="9" scale="75" fitToWidth="0" orientation="portrait" r:id="rId1"/>
      <autoFilter ref="F1:F97"/>
    </customSheetView>
  </customSheetViews>
  <dataValidations count="1">
    <dataValidation type="list" allowBlank="1" showInputMessage="1" showErrorMessage="1" sqref="G8:J98">
      <formula1>$D$3:$D$4</formula1>
    </dataValidation>
  </dataValidations>
  <printOptions horizontalCentered="1" verticalCentered="1"/>
  <pageMargins left="0" right="0" top="0" bottom="0" header="0" footer="0"/>
  <pageSetup paperSize="9" fitToWidth="0" orientation="portrait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7030A0"/>
  </sheetPr>
  <dimension ref="A1:K98"/>
  <sheetViews>
    <sheetView topLeftCell="A64" workbookViewId="0">
      <selection activeCell="A58" sqref="A58:XFD58"/>
    </sheetView>
  </sheetViews>
  <sheetFormatPr baseColWidth="10" defaultColWidth="11.42578125" defaultRowHeight="15" x14ac:dyDescent="0.25"/>
  <cols>
    <col min="1" max="1" width="11" style="19" customWidth="1"/>
    <col min="2" max="2" width="45.28515625" style="20" customWidth="1"/>
    <col min="3" max="3" width="16.5703125" style="19" customWidth="1"/>
    <col min="4" max="4" width="4.7109375" style="19" customWidth="1"/>
    <col min="5" max="5" width="17.5703125" style="21" customWidth="1"/>
    <col min="6" max="6" width="9.140625" style="19" customWidth="1"/>
    <col min="7" max="7" width="10.140625" style="19" customWidth="1"/>
    <col min="8" max="8" width="7" style="19" customWidth="1"/>
    <col min="9" max="9" width="3.85546875" style="2" customWidth="1"/>
    <col min="10" max="11" width="20.7109375" style="36" customWidth="1"/>
    <col min="12" max="16384" width="11.42578125" style="2"/>
  </cols>
  <sheetData>
    <row r="1" spans="1:11" x14ac:dyDescent="0.25">
      <c r="A1" s="9">
        <v>1</v>
      </c>
      <c r="B1" s="9">
        <v>2</v>
      </c>
      <c r="C1" s="9">
        <v>3</v>
      </c>
      <c r="D1" s="9">
        <v>4</v>
      </c>
      <c r="E1" s="14">
        <v>5</v>
      </c>
      <c r="F1" s="9">
        <v>6</v>
      </c>
      <c r="G1" s="9">
        <v>7</v>
      </c>
      <c r="H1" s="9">
        <v>8</v>
      </c>
    </row>
    <row r="2" spans="1:11" ht="63" customHeight="1" x14ac:dyDescent="0.25">
      <c r="A2" s="15" t="s">
        <v>61</v>
      </c>
      <c r="B2" s="16" t="s">
        <v>62</v>
      </c>
      <c r="C2" s="15" t="s">
        <v>63</v>
      </c>
      <c r="D2" s="15" t="s">
        <v>64</v>
      </c>
      <c r="E2" s="17" t="s">
        <v>65</v>
      </c>
      <c r="F2" s="15" t="s">
        <v>66</v>
      </c>
      <c r="G2" s="15" t="s">
        <v>67</v>
      </c>
      <c r="H2" s="15" t="s">
        <v>68</v>
      </c>
      <c r="J2" s="75" t="s">
        <v>130</v>
      </c>
      <c r="K2" s="73" t="s">
        <v>129</v>
      </c>
    </row>
    <row r="3" spans="1:11" x14ac:dyDescent="0.25">
      <c r="A3" s="273">
        <v>1000015415</v>
      </c>
      <c r="B3" s="18" t="s">
        <v>252</v>
      </c>
      <c r="C3" s="18" t="s">
        <v>162</v>
      </c>
      <c r="D3" s="18" t="s">
        <v>169</v>
      </c>
      <c r="E3" s="18" t="s">
        <v>253</v>
      </c>
      <c r="F3" s="273" t="s">
        <v>242</v>
      </c>
      <c r="G3" s="273" t="s">
        <v>242</v>
      </c>
      <c r="H3" s="273" t="s">
        <v>243</v>
      </c>
      <c r="J3" s="76"/>
      <c r="K3" s="74" t="str">
        <f t="shared" ref="K3:K66" si="0">IF(ISBLANK(J3),"← Entrer Jour Prod ▲",J3+H3+1)</f>
        <v>← Entrer Jour Prod ▲</v>
      </c>
    </row>
    <row r="4" spans="1:11" x14ac:dyDescent="0.25">
      <c r="A4" s="273">
        <v>1000011865</v>
      </c>
      <c r="B4" s="18" t="s">
        <v>77</v>
      </c>
      <c r="C4" s="18" t="s">
        <v>162</v>
      </c>
      <c r="D4" s="18" t="s">
        <v>169</v>
      </c>
      <c r="E4" s="18" t="s">
        <v>170</v>
      </c>
      <c r="F4" s="273" t="s">
        <v>235</v>
      </c>
      <c r="G4" s="273" t="s">
        <v>235</v>
      </c>
      <c r="H4" s="273" t="s">
        <v>236</v>
      </c>
      <c r="J4" s="76"/>
      <c r="K4" s="74" t="str">
        <f t="shared" si="0"/>
        <v>← Entrer Jour Prod ▲</v>
      </c>
    </row>
    <row r="5" spans="1:11" x14ac:dyDescent="0.25">
      <c r="A5" s="273">
        <v>1000011866</v>
      </c>
      <c r="B5" s="18" t="s">
        <v>77</v>
      </c>
      <c r="C5" s="18" t="s">
        <v>162</v>
      </c>
      <c r="D5" s="18" t="s">
        <v>169</v>
      </c>
      <c r="E5" s="18" t="s">
        <v>171</v>
      </c>
      <c r="F5" s="273" t="s">
        <v>235</v>
      </c>
      <c r="G5" s="273" t="s">
        <v>235</v>
      </c>
      <c r="H5" s="273" t="s">
        <v>236</v>
      </c>
      <c r="J5" s="76"/>
      <c r="K5" s="74" t="str">
        <f t="shared" si="0"/>
        <v>← Entrer Jour Prod ▲</v>
      </c>
    </row>
    <row r="6" spans="1:11" x14ac:dyDescent="0.25">
      <c r="A6" s="273">
        <v>1000136715</v>
      </c>
      <c r="B6" s="18" t="s">
        <v>81</v>
      </c>
      <c r="C6" s="18" t="s">
        <v>162</v>
      </c>
      <c r="D6" s="18" t="s">
        <v>169</v>
      </c>
      <c r="E6" s="18" t="s">
        <v>172</v>
      </c>
      <c r="F6" s="273" t="s">
        <v>237</v>
      </c>
      <c r="G6" s="273" t="s">
        <v>237</v>
      </c>
      <c r="H6" s="273" t="s">
        <v>236</v>
      </c>
      <c r="J6" s="76"/>
      <c r="K6" s="74" t="str">
        <f t="shared" si="0"/>
        <v>← Entrer Jour Prod ▲</v>
      </c>
    </row>
    <row r="7" spans="1:11" x14ac:dyDescent="0.25">
      <c r="A7" s="273">
        <v>1000009501</v>
      </c>
      <c r="B7" s="18" t="s">
        <v>69</v>
      </c>
      <c r="C7" s="18" t="s">
        <v>162</v>
      </c>
      <c r="D7" s="18" t="s">
        <v>169</v>
      </c>
      <c r="E7" s="18" t="s">
        <v>173</v>
      </c>
      <c r="F7" s="273" t="s">
        <v>237</v>
      </c>
      <c r="G7" s="273" t="s">
        <v>238</v>
      </c>
      <c r="H7" s="273" t="s">
        <v>239</v>
      </c>
      <c r="J7" s="76"/>
      <c r="K7" s="74" t="str">
        <f t="shared" si="0"/>
        <v>← Entrer Jour Prod ▲</v>
      </c>
    </row>
    <row r="8" spans="1:11" x14ac:dyDescent="0.25">
      <c r="A8" s="273">
        <v>1000110425</v>
      </c>
      <c r="B8" s="18" t="s">
        <v>174</v>
      </c>
      <c r="C8" s="18" t="s">
        <v>162</v>
      </c>
      <c r="D8" s="18" t="s">
        <v>169</v>
      </c>
      <c r="E8" s="18" t="s">
        <v>175</v>
      </c>
      <c r="F8" s="273" t="s">
        <v>235</v>
      </c>
      <c r="G8" s="273" t="s">
        <v>235</v>
      </c>
      <c r="H8" s="273" t="s">
        <v>236</v>
      </c>
      <c r="J8" s="76"/>
      <c r="K8" s="74" t="str">
        <f t="shared" si="0"/>
        <v>← Entrer Jour Prod ▲</v>
      </c>
    </row>
    <row r="9" spans="1:11" x14ac:dyDescent="0.25">
      <c r="A9" s="273">
        <v>1000013051</v>
      </c>
      <c r="B9" s="18" t="s">
        <v>74</v>
      </c>
      <c r="C9" s="18" t="s">
        <v>162</v>
      </c>
      <c r="D9" s="18" t="s">
        <v>169</v>
      </c>
      <c r="E9" s="18" t="s">
        <v>176</v>
      </c>
      <c r="F9" s="273" t="s">
        <v>238</v>
      </c>
      <c r="G9" s="273" t="s">
        <v>238</v>
      </c>
      <c r="H9" s="273" t="s">
        <v>239</v>
      </c>
      <c r="J9" s="76"/>
      <c r="K9" s="74" t="str">
        <f t="shared" si="0"/>
        <v>← Entrer Jour Prod ▲</v>
      </c>
    </row>
    <row r="10" spans="1:11" x14ac:dyDescent="0.25">
      <c r="A10" s="273">
        <v>1000013062</v>
      </c>
      <c r="B10" s="18" t="s">
        <v>74</v>
      </c>
      <c r="C10" s="18" t="s">
        <v>162</v>
      </c>
      <c r="D10" s="18" t="s">
        <v>169</v>
      </c>
      <c r="E10" s="18" t="s">
        <v>177</v>
      </c>
      <c r="F10" s="273" t="s">
        <v>238</v>
      </c>
      <c r="G10" s="273" t="s">
        <v>238</v>
      </c>
      <c r="H10" s="273" t="s">
        <v>239</v>
      </c>
      <c r="J10" s="76"/>
      <c r="K10" s="74" t="str">
        <f t="shared" si="0"/>
        <v>← Entrer Jour Prod ▲</v>
      </c>
    </row>
    <row r="11" spans="1:11" x14ac:dyDescent="0.25">
      <c r="A11" s="273">
        <v>1000011746</v>
      </c>
      <c r="B11" s="18" t="s">
        <v>75</v>
      </c>
      <c r="C11" s="18" t="s">
        <v>162</v>
      </c>
      <c r="D11" s="18" t="s">
        <v>169</v>
      </c>
      <c r="E11" s="18" t="s">
        <v>178</v>
      </c>
      <c r="F11" s="273" t="s">
        <v>240</v>
      </c>
      <c r="G11" s="273" t="s">
        <v>236</v>
      </c>
      <c r="H11" s="273" t="s">
        <v>241</v>
      </c>
      <c r="J11" s="76"/>
      <c r="K11" s="74" t="str">
        <f t="shared" si="0"/>
        <v>← Entrer Jour Prod ▲</v>
      </c>
    </row>
    <row r="12" spans="1:11" x14ac:dyDescent="0.25">
      <c r="A12" s="273">
        <v>1000010121</v>
      </c>
      <c r="B12" s="18" t="s">
        <v>70</v>
      </c>
      <c r="C12" s="18" t="s">
        <v>162</v>
      </c>
      <c r="D12" s="18" t="s">
        <v>169</v>
      </c>
      <c r="E12" s="18" t="s">
        <v>179</v>
      </c>
      <c r="F12" s="273" t="s">
        <v>235</v>
      </c>
      <c r="G12" s="273" t="s">
        <v>235</v>
      </c>
      <c r="H12" s="273" t="s">
        <v>236</v>
      </c>
      <c r="J12" s="76"/>
      <c r="K12" s="74" t="str">
        <f t="shared" si="0"/>
        <v>← Entrer Jour Prod ▲</v>
      </c>
    </row>
    <row r="13" spans="1:11" x14ac:dyDescent="0.25">
      <c r="A13" s="273">
        <v>1000011694</v>
      </c>
      <c r="B13" s="18" t="s">
        <v>72</v>
      </c>
      <c r="C13" s="18" t="s">
        <v>162</v>
      </c>
      <c r="D13" s="18" t="s">
        <v>169</v>
      </c>
      <c r="E13" s="18" t="s">
        <v>180</v>
      </c>
      <c r="F13" s="273" t="s">
        <v>235</v>
      </c>
      <c r="G13" s="273" t="s">
        <v>235</v>
      </c>
      <c r="H13" s="273" t="s">
        <v>236</v>
      </c>
      <c r="J13" s="76"/>
      <c r="K13" s="74" t="str">
        <f t="shared" si="0"/>
        <v>← Entrer Jour Prod ▲</v>
      </c>
    </row>
    <row r="14" spans="1:11" x14ac:dyDescent="0.25">
      <c r="A14" s="273">
        <v>1000011695</v>
      </c>
      <c r="B14" s="18" t="s">
        <v>73</v>
      </c>
      <c r="C14" s="18" t="s">
        <v>162</v>
      </c>
      <c r="D14" s="18" t="s">
        <v>169</v>
      </c>
      <c r="E14" s="18" t="s">
        <v>181</v>
      </c>
      <c r="F14" s="273" t="s">
        <v>235</v>
      </c>
      <c r="G14" s="273" t="s">
        <v>235</v>
      </c>
      <c r="H14" s="273" t="s">
        <v>236</v>
      </c>
      <c r="J14" s="76"/>
      <c r="K14" s="74" t="str">
        <f t="shared" si="0"/>
        <v>← Entrer Jour Prod ▲</v>
      </c>
    </row>
    <row r="15" spans="1:11" x14ac:dyDescent="0.25">
      <c r="A15" s="273">
        <v>1000010418</v>
      </c>
      <c r="B15" s="18" t="s">
        <v>71</v>
      </c>
      <c r="C15" s="18" t="s">
        <v>162</v>
      </c>
      <c r="D15" s="18" t="s">
        <v>169</v>
      </c>
      <c r="E15" s="18" t="s">
        <v>182</v>
      </c>
      <c r="F15" s="273" t="s">
        <v>235</v>
      </c>
      <c r="G15" s="273" t="s">
        <v>235</v>
      </c>
      <c r="H15" s="273" t="s">
        <v>236</v>
      </c>
      <c r="J15" s="76"/>
      <c r="K15" s="74" t="str">
        <f t="shared" si="0"/>
        <v>← Entrer Jour Prod ▲</v>
      </c>
    </row>
    <row r="16" spans="1:11" x14ac:dyDescent="0.25">
      <c r="A16" s="273">
        <v>1000012646</v>
      </c>
      <c r="B16" s="18" t="s">
        <v>78</v>
      </c>
      <c r="C16" s="18" t="s">
        <v>162</v>
      </c>
      <c r="D16" s="18" t="s">
        <v>169</v>
      </c>
      <c r="E16" s="18" t="s">
        <v>183</v>
      </c>
      <c r="F16" s="273" t="s">
        <v>235</v>
      </c>
      <c r="G16" s="273" t="s">
        <v>235</v>
      </c>
      <c r="H16" s="273" t="s">
        <v>236</v>
      </c>
      <c r="J16" s="76"/>
      <c r="K16" s="74" t="str">
        <f t="shared" si="0"/>
        <v>← Entrer Jour Prod ▲</v>
      </c>
    </row>
    <row r="17" spans="1:11" x14ac:dyDescent="0.25">
      <c r="A17" s="273">
        <v>1000012650</v>
      </c>
      <c r="B17" s="18" t="s">
        <v>79</v>
      </c>
      <c r="C17" s="18" t="s">
        <v>162</v>
      </c>
      <c r="D17" s="18" t="s">
        <v>169</v>
      </c>
      <c r="E17" s="18" t="s">
        <v>184</v>
      </c>
      <c r="F17" s="273" t="s">
        <v>235</v>
      </c>
      <c r="G17" s="273" t="s">
        <v>235</v>
      </c>
      <c r="H17" s="273" t="s">
        <v>236</v>
      </c>
      <c r="J17" s="76"/>
      <c r="K17" s="74" t="str">
        <f t="shared" si="0"/>
        <v>← Entrer Jour Prod ▲</v>
      </c>
    </row>
    <row r="18" spans="1:11" x14ac:dyDescent="0.25">
      <c r="A18" s="273">
        <v>1000012652</v>
      </c>
      <c r="B18" s="18" t="s">
        <v>80</v>
      </c>
      <c r="C18" s="18" t="s">
        <v>162</v>
      </c>
      <c r="D18" s="18" t="s">
        <v>169</v>
      </c>
      <c r="E18" s="18" t="s">
        <v>185</v>
      </c>
      <c r="F18" s="273" t="s">
        <v>235</v>
      </c>
      <c r="G18" s="273" t="s">
        <v>235</v>
      </c>
      <c r="H18" s="273" t="s">
        <v>236</v>
      </c>
      <c r="J18" s="76"/>
      <c r="K18" s="74" t="str">
        <f t="shared" si="0"/>
        <v>← Entrer Jour Prod ▲</v>
      </c>
    </row>
    <row r="19" spans="1:11" x14ac:dyDescent="0.25">
      <c r="A19" s="273">
        <v>1000012653</v>
      </c>
      <c r="B19" s="18" t="s">
        <v>80</v>
      </c>
      <c r="C19" s="18" t="s">
        <v>162</v>
      </c>
      <c r="D19" s="18" t="s">
        <v>169</v>
      </c>
      <c r="E19" s="18" t="s">
        <v>186</v>
      </c>
      <c r="F19" s="273" t="s">
        <v>235</v>
      </c>
      <c r="G19" s="273" t="s">
        <v>235</v>
      </c>
      <c r="H19" s="273" t="s">
        <v>236</v>
      </c>
      <c r="J19" s="76"/>
      <c r="K19" s="74" t="str">
        <f t="shared" si="0"/>
        <v>← Entrer Jour Prod ▲</v>
      </c>
    </row>
    <row r="20" spans="1:11" x14ac:dyDescent="0.25">
      <c r="A20" s="273">
        <v>1000012648</v>
      </c>
      <c r="B20" s="18" t="s">
        <v>78</v>
      </c>
      <c r="C20" s="18" t="s">
        <v>162</v>
      </c>
      <c r="D20" s="18" t="s">
        <v>169</v>
      </c>
      <c r="E20" s="18" t="s">
        <v>187</v>
      </c>
      <c r="F20" s="273" t="s">
        <v>235</v>
      </c>
      <c r="G20" s="273" t="s">
        <v>235</v>
      </c>
      <c r="H20" s="273" t="s">
        <v>236</v>
      </c>
      <c r="J20" s="76"/>
      <c r="K20" s="74" t="str">
        <f t="shared" si="0"/>
        <v>← Entrer Jour Prod ▲</v>
      </c>
    </row>
    <row r="21" spans="1:11" x14ac:dyDescent="0.25">
      <c r="A21" s="273">
        <v>1000012649</v>
      </c>
      <c r="B21" s="18" t="s">
        <v>79</v>
      </c>
      <c r="C21" s="18" t="s">
        <v>162</v>
      </c>
      <c r="D21" s="18" t="s">
        <v>169</v>
      </c>
      <c r="E21" s="18" t="s">
        <v>188</v>
      </c>
      <c r="F21" s="273" t="s">
        <v>235</v>
      </c>
      <c r="G21" s="273" t="s">
        <v>235</v>
      </c>
      <c r="H21" s="273" t="s">
        <v>236</v>
      </c>
      <c r="J21" s="76"/>
      <c r="K21" s="74" t="str">
        <f t="shared" si="0"/>
        <v>← Entrer Jour Prod ▲</v>
      </c>
    </row>
    <row r="22" spans="1:11" x14ac:dyDescent="0.25">
      <c r="A22" s="273">
        <v>1000013363</v>
      </c>
      <c r="B22" s="18" t="s">
        <v>124</v>
      </c>
      <c r="C22" s="18" t="s">
        <v>162</v>
      </c>
      <c r="D22" s="18" t="s">
        <v>169</v>
      </c>
      <c r="E22" s="18" t="s">
        <v>189</v>
      </c>
      <c r="F22" s="273" t="s">
        <v>235</v>
      </c>
      <c r="G22" s="273" t="s">
        <v>235</v>
      </c>
      <c r="H22" s="273" t="s">
        <v>236</v>
      </c>
      <c r="J22" s="76"/>
      <c r="K22" s="74" t="str">
        <f t="shared" si="0"/>
        <v>← Entrer Jour Prod ▲</v>
      </c>
    </row>
    <row r="23" spans="1:11" x14ac:dyDescent="0.25">
      <c r="A23" s="273">
        <v>1000013366</v>
      </c>
      <c r="B23" s="18" t="s">
        <v>125</v>
      </c>
      <c r="C23" s="18" t="s">
        <v>162</v>
      </c>
      <c r="D23" s="18" t="s">
        <v>169</v>
      </c>
      <c r="E23" s="18" t="s">
        <v>190</v>
      </c>
      <c r="F23" s="273" t="s">
        <v>235</v>
      </c>
      <c r="G23" s="273" t="s">
        <v>235</v>
      </c>
      <c r="H23" s="273" t="s">
        <v>236</v>
      </c>
      <c r="J23" s="76"/>
      <c r="K23" s="74" t="str">
        <f t="shared" si="0"/>
        <v>← Entrer Jour Prod ▲</v>
      </c>
    </row>
    <row r="24" spans="1:11" x14ac:dyDescent="0.25">
      <c r="A24" s="273">
        <v>1000013367</v>
      </c>
      <c r="B24" s="18" t="s">
        <v>126</v>
      </c>
      <c r="C24" s="18" t="s">
        <v>162</v>
      </c>
      <c r="D24" s="18" t="s">
        <v>169</v>
      </c>
      <c r="E24" s="18" t="s">
        <v>191</v>
      </c>
      <c r="F24" s="273" t="s">
        <v>235</v>
      </c>
      <c r="G24" s="273" t="s">
        <v>235</v>
      </c>
      <c r="H24" s="273" t="s">
        <v>236</v>
      </c>
      <c r="J24" s="76"/>
      <c r="K24" s="74" t="str">
        <f t="shared" si="0"/>
        <v>← Entrer Jour Prod ▲</v>
      </c>
    </row>
    <row r="25" spans="1:11" x14ac:dyDescent="0.25">
      <c r="A25" s="273">
        <v>1000013364</v>
      </c>
      <c r="B25" s="18" t="s">
        <v>123</v>
      </c>
      <c r="C25" s="18" t="s">
        <v>162</v>
      </c>
      <c r="D25" s="18" t="s">
        <v>169</v>
      </c>
      <c r="E25" s="18" t="s">
        <v>192</v>
      </c>
      <c r="F25" s="273" t="s">
        <v>235</v>
      </c>
      <c r="G25" s="273" t="s">
        <v>235</v>
      </c>
      <c r="H25" s="273" t="s">
        <v>236</v>
      </c>
      <c r="J25" s="76"/>
      <c r="K25" s="74" t="str">
        <f t="shared" si="0"/>
        <v>← Entrer Jour Prod ▲</v>
      </c>
    </row>
    <row r="26" spans="1:11" x14ac:dyDescent="0.25">
      <c r="A26" s="273">
        <v>1000013894</v>
      </c>
      <c r="B26" s="18" t="s">
        <v>78</v>
      </c>
      <c r="C26" s="18" t="s">
        <v>162</v>
      </c>
      <c r="D26" s="18" t="s">
        <v>169</v>
      </c>
      <c r="E26" s="18" t="s">
        <v>193</v>
      </c>
      <c r="F26" s="273" t="s">
        <v>235</v>
      </c>
      <c r="G26" s="273" t="s">
        <v>235</v>
      </c>
      <c r="H26" s="273" t="s">
        <v>236</v>
      </c>
      <c r="J26" s="76"/>
      <c r="K26" s="74" t="str">
        <f t="shared" si="0"/>
        <v>← Entrer Jour Prod ▲</v>
      </c>
    </row>
    <row r="27" spans="1:11" x14ac:dyDescent="0.25">
      <c r="A27" s="273">
        <v>1000013895</v>
      </c>
      <c r="B27" s="18" t="s">
        <v>78</v>
      </c>
      <c r="C27" s="18" t="s">
        <v>162</v>
      </c>
      <c r="D27" s="18" t="s">
        <v>169</v>
      </c>
      <c r="E27" s="18" t="s">
        <v>194</v>
      </c>
      <c r="F27" s="273" t="s">
        <v>235</v>
      </c>
      <c r="G27" s="273" t="s">
        <v>235</v>
      </c>
      <c r="H27" s="273" t="s">
        <v>236</v>
      </c>
      <c r="J27" s="76"/>
      <c r="K27" s="74" t="str">
        <f t="shared" si="0"/>
        <v>← Entrer Jour Prod ▲</v>
      </c>
    </row>
    <row r="28" spans="1:11" x14ac:dyDescent="0.25">
      <c r="A28" s="273">
        <v>1000013896</v>
      </c>
      <c r="B28" s="18" t="s">
        <v>79</v>
      </c>
      <c r="C28" s="18" t="s">
        <v>162</v>
      </c>
      <c r="D28" s="18" t="s">
        <v>169</v>
      </c>
      <c r="E28" s="18" t="s">
        <v>195</v>
      </c>
      <c r="F28" s="273" t="s">
        <v>235</v>
      </c>
      <c r="G28" s="273" t="s">
        <v>235</v>
      </c>
      <c r="H28" s="273" t="s">
        <v>236</v>
      </c>
      <c r="J28" s="76"/>
      <c r="K28" s="74" t="str">
        <f t="shared" si="0"/>
        <v>← Entrer Jour Prod ▲</v>
      </c>
    </row>
    <row r="29" spans="1:11" x14ac:dyDescent="0.25">
      <c r="A29" s="273">
        <v>1000013897</v>
      </c>
      <c r="B29" s="18" t="s">
        <v>79</v>
      </c>
      <c r="C29" s="18" t="s">
        <v>162</v>
      </c>
      <c r="D29" s="18" t="s">
        <v>169</v>
      </c>
      <c r="E29" s="18" t="s">
        <v>196</v>
      </c>
      <c r="F29" s="273" t="s">
        <v>235</v>
      </c>
      <c r="G29" s="273" t="s">
        <v>235</v>
      </c>
      <c r="H29" s="273" t="s">
        <v>236</v>
      </c>
      <c r="J29" s="76"/>
      <c r="K29" s="74" t="str">
        <f t="shared" si="0"/>
        <v>← Entrer Jour Prod ▲</v>
      </c>
    </row>
    <row r="30" spans="1:11" x14ac:dyDescent="0.25">
      <c r="A30" s="273">
        <v>1000013904</v>
      </c>
      <c r="B30" s="18" t="s">
        <v>80</v>
      </c>
      <c r="C30" s="18" t="s">
        <v>162</v>
      </c>
      <c r="D30" s="18" t="s">
        <v>169</v>
      </c>
      <c r="E30" s="18" t="s">
        <v>197</v>
      </c>
      <c r="F30" s="273" t="s">
        <v>242</v>
      </c>
      <c r="G30" s="273" t="s">
        <v>242</v>
      </c>
      <c r="H30" s="273" t="s">
        <v>243</v>
      </c>
      <c r="J30" s="76"/>
      <c r="K30" s="74" t="str">
        <f t="shared" si="0"/>
        <v>← Entrer Jour Prod ▲</v>
      </c>
    </row>
    <row r="31" spans="1:11" x14ac:dyDescent="0.25">
      <c r="A31" s="273">
        <v>1000013905</v>
      </c>
      <c r="B31" s="18" t="s">
        <v>80</v>
      </c>
      <c r="C31" s="18" t="s">
        <v>162</v>
      </c>
      <c r="D31" s="18" t="s">
        <v>169</v>
      </c>
      <c r="E31" s="18" t="s">
        <v>198</v>
      </c>
      <c r="F31" s="273" t="s">
        <v>242</v>
      </c>
      <c r="G31" s="273" t="s">
        <v>242</v>
      </c>
      <c r="H31" s="273" t="s">
        <v>243</v>
      </c>
      <c r="J31" s="76"/>
      <c r="K31" s="74" t="str">
        <f t="shared" si="0"/>
        <v>← Entrer Jour Prod ▲</v>
      </c>
    </row>
    <row r="32" spans="1:11" x14ac:dyDescent="0.25">
      <c r="A32" s="273">
        <v>1000013954</v>
      </c>
      <c r="B32" s="18" t="s">
        <v>134</v>
      </c>
      <c r="C32" s="18" t="s">
        <v>162</v>
      </c>
      <c r="D32" s="18" t="s">
        <v>169</v>
      </c>
      <c r="E32" s="18" t="s">
        <v>199</v>
      </c>
      <c r="F32" s="273" t="s">
        <v>242</v>
      </c>
      <c r="G32" s="273" t="s">
        <v>242</v>
      </c>
      <c r="H32" s="273" t="s">
        <v>243</v>
      </c>
      <c r="J32" s="76"/>
      <c r="K32" s="74" t="str">
        <f t="shared" si="0"/>
        <v>← Entrer Jour Prod ▲</v>
      </c>
    </row>
    <row r="33" spans="1:11" x14ac:dyDescent="0.25">
      <c r="A33" s="273">
        <v>1000014566</v>
      </c>
      <c r="B33" s="18" t="s">
        <v>163</v>
      </c>
      <c r="C33" s="18" t="s">
        <v>162</v>
      </c>
      <c r="D33" s="18" t="s">
        <v>169</v>
      </c>
      <c r="E33" s="18" t="s">
        <v>200</v>
      </c>
      <c r="F33" s="273" t="s">
        <v>238</v>
      </c>
      <c r="G33" s="273" t="s">
        <v>238</v>
      </c>
      <c r="H33" s="273" t="s">
        <v>239</v>
      </c>
      <c r="J33" s="76"/>
      <c r="K33" s="74" t="str">
        <f t="shared" si="0"/>
        <v>← Entrer Jour Prod ▲</v>
      </c>
    </row>
    <row r="34" spans="1:11" x14ac:dyDescent="0.25">
      <c r="A34" s="273">
        <v>1000011863</v>
      </c>
      <c r="B34" s="18" t="s">
        <v>76</v>
      </c>
      <c r="C34" s="18" t="s">
        <v>162</v>
      </c>
      <c r="D34" s="18" t="s">
        <v>169</v>
      </c>
      <c r="E34" s="18" t="s">
        <v>201</v>
      </c>
      <c r="F34" s="273" t="s">
        <v>242</v>
      </c>
      <c r="G34" s="273" t="s">
        <v>242</v>
      </c>
      <c r="H34" s="273" t="s">
        <v>243</v>
      </c>
      <c r="J34" s="76"/>
      <c r="K34" s="74" t="str">
        <f t="shared" si="0"/>
        <v>← Entrer Jour Prod ▲</v>
      </c>
    </row>
    <row r="35" spans="1:11" x14ac:dyDescent="0.25">
      <c r="A35" s="273">
        <v>1000011864</v>
      </c>
      <c r="B35" s="18" t="s">
        <v>76</v>
      </c>
      <c r="C35" s="18" t="s">
        <v>162</v>
      </c>
      <c r="D35" s="18" t="s">
        <v>169</v>
      </c>
      <c r="E35" s="18" t="s">
        <v>202</v>
      </c>
      <c r="F35" s="273" t="s">
        <v>242</v>
      </c>
      <c r="G35" s="273" t="s">
        <v>242</v>
      </c>
      <c r="H35" s="273" t="s">
        <v>243</v>
      </c>
      <c r="J35" s="76"/>
      <c r="K35" s="74" t="str">
        <f t="shared" si="0"/>
        <v>← Entrer Jour Prod ▲</v>
      </c>
    </row>
    <row r="36" spans="1:11" x14ac:dyDescent="0.25">
      <c r="A36" s="273">
        <v>1000015416</v>
      </c>
      <c r="B36" s="18" t="s">
        <v>254</v>
      </c>
      <c r="C36" s="18" t="s">
        <v>162</v>
      </c>
      <c r="D36" s="18" t="s">
        <v>169</v>
      </c>
      <c r="E36" s="18" t="s">
        <v>255</v>
      </c>
      <c r="F36" s="273" t="s">
        <v>242</v>
      </c>
      <c r="G36" s="273" t="s">
        <v>242</v>
      </c>
      <c r="H36" s="273" t="s">
        <v>243</v>
      </c>
      <c r="J36" s="76"/>
      <c r="K36" s="74" t="str">
        <f t="shared" si="0"/>
        <v>← Entrer Jour Prod ▲</v>
      </c>
    </row>
    <row r="37" spans="1:11" x14ac:dyDescent="0.25">
      <c r="A37" s="273">
        <v>1000015417</v>
      </c>
      <c r="B37" s="18" t="s">
        <v>256</v>
      </c>
      <c r="C37" s="18" t="s">
        <v>162</v>
      </c>
      <c r="D37" s="18" t="s">
        <v>169</v>
      </c>
      <c r="E37" s="18" t="s">
        <v>257</v>
      </c>
      <c r="F37" s="273" t="s">
        <v>235</v>
      </c>
      <c r="G37" s="273" t="s">
        <v>235</v>
      </c>
      <c r="H37" s="273" t="s">
        <v>236</v>
      </c>
      <c r="J37" s="76"/>
      <c r="K37" s="74" t="str">
        <f t="shared" si="0"/>
        <v>← Entrer Jour Prod ▲</v>
      </c>
    </row>
    <row r="38" spans="1:11" x14ac:dyDescent="0.25">
      <c r="A38" s="273">
        <v>1000015418</v>
      </c>
      <c r="B38" s="18" t="s">
        <v>251</v>
      </c>
      <c r="C38" s="18" t="s">
        <v>162</v>
      </c>
      <c r="D38" s="18" t="s">
        <v>169</v>
      </c>
      <c r="E38" s="18" t="s">
        <v>258</v>
      </c>
      <c r="F38" s="273" t="s">
        <v>235</v>
      </c>
      <c r="G38" s="273" t="s">
        <v>235</v>
      </c>
      <c r="H38" s="273" t="s">
        <v>236</v>
      </c>
      <c r="J38" s="76"/>
      <c r="K38" s="74" t="str">
        <f t="shared" si="0"/>
        <v>← Entrer Jour Prod ▲</v>
      </c>
    </row>
    <row r="39" spans="1:11" x14ac:dyDescent="0.25">
      <c r="A39" s="273">
        <v>1000009926</v>
      </c>
      <c r="B39" s="18" t="s">
        <v>83</v>
      </c>
      <c r="C39" s="18" t="s">
        <v>162</v>
      </c>
      <c r="D39" s="18" t="s">
        <v>203</v>
      </c>
      <c r="E39" s="18" t="s">
        <v>204</v>
      </c>
      <c r="F39" s="273" t="s">
        <v>240</v>
      </c>
      <c r="G39" s="273" t="s">
        <v>244</v>
      </c>
      <c r="H39" s="273" t="s">
        <v>245</v>
      </c>
      <c r="J39" s="76"/>
      <c r="K39" s="74" t="str">
        <f t="shared" si="0"/>
        <v>← Entrer Jour Prod ▲</v>
      </c>
    </row>
    <row r="40" spans="1:11" x14ac:dyDescent="0.25">
      <c r="A40" s="273">
        <v>1000009844</v>
      </c>
      <c r="B40" s="18" t="s">
        <v>82</v>
      </c>
      <c r="C40" s="18" t="s">
        <v>162</v>
      </c>
      <c r="D40" s="18" t="s">
        <v>203</v>
      </c>
      <c r="E40" s="18" t="s">
        <v>205</v>
      </c>
      <c r="F40" s="273" t="s">
        <v>240</v>
      </c>
      <c r="G40" s="273" t="s">
        <v>244</v>
      </c>
      <c r="H40" s="273" t="s">
        <v>245</v>
      </c>
      <c r="J40" s="76"/>
      <c r="K40" s="74" t="str">
        <f t="shared" si="0"/>
        <v>← Entrer Jour Prod ▲</v>
      </c>
    </row>
    <row r="41" spans="1:11" x14ac:dyDescent="0.25">
      <c r="A41" s="273">
        <v>1000007537</v>
      </c>
      <c r="B41" s="18" t="s">
        <v>84</v>
      </c>
      <c r="C41" s="18" t="s">
        <v>162</v>
      </c>
      <c r="D41" s="18" t="s">
        <v>206</v>
      </c>
      <c r="E41" s="18" t="s">
        <v>207</v>
      </c>
      <c r="F41" s="273" t="s">
        <v>234</v>
      </c>
      <c r="G41" s="273" t="s">
        <v>234</v>
      </c>
      <c r="H41" s="273" t="s">
        <v>239</v>
      </c>
      <c r="J41" s="76"/>
      <c r="K41" s="74" t="str">
        <f t="shared" si="0"/>
        <v>← Entrer Jour Prod ▲</v>
      </c>
    </row>
    <row r="42" spans="1:11" x14ac:dyDescent="0.25">
      <c r="A42" s="273">
        <v>1000304825</v>
      </c>
      <c r="B42" s="18" t="s">
        <v>87</v>
      </c>
      <c r="C42" s="18" t="s">
        <v>162</v>
      </c>
      <c r="D42" s="18" t="s">
        <v>206</v>
      </c>
      <c r="E42" s="18" t="s">
        <v>208</v>
      </c>
      <c r="F42" s="273" t="s">
        <v>246</v>
      </c>
      <c r="G42" s="273" t="s">
        <v>246</v>
      </c>
      <c r="H42" s="273" t="s">
        <v>247</v>
      </c>
      <c r="J42" s="76"/>
      <c r="K42" s="74" t="str">
        <f t="shared" si="0"/>
        <v>← Entrer Jour Prod ▲</v>
      </c>
    </row>
    <row r="43" spans="1:11" x14ac:dyDescent="0.25">
      <c r="A43" s="273">
        <v>1000310525</v>
      </c>
      <c r="B43" s="18" t="s">
        <v>88</v>
      </c>
      <c r="C43" s="18" t="s">
        <v>162</v>
      </c>
      <c r="D43" s="18" t="s">
        <v>206</v>
      </c>
      <c r="E43" s="18" t="s">
        <v>209</v>
      </c>
      <c r="F43" s="273" t="s">
        <v>234</v>
      </c>
      <c r="G43" s="273" t="s">
        <v>234</v>
      </c>
      <c r="H43" s="273" t="s">
        <v>248</v>
      </c>
      <c r="J43" s="76"/>
      <c r="K43" s="74" t="str">
        <f t="shared" si="0"/>
        <v>← Entrer Jour Prod ▲</v>
      </c>
    </row>
    <row r="44" spans="1:11" x14ac:dyDescent="0.25">
      <c r="A44" s="273">
        <v>1000313125</v>
      </c>
      <c r="B44" s="18" t="s">
        <v>89</v>
      </c>
      <c r="C44" s="18" t="s">
        <v>162</v>
      </c>
      <c r="D44" s="18" t="s">
        <v>206</v>
      </c>
      <c r="E44" s="18" t="s">
        <v>210</v>
      </c>
      <c r="F44" s="273" t="s">
        <v>249</v>
      </c>
      <c r="G44" s="273" t="s">
        <v>249</v>
      </c>
      <c r="H44" s="273" t="s">
        <v>247</v>
      </c>
      <c r="J44" s="76"/>
      <c r="K44" s="74" t="str">
        <f t="shared" si="0"/>
        <v>← Entrer Jour Prod ▲</v>
      </c>
    </row>
    <row r="45" spans="1:11" x14ac:dyDescent="0.25">
      <c r="A45" s="273">
        <v>1000012659</v>
      </c>
      <c r="B45" s="18" t="s">
        <v>85</v>
      </c>
      <c r="C45" s="18" t="s">
        <v>162</v>
      </c>
      <c r="D45" s="18" t="s">
        <v>206</v>
      </c>
      <c r="E45" s="18" t="s">
        <v>211</v>
      </c>
      <c r="F45" s="273" t="s">
        <v>242</v>
      </c>
      <c r="G45" s="273" t="s">
        <v>242</v>
      </c>
      <c r="H45" s="273" t="s">
        <v>248</v>
      </c>
      <c r="J45" s="76"/>
      <c r="K45" s="74" t="str">
        <f t="shared" si="0"/>
        <v>← Entrer Jour Prod ▲</v>
      </c>
    </row>
    <row r="46" spans="1:11" x14ac:dyDescent="0.25">
      <c r="A46" s="273">
        <v>1000012662</v>
      </c>
      <c r="B46" s="18" t="s">
        <v>86</v>
      </c>
      <c r="C46" s="18" t="s">
        <v>162</v>
      </c>
      <c r="D46" s="18" t="s">
        <v>206</v>
      </c>
      <c r="E46" s="18" t="s">
        <v>212</v>
      </c>
      <c r="F46" s="273" t="s">
        <v>242</v>
      </c>
      <c r="G46" s="273" t="s">
        <v>242</v>
      </c>
      <c r="H46" s="273" t="s">
        <v>248</v>
      </c>
      <c r="J46" s="76"/>
      <c r="K46" s="74" t="str">
        <f t="shared" si="0"/>
        <v>← Entrer Jour Prod ▲</v>
      </c>
    </row>
    <row r="47" spans="1:11" x14ac:dyDescent="0.25">
      <c r="A47" s="273">
        <v>1000013343</v>
      </c>
      <c r="B47" s="18" t="s">
        <v>131</v>
      </c>
      <c r="C47" s="18" t="s">
        <v>162</v>
      </c>
      <c r="D47" s="18" t="s">
        <v>206</v>
      </c>
      <c r="E47" s="18" t="s">
        <v>213</v>
      </c>
      <c r="F47" s="273" t="s">
        <v>238</v>
      </c>
      <c r="G47" s="273" t="s">
        <v>238</v>
      </c>
      <c r="H47" s="273" t="s">
        <v>239</v>
      </c>
      <c r="J47" s="76"/>
      <c r="K47" s="74" t="str">
        <f t="shared" si="0"/>
        <v>← Entrer Jour Prod ▲</v>
      </c>
    </row>
    <row r="48" spans="1:11" x14ac:dyDescent="0.25">
      <c r="A48" s="273">
        <v>1000013372</v>
      </c>
      <c r="B48" s="18" t="s">
        <v>135</v>
      </c>
      <c r="C48" s="18" t="s">
        <v>162</v>
      </c>
      <c r="D48" s="18" t="s">
        <v>206</v>
      </c>
      <c r="E48" s="18" t="s">
        <v>214</v>
      </c>
      <c r="F48" s="273" t="s">
        <v>238</v>
      </c>
      <c r="G48" s="273" t="s">
        <v>238</v>
      </c>
      <c r="H48" s="273" t="s">
        <v>239</v>
      </c>
      <c r="J48" s="76"/>
      <c r="K48" s="74" t="str">
        <f t="shared" si="0"/>
        <v>← Entrer Jour Prod ▲</v>
      </c>
    </row>
    <row r="49" spans="1:11" x14ac:dyDescent="0.25">
      <c r="A49" s="273">
        <v>1000013907</v>
      </c>
      <c r="B49" s="18" t="s">
        <v>85</v>
      </c>
      <c r="C49" s="18" t="s">
        <v>162</v>
      </c>
      <c r="D49" s="18" t="s">
        <v>206</v>
      </c>
      <c r="E49" s="18" t="s">
        <v>215</v>
      </c>
      <c r="F49" s="273" t="s">
        <v>249</v>
      </c>
      <c r="G49" s="273" t="s">
        <v>249</v>
      </c>
      <c r="H49" s="273" t="s">
        <v>250</v>
      </c>
      <c r="J49" s="76"/>
      <c r="K49" s="74" t="str">
        <f t="shared" si="0"/>
        <v>← Entrer Jour Prod ▲</v>
      </c>
    </row>
    <row r="50" spans="1:11" x14ac:dyDescent="0.25">
      <c r="A50" s="273">
        <v>1000013909</v>
      </c>
      <c r="B50" s="18" t="s">
        <v>86</v>
      </c>
      <c r="C50" s="18" t="s">
        <v>162</v>
      </c>
      <c r="D50" s="18" t="s">
        <v>206</v>
      </c>
      <c r="E50" s="18" t="s">
        <v>216</v>
      </c>
      <c r="F50" s="273" t="s">
        <v>249</v>
      </c>
      <c r="G50" s="273" t="s">
        <v>249</v>
      </c>
      <c r="H50" s="273" t="s">
        <v>250</v>
      </c>
      <c r="J50" s="76"/>
      <c r="K50" s="74" t="str">
        <f t="shared" si="0"/>
        <v>← Entrer Jour Prod ▲</v>
      </c>
    </row>
    <row r="51" spans="1:11" x14ac:dyDescent="0.25">
      <c r="A51" s="273">
        <v>1000013955</v>
      </c>
      <c r="B51" s="18" t="s">
        <v>136</v>
      </c>
      <c r="C51" s="18" t="s">
        <v>162</v>
      </c>
      <c r="D51" s="18" t="s">
        <v>206</v>
      </c>
      <c r="E51" s="18" t="s">
        <v>217</v>
      </c>
      <c r="F51" s="273" t="s">
        <v>238</v>
      </c>
      <c r="G51" s="273" t="s">
        <v>238</v>
      </c>
      <c r="H51" s="273" t="s">
        <v>239</v>
      </c>
      <c r="J51" s="76"/>
      <c r="K51" s="74" t="str">
        <f t="shared" si="0"/>
        <v>← Entrer Jour Prod ▲</v>
      </c>
    </row>
    <row r="52" spans="1:11" x14ac:dyDescent="0.25">
      <c r="A52" s="273">
        <v>1000014982</v>
      </c>
      <c r="B52" s="18" t="s">
        <v>220</v>
      </c>
      <c r="C52" s="18" t="s">
        <v>162</v>
      </c>
      <c r="D52" s="18" t="s">
        <v>206</v>
      </c>
      <c r="E52" s="18" t="s">
        <v>221</v>
      </c>
      <c r="F52" s="273" t="s">
        <v>238</v>
      </c>
      <c r="G52" s="273" t="s">
        <v>238</v>
      </c>
      <c r="H52" s="273" t="s">
        <v>239</v>
      </c>
      <c r="J52" s="76"/>
      <c r="K52" s="74" t="str">
        <f t="shared" si="0"/>
        <v>← Entrer Jour Prod ▲</v>
      </c>
    </row>
    <row r="53" spans="1:11" x14ac:dyDescent="0.25">
      <c r="A53" s="273">
        <v>1000014977</v>
      </c>
      <c r="B53" s="18" t="s">
        <v>218</v>
      </c>
      <c r="C53" s="18" t="s">
        <v>162</v>
      </c>
      <c r="D53" s="18" t="s">
        <v>206</v>
      </c>
      <c r="E53" s="18" t="s">
        <v>219</v>
      </c>
      <c r="F53" s="273" t="s">
        <v>238</v>
      </c>
      <c r="G53" s="273" t="s">
        <v>238</v>
      </c>
      <c r="H53" s="273" t="s">
        <v>239</v>
      </c>
      <c r="J53" s="76"/>
      <c r="K53" s="74" t="str">
        <f t="shared" si="0"/>
        <v>← Entrer Jour Prod ▲</v>
      </c>
    </row>
    <row r="54" spans="1:11" x14ac:dyDescent="0.25">
      <c r="A54" s="273">
        <v>1000010122</v>
      </c>
      <c r="B54" s="18" t="s">
        <v>90</v>
      </c>
      <c r="C54" s="18" t="s">
        <v>162</v>
      </c>
      <c r="D54" s="18" t="s">
        <v>222</v>
      </c>
      <c r="E54" s="18" t="s">
        <v>223</v>
      </c>
      <c r="F54" s="273" t="s">
        <v>235</v>
      </c>
      <c r="G54" s="273" t="s">
        <v>235</v>
      </c>
      <c r="H54" s="273" t="s">
        <v>236</v>
      </c>
      <c r="J54" s="76"/>
      <c r="K54" s="74" t="str">
        <f t="shared" si="0"/>
        <v>← Entrer Jour Prod ▲</v>
      </c>
    </row>
    <row r="55" spans="1:11" x14ac:dyDescent="0.25">
      <c r="A55" s="273">
        <v>1000010124</v>
      </c>
      <c r="B55" s="18" t="s">
        <v>90</v>
      </c>
      <c r="C55" s="18" t="s">
        <v>162</v>
      </c>
      <c r="D55" s="18" t="s">
        <v>222</v>
      </c>
      <c r="E55" s="18" t="s">
        <v>224</v>
      </c>
      <c r="F55" s="273" t="s">
        <v>235</v>
      </c>
      <c r="G55" s="273" t="s">
        <v>235</v>
      </c>
      <c r="H55" s="273" t="s">
        <v>236</v>
      </c>
      <c r="J55" s="76"/>
      <c r="K55" s="74" t="str">
        <f t="shared" si="0"/>
        <v>← Entrer Jour Prod ▲</v>
      </c>
    </row>
    <row r="56" spans="1:11" x14ac:dyDescent="0.25">
      <c r="A56" s="273">
        <v>1000013051</v>
      </c>
      <c r="B56" s="18" t="s">
        <v>74</v>
      </c>
      <c r="C56" s="18" t="s">
        <v>162</v>
      </c>
      <c r="D56" s="18" t="s">
        <v>222</v>
      </c>
      <c r="E56" s="18" t="s">
        <v>176</v>
      </c>
      <c r="F56" s="273" t="s">
        <v>238</v>
      </c>
      <c r="G56" s="273" t="s">
        <v>238</v>
      </c>
      <c r="H56" s="273" t="s">
        <v>239</v>
      </c>
      <c r="J56" s="76"/>
      <c r="K56" s="74" t="str">
        <f t="shared" si="0"/>
        <v>← Entrer Jour Prod ▲</v>
      </c>
    </row>
    <row r="57" spans="1:11" x14ac:dyDescent="0.25">
      <c r="A57" s="273">
        <v>1000013062</v>
      </c>
      <c r="B57" s="18" t="s">
        <v>74</v>
      </c>
      <c r="C57" s="18" t="s">
        <v>162</v>
      </c>
      <c r="D57" s="18" t="s">
        <v>222</v>
      </c>
      <c r="E57" s="18" t="s">
        <v>177</v>
      </c>
      <c r="F57" s="273" t="s">
        <v>238</v>
      </c>
      <c r="G57" s="273" t="s">
        <v>238</v>
      </c>
      <c r="H57" s="273" t="s">
        <v>239</v>
      </c>
      <c r="J57" s="76"/>
      <c r="K57" s="74" t="str">
        <f t="shared" si="0"/>
        <v>← Entrer Jour Prod ▲</v>
      </c>
    </row>
    <row r="58" spans="1:11" x14ac:dyDescent="0.25">
      <c r="A58" s="273">
        <v>1000009501</v>
      </c>
      <c r="B58" s="18" t="s">
        <v>69</v>
      </c>
      <c r="C58" s="18" t="s">
        <v>162</v>
      </c>
      <c r="D58" s="18" t="s">
        <v>222</v>
      </c>
      <c r="E58" s="18" t="s">
        <v>173</v>
      </c>
      <c r="F58" s="273" t="s">
        <v>237</v>
      </c>
      <c r="G58" s="273" t="s">
        <v>238</v>
      </c>
      <c r="H58" s="273" t="s">
        <v>239</v>
      </c>
      <c r="J58" s="76"/>
      <c r="K58" s="74" t="str">
        <f t="shared" si="0"/>
        <v>← Entrer Jour Prod ▲</v>
      </c>
    </row>
    <row r="59" spans="1:11" x14ac:dyDescent="0.25">
      <c r="A59" s="273">
        <v>1000012647</v>
      </c>
      <c r="B59" s="18" t="s">
        <v>91</v>
      </c>
      <c r="C59" s="18" t="s">
        <v>162</v>
      </c>
      <c r="D59" s="18" t="s">
        <v>222</v>
      </c>
      <c r="E59" s="18" t="s">
        <v>225</v>
      </c>
      <c r="F59" s="273" t="s">
        <v>235</v>
      </c>
      <c r="G59" s="273" t="s">
        <v>235</v>
      </c>
      <c r="H59" s="273" t="s">
        <v>236</v>
      </c>
      <c r="J59" s="76"/>
      <c r="K59" s="74" t="str">
        <f t="shared" si="0"/>
        <v>← Entrer Jour Prod ▲</v>
      </c>
    </row>
    <row r="60" spans="1:11" x14ac:dyDescent="0.25">
      <c r="A60" s="273">
        <v>1000012651</v>
      </c>
      <c r="B60" s="18" t="s">
        <v>91</v>
      </c>
      <c r="C60" s="18" t="s">
        <v>162</v>
      </c>
      <c r="D60" s="18" t="s">
        <v>222</v>
      </c>
      <c r="E60" s="18" t="s">
        <v>226</v>
      </c>
      <c r="F60" s="273" t="s">
        <v>235</v>
      </c>
      <c r="G60" s="273" t="s">
        <v>235</v>
      </c>
      <c r="H60" s="273" t="s">
        <v>236</v>
      </c>
      <c r="J60" s="76"/>
      <c r="K60" s="74" t="str">
        <f t="shared" si="0"/>
        <v>← Entrer Jour Prod ▲</v>
      </c>
    </row>
    <row r="61" spans="1:11" x14ac:dyDescent="0.25">
      <c r="A61" s="273">
        <v>1000013355</v>
      </c>
      <c r="B61" s="18" t="s">
        <v>133</v>
      </c>
      <c r="C61" s="18" t="s">
        <v>162</v>
      </c>
      <c r="D61" s="18" t="s">
        <v>222</v>
      </c>
      <c r="E61" s="18" t="s">
        <v>227</v>
      </c>
      <c r="F61" s="273" t="s">
        <v>235</v>
      </c>
      <c r="G61" s="273" t="s">
        <v>235</v>
      </c>
      <c r="H61" s="273" t="s">
        <v>236</v>
      </c>
      <c r="J61" s="76"/>
      <c r="K61" s="74" t="str">
        <f t="shared" si="0"/>
        <v>← Entrer Jour Prod ▲</v>
      </c>
    </row>
    <row r="62" spans="1:11" x14ac:dyDescent="0.25">
      <c r="A62" s="273">
        <v>1000013356</v>
      </c>
      <c r="B62" s="18" t="s">
        <v>132</v>
      </c>
      <c r="C62" s="18" t="s">
        <v>162</v>
      </c>
      <c r="D62" s="18" t="s">
        <v>222</v>
      </c>
      <c r="E62" s="18" t="s">
        <v>228</v>
      </c>
      <c r="F62" s="273" t="s">
        <v>235</v>
      </c>
      <c r="G62" s="273" t="s">
        <v>235</v>
      </c>
      <c r="H62" s="273" t="s">
        <v>236</v>
      </c>
      <c r="J62" s="76"/>
      <c r="K62" s="74" t="str">
        <f t="shared" si="0"/>
        <v>← Entrer Jour Prod ▲</v>
      </c>
    </row>
    <row r="63" spans="1:11" x14ac:dyDescent="0.25">
      <c r="A63" s="273">
        <v>1000013898</v>
      </c>
      <c r="B63" s="18" t="s">
        <v>91</v>
      </c>
      <c r="C63" s="18" t="s">
        <v>162</v>
      </c>
      <c r="D63" s="18" t="s">
        <v>222</v>
      </c>
      <c r="E63" s="18" t="s">
        <v>229</v>
      </c>
      <c r="F63" s="273" t="s">
        <v>235</v>
      </c>
      <c r="G63" s="273" t="s">
        <v>235</v>
      </c>
      <c r="H63" s="273" t="s">
        <v>236</v>
      </c>
      <c r="J63" s="76"/>
      <c r="K63" s="74" t="str">
        <f t="shared" si="0"/>
        <v>← Entrer Jour Prod ▲</v>
      </c>
    </row>
    <row r="64" spans="1:11" x14ac:dyDescent="0.25">
      <c r="A64" s="273">
        <v>1000013899</v>
      </c>
      <c r="B64" s="18" t="s">
        <v>91</v>
      </c>
      <c r="C64" s="18" t="s">
        <v>162</v>
      </c>
      <c r="D64" s="18" t="s">
        <v>222</v>
      </c>
      <c r="E64" s="18" t="s">
        <v>230</v>
      </c>
      <c r="F64" s="273" t="s">
        <v>235</v>
      </c>
      <c r="G64" s="273" t="s">
        <v>235</v>
      </c>
      <c r="H64" s="273" t="s">
        <v>236</v>
      </c>
      <c r="J64" s="76"/>
      <c r="K64" s="74" t="str">
        <f t="shared" si="0"/>
        <v>← Entrer Jour Prod ▲</v>
      </c>
    </row>
    <row r="65" spans="1:11" x14ac:dyDescent="0.25">
      <c r="A65" s="273">
        <v>1000012652</v>
      </c>
      <c r="B65" s="18" t="s">
        <v>80</v>
      </c>
      <c r="C65" s="18" t="s">
        <v>162</v>
      </c>
      <c r="D65" s="18" t="s">
        <v>222</v>
      </c>
      <c r="E65" s="18" t="s">
        <v>185</v>
      </c>
      <c r="F65" s="273" t="s">
        <v>235</v>
      </c>
      <c r="G65" s="273" t="s">
        <v>235</v>
      </c>
      <c r="H65" s="273" t="s">
        <v>236</v>
      </c>
      <c r="J65" s="76"/>
      <c r="K65" s="74" t="str">
        <f t="shared" si="0"/>
        <v>← Entrer Jour Prod ▲</v>
      </c>
    </row>
    <row r="66" spans="1:11" x14ac:dyDescent="0.25">
      <c r="A66" s="273">
        <v>1000011694</v>
      </c>
      <c r="B66" s="18" t="s">
        <v>72</v>
      </c>
      <c r="C66" s="18" t="s">
        <v>162</v>
      </c>
      <c r="D66" s="18" t="s">
        <v>222</v>
      </c>
      <c r="E66" s="18" t="s">
        <v>180</v>
      </c>
      <c r="F66" s="273" t="s">
        <v>235</v>
      </c>
      <c r="G66" s="273" t="s">
        <v>235</v>
      </c>
      <c r="H66" s="273" t="s">
        <v>236</v>
      </c>
      <c r="J66" s="76"/>
      <c r="K66" s="74" t="str">
        <f t="shared" si="0"/>
        <v>← Entrer Jour Prod ▲</v>
      </c>
    </row>
    <row r="67" spans="1:11" x14ac:dyDescent="0.25">
      <c r="A67" s="273">
        <v>1000011695</v>
      </c>
      <c r="B67" s="18" t="s">
        <v>73</v>
      </c>
      <c r="C67" s="18" t="s">
        <v>162</v>
      </c>
      <c r="D67" s="18" t="s">
        <v>222</v>
      </c>
      <c r="E67" s="18" t="s">
        <v>181</v>
      </c>
      <c r="F67" s="273" t="s">
        <v>235</v>
      </c>
      <c r="G67" s="273" t="s">
        <v>235</v>
      </c>
      <c r="H67" s="273" t="s">
        <v>236</v>
      </c>
      <c r="J67" s="76"/>
      <c r="K67" s="74" t="str">
        <f t="shared" ref="K67:K80" si="1">IF(ISBLANK(J67),"← Entrer Jour Prod ▲",J67+H67+1)</f>
        <v>← Entrer Jour Prod ▲</v>
      </c>
    </row>
    <row r="68" spans="1:11" x14ac:dyDescent="0.25">
      <c r="A68" s="273">
        <v>1000011865</v>
      </c>
      <c r="B68" s="18" t="s">
        <v>77</v>
      </c>
      <c r="C68" s="18" t="s">
        <v>162</v>
      </c>
      <c r="D68" s="18" t="s">
        <v>222</v>
      </c>
      <c r="E68" s="18" t="s">
        <v>170</v>
      </c>
      <c r="F68" s="273" t="s">
        <v>235</v>
      </c>
      <c r="G68" s="273" t="s">
        <v>235</v>
      </c>
      <c r="H68" s="273" t="s">
        <v>236</v>
      </c>
      <c r="J68" s="76"/>
      <c r="K68" s="74" t="str">
        <f t="shared" si="1"/>
        <v>← Entrer Jour Prod ▲</v>
      </c>
    </row>
    <row r="69" spans="1:11" x14ac:dyDescent="0.25">
      <c r="A69" s="273">
        <v>1000011866</v>
      </c>
      <c r="B69" s="18" t="s">
        <v>77</v>
      </c>
      <c r="C69" s="18" t="s">
        <v>162</v>
      </c>
      <c r="D69" s="18" t="s">
        <v>222</v>
      </c>
      <c r="E69" s="18" t="s">
        <v>171</v>
      </c>
      <c r="F69" s="273" t="s">
        <v>235</v>
      </c>
      <c r="G69" s="273" t="s">
        <v>235</v>
      </c>
      <c r="H69" s="273" t="s">
        <v>236</v>
      </c>
      <c r="J69" s="76"/>
      <c r="K69" s="74" t="str">
        <f t="shared" si="1"/>
        <v>← Entrer Jour Prod ▲</v>
      </c>
    </row>
    <row r="70" spans="1:11" x14ac:dyDescent="0.25">
      <c r="A70" s="273">
        <v>1000012653</v>
      </c>
      <c r="B70" s="18" t="s">
        <v>80</v>
      </c>
      <c r="C70" s="18" t="s">
        <v>162</v>
      </c>
      <c r="D70" s="18" t="s">
        <v>222</v>
      </c>
      <c r="E70" s="18" t="s">
        <v>186</v>
      </c>
      <c r="F70" s="273" t="s">
        <v>235</v>
      </c>
      <c r="G70" s="273" t="s">
        <v>235</v>
      </c>
      <c r="H70" s="273" t="s">
        <v>236</v>
      </c>
      <c r="J70" s="76"/>
      <c r="K70" s="74" t="str">
        <f t="shared" si="1"/>
        <v>← Entrer Jour Prod ▲</v>
      </c>
    </row>
    <row r="71" spans="1:11" x14ac:dyDescent="0.25">
      <c r="A71" s="273">
        <v>1000013904</v>
      </c>
      <c r="B71" s="18" t="s">
        <v>80</v>
      </c>
      <c r="C71" s="18" t="s">
        <v>162</v>
      </c>
      <c r="D71" s="18" t="s">
        <v>222</v>
      </c>
      <c r="E71" s="18" t="s">
        <v>197</v>
      </c>
      <c r="F71" s="273" t="s">
        <v>242</v>
      </c>
      <c r="G71" s="273" t="s">
        <v>242</v>
      </c>
      <c r="H71" s="273" t="s">
        <v>243</v>
      </c>
      <c r="J71" s="76"/>
      <c r="K71" s="74" t="str">
        <f t="shared" si="1"/>
        <v>← Entrer Jour Prod ▲</v>
      </c>
    </row>
    <row r="72" spans="1:11" x14ac:dyDescent="0.25">
      <c r="A72" s="273">
        <v>1000013905</v>
      </c>
      <c r="B72" s="18" t="s">
        <v>80</v>
      </c>
      <c r="C72" s="18" t="s">
        <v>162</v>
      </c>
      <c r="D72" s="18" t="s">
        <v>222</v>
      </c>
      <c r="E72" s="18" t="s">
        <v>198</v>
      </c>
      <c r="F72" s="273" t="s">
        <v>242</v>
      </c>
      <c r="G72" s="273" t="s">
        <v>242</v>
      </c>
      <c r="H72" s="273" t="s">
        <v>243</v>
      </c>
      <c r="J72" s="76"/>
      <c r="K72" s="74" t="str">
        <f t="shared" si="1"/>
        <v>← Entrer Jour Prod ▲</v>
      </c>
    </row>
    <row r="73" spans="1:11" x14ac:dyDescent="0.25">
      <c r="A73" s="273">
        <v>1000013954</v>
      </c>
      <c r="B73" s="18" t="s">
        <v>134</v>
      </c>
      <c r="C73" s="18" t="s">
        <v>162</v>
      </c>
      <c r="D73" s="18" t="s">
        <v>222</v>
      </c>
      <c r="E73" s="18" t="s">
        <v>199</v>
      </c>
      <c r="F73" s="273" t="s">
        <v>242</v>
      </c>
      <c r="G73" s="273" t="s">
        <v>242</v>
      </c>
      <c r="H73" s="273" t="s">
        <v>243</v>
      </c>
      <c r="J73" s="76"/>
      <c r="K73" s="74" t="str">
        <f t="shared" si="1"/>
        <v>← Entrer Jour Prod ▲</v>
      </c>
    </row>
    <row r="74" spans="1:11" x14ac:dyDescent="0.25">
      <c r="A74" s="273">
        <v>1000011863</v>
      </c>
      <c r="B74" s="18" t="s">
        <v>76</v>
      </c>
      <c r="C74" s="18" t="s">
        <v>162</v>
      </c>
      <c r="D74" s="18" t="s">
        <v>222</v>
      </c>
      <c r="E74" s="18" t="s">
        <v>201</v>
      </c>
      <c r="F74" s="273" t="s">
        <v>242</v>
      </c>
      <c r="G74" s="273" t="s">
        <v>242</v>
      </c>
      <c r="H74" s="273" t="s">
        <v>243</v>
      </c>
      <c r="J74" s="76"/>
      <c r="K74" s="74" t="str">
        <f t="shared" si="1"/>
        <v>← Entrer Jour Prod ▲</v>
      </c>
    </row>
    <row r="75" spans="1:11" x14ac:dyDescent="0.25">
      <c r="A75" s="273">
        <v>1000011864</v>
      </c>
      <c r="B75" s="18" t="s">
        <v>76</v>
      </c>
      <c r="C75" s="18" t="s">
        <v>162</v>
      </c>
      <c r="D75" s="18" t="s">
        <v>222</v>
      </c>
      <c r="E75" s="18" t="s">
        <v>202</v>
      </c>
      <c r="F75" s="273" t="s">
        <v>242</v>
      </c>
      <c r="G75" s="273" t="s">
        <v>242</v>
      </c>
      <c r="H75" s="273" t="s">
        <v>243</v>
      </c>
      <c r="J75" s="76"/>
      <c r="K75" s="74" t="str">
        <f t="shared" si="1"/>
        <v>← Entrer Jour Prod ▲</v>
      </c>
    </row>
    <row r="76" spans="1:11" x14ac:dyDescent="0.25">
      <c r="A76" s="273">
        <v>1000015415</v>
      </c>
      <c r="B76" s="18" t="s">
        <v>252</v>
      </c>
      <c r="C76" s="18" t="s">
        <v>162</v>
      </c>
      <c r="D76" s="18" t="s">
        <v>222</v>
      </c>
      <c r="E76" s="18" t="s">
        <v>253</v>
      </c>
      <c r="F76" s="273" t="s">
        <v>242</v>
      </c>
      <c r="G76" s="273" t="s">
        <v>242</v>
      </c>
      <c r="H76" s="273" t="s">
        <v>243</v>
      </c>
      <c r="J76" s="76"/>
      <c r="K76" s="74" t="str">
        <f t="shared" si="1"/>
        <v>← Entrer Jour Prod ▲</v>
      </c>
    </row>
    <row r="77" spans="1:11" x14ac:dyDescent="0.25">
      <c r="A77" s="273">
        <v>1000015416</v>
      </c>
      <c r="B77" s="18" t="s">
        <v>254</v>
      </c>
      <c r="C77" s="18" t="s">
        <v>162</v>
      </c>
      <c r="D77" s="18" t="s">
        <v>222</v>
      </c>
      <c r="E77" s="18" t="s">
        <v>255</v>
      </c>
      <c r="F77" s="273" t="s">
        <v>242</v>
      </c>
      <c r="G77" s="273" t="s">
        <v>242</v>
      </c>
      <c r="H77" s="273" t="s">
        <v>243</v>
      </c>
      <c r="J77" s="76"/>
      <c r="K77" s="74" t="str">
        <f t="shared" si="1"/>
        <v>← Entrer Jour Prod ▲</v>
      </c>
    </row>
    <row r="78" spans="1:11" x14ac:dyDescent="0.25">
      <c r="A78" s="273">
        <v>1000015417</v>
      </c>
      <c r="B78" s="18" t="s">
        <v>256</v>
      </c>
      <c r="C78" s="18" t="s">
        <v>162</v>
      </c>
      <c r="D78" s="18" t="s">
        <v>222</v>
      </c>
      <c r="E78" s="18" t="s">
        <v>257</v>
      </c>
      <c r="F78" s="273" t="s">
        <v>235</v>
      </c>
      <c r="G78" s="273" t="s">
        <v>235</v>
      </c>
      <c r="H78" s="273" t="s">
        <v>236</v>
      </c>
      <c r="J78" s="76"/>
      <c r="K78" s="74" t="str">
        <f t="shared" si="1"/>
        <v>← Entrer Jour Prod ▲</v>
      </c>
    </row>
    <row r="79" spans="1:11" x14ac:dyDescent="0.25">
      <c r="A79" s="273">
        <v>1000015418</v>
      </c>
      <c r="B79" s="18" t="s">
        <v>251</v>
      </c>
      <c r="C79" s="18" t="s">
        <v>162</v>
      </c>
      <c r="D79" s="18" t="s">
        <v>222</v>
      </c>
      <c r="E79" s="18" t="s">
        <v>258</v>
      </c>
      <c r="F79" s="273" t="s">
        <v>235</v>
      </c>
      <c r="G79" s="273" t="s">
        <v>235</v>
      </c>
      <c r="H79" s="273" t="s">
        <v>236</v>
      </c>
      <c r="J79" s="76"/>
      <c r="K79" s="74" t="str">
        <f>IF(ISBLANK(J79),"← Entrer Jour Prod ▲",J79+H79+1)</f>
        <v>← Entrer Jour Prod ▲</v>
      </c>
    </row>
    <row r="80" spans="1:11" x14ac:dyDescent="0.25">
      <c r="A80" s="273">
        <v>1000015508</v>
      </c>
      <c r="B80" s="18" t="s">
        <v>259</v>
      </c>
      <c r="C80" s="18" t="s">
        <v>162</v>
      </c>
      <c r="D80" s="18">
        <v>201</v>
      </c>
      <c r="E80" s="358">
        <v>13228857000712</v>
      </c>
      <c r="F80" s="273" t="s">
        <v>235</v>
      </c>
      <c r="G80" s="273" t="s">
        <v>235</v>
      </c>
      <c r="H80" s="273" t="s">
        <v>236</v>
      </c>
      <c r="J80" s="76"/>
      <c r="K80" s="74" t="str">
        <f t="shared" si="1"/>
        <v>← Entrer Jour Prod ▲</v>
      </c>
    </row>
    <row r="81" spans="1:11" x14ac:dyDescent="0.25">
      <c r="A81" s="399">
        <v>1000015915</v>
      </c>
      <c r="B81" s="397" t="s">
        <v>270</v>
      </c>
      <c r="C81" s="397" t="s">
        <v>162</v>
      </c>
      <c r="D81" s="397" t="s">
        <v>169</v>
      </c>
      <c r="E81" s="397" t="s">
        <v>271</v>
      </c>
      <c r="F81" s="397" t="s">
        <v>235</v>
      </c>
      <c r="G81" s="397" t="s">
        <v>235</v>
      </c>
      <c r="H81" s="397" t="s">
        <v>236</v>
      </c>
      <c r="J81" s="76"/>
      <c r="K81" s="74" t="str">
        <f>IF(ISBLANK(J81),"← Entrer Jour Prod ▲",J81+H81+1)</f>
        <v>← Entrer Jour Prod ▲</v>
      </c>
    </row>
    <row r="82" spans="1:11" x14ac:dyDescent="0.25">
      <c r="A82" s="399">
        <v>1000015796</v>
      </c>
      <c r="B82" s="397" t="s">
        <v>78</v>
      </c>
      <c r="C82" s="397" t="s">
        <v>162</v>
      </c>
      <c r="D82" s="397" t="s">
        <v>169</v>
      </c>
      <c r="E82" s="397" t="s">
        <v>273</v>
      </c>
      <c r="F82" s="397" t="s">
        <v>235</v>
      </c>
      <c r="G82" s="397" t="s">
        <v>235</v>
      </c>
      <c r="H82" s="397" t="s">
        <v>236</v>
      </c>
      <c r="J82" s="76"/>
      <c r="K82" s="74" t="str">
        <f t="shared" ref="K82:K97" si="2">IF(ISBLANK(J82),"← Entrer Jour Prod ▲",J82+H82+1)</f>
        <v>← Entrer Jour Prod ▲</v>
      </c>
    </row>
    <row r="83" spans="1:11" x14ac:dyDescent="0.25">
      <c r="A83" s="399">
        <v>1000015798</v>
      </c>
      <c r="B83" s="397" t="s">
        <v>78</v>
      </c>
      <c r="C83" s="397" t="s">
        <v>162</v>
      </c>
      <c r="D83" s="397" t="s">
        <v>169</v>
      </c>
      <c r="E83" s="397" t="s">
        <v>275</v>
      </c>
      <c r="F83" s="397" t="s">
        <v>235</v>
      </c>
      <c r="G83" s="397" t="s">
        <v>235</v>
      </c>
      <c r="H83" s="397" t="s">
        <v>236</v>
      </c>
      <c r="J83" s="76"/>
      <c r="K83" s="74" t="str">
        <f t="shared" si="2"/>
        <v>← Entrer Jour Prod ▲</v>
      </c>
    </row>
    <row r="84" spans="1:11" x14ac:dyDescent="0.25">
      <c r="A84" s="399">
        <v>1000015799</v>
      </c>
      <c r="B84" s="397" t="s">
        <v>79</v>
      </c>
      <c r="C84" s="397" t="s">
        <v>162</v>
      </c>
      <c r="D84" s="397" t="s">
        <v>169</v>
      </c>
      <c r="E84" s="397" t="s">
        <v>277</v>
      </c>
      <c r="F84" s="397" t="s">
        <v>235</v>
      </c>
      <c r="G84" s="397" t="s">
        <v>235</v>
      </c>
      <c r="H84" s="397" t="s">
        <v>236</v>
      </c>
      <c r="J84" s="76"/>
      <c r="K84" s="74" t="str">
        <f t="shared" si="2"/>
        <v>← Entrer Jour Prod ▲</v>
      </c>
    </row>
    <row r="85" spans="1:11" x14ac:dyDescent="0.25">
      <c r="A85" s="399">
        <v>1000015800</v>
      </c>
      <c r="B85" s="397" t="s">
        <v>79</v>
      </c>
      <c r="C85" s="397" t="s">
        <v>162</v>
      </c>
      <c r="D85" s="397" t="s">
        <v>169</v>
      </c>
      <c r="E85" s="397" t="s">
        <v>279</v>
      </c>
      <c r="F85" s="397" t="s">
        <v>235</v>
      </c>
      <c r="G85" s="397" t="s">
        <v>235</v>
      </c>
      <c r="H85" s="398" t="s">
        <v>236</v>
      </c>
      <c r="J85" s="76"/>
      <c r="K85" s="74" t="str">
        <f t="shared" si="2"/>
        <v>← Entrer Jour Prod ▲</v>
      </c>
    </row>
    <row r="86" spans="1:11" x14ac:dyDescent="0.25">
      <c r="A86" s="399">
        <v>1000015802</v>
      </c>
      <c r="B86" s="397" t="s">
        <v>91</v>
      </c>
      <c r="C86" s="397" t="s">
        <v>162</v>
      </c>
      <c r="D86" s="397" t="s">
        <v>222</v>
      </c>
      <c r="E86" s="397" t="s">
        <v>281</v>
      </c>
      <c r="F86" s="397" t="s">
        <v>235</v>
      </c>
      <c r="G86" s="397" t="s">
        <v>235</v>
      </c>
      <c r="H86" s="397" t="s">
        <v>236</v>
      </c>
      <c r="J86" s="76"/>
      <c r="K86" s="74" t="str">
        <f t="shared" si="2"/>
        <v>← Entrer Jour Prod ▲</v>
      </c>
    </row>
    <row r="87" spans="1:11" x14ac:dyDescent="0.25">
      <c r="A87" s="399">
        <v>1000015803</v>
      </c>
      <c r="B87" s="397" t="s">
        <v>91</v>
      </c>
      <c r="C87" s="397" t="s">
        <v>162</v>
      </c>
      <c r="D87" s="397" t="s">
        <v>222</v>
      </c>
      <c r="E87" s="397" t="s">
        <v>283</v>
      </c>
      <c r="F87" s="397" t="s">
        <v>235</v>
      </c>
      <c r="G87" s="397" t="s">
        <v>235</v>
      </c>
      <c r="H87" s="397" t="s">
        <v>236</v>
      </c>
      <c r="J87" s="76"/>
      <c r="K87" s="74" t="str">
        <f t="shared" si="2"/>
        <v>← Entrer Jour Prod ▲</v>
      </c>
    </row>
    <row r="88" spans="1:11" x14ac:dyDescent="0.25">
      <c r="A88" s="399">
        <v>1000015813</v>
      </c>
      <c r="B88" s="397" t="s">
        <v>285</v>
      </c>
      <c r="C88" s="397" t="s">
        <v>162</v>
      </c>
      <c r="D88" s="397" t="s">
        <v>169</v>
      </c>
      <c r="E88" s="397" t="s">
        <v>286</v>
      </c>
      <c r="F88" s="397" t="s">
        <v>235</v>
      </c>
      <c r="G88" s="397" t="s">
        <v>235</v>
      </c>
      <c r="H88" s="397" t="s">
        <v>236</v>
      </c>
      <c r="J88" s="76"/>
      <c r="K88" s="74" t="str">
        <f t="shared" si="2"/>
        <v>← Entrer Jour Prod ▲</v>
      </c>
    </row>
    <row r="89" spans="1:11" x14ac:dyDescent="0.25">
      <c r="A89" s="399">
        <v>1000015814</v>
      </c>
      <c r="B89" s="397" t="s">
        <v>285</v>
      </c>
      <c r="C89" s="397" t="s">
        <v>162</v>
      </c>
      <c r="D89" s="397" t="s">
        <v>169</v>
      </c>
      <c r="E89" s="397" t="s">
        <v>288</v>
      </c>
      <c r="F89" s="397" t="s">
        <v>235</v>
      </c>
      <c r="G89" s="397" t="s">
        <v>235</v>
      </c>
      <c r="H89" s="397" t="s">
        <v>236</v>
      </c>
      <c r="J89" s="76">
        <v>43293</v>
      </c>
      <c r="K89" s="74">
        <f t="shared" si="2"/>
        <v>43312</v>
      </c>
    </row>
    <row r="90" spans="1:11" x14ac:dyDescent="0.25">
      <c r="A90" s="399">
        <v>1000015875</v>
      </c>
      <c r="B90" s="397" t="s">
        <v>290</v>
      </c>
      <c r="C90" s="397" t="s">
        <v>162</v>
      </c>
      <c r="D90" s="397" t="s">
        <v>169</v>
      </c>
      <c r="E90" s="397" t="s">
        <v>291</v>
      </c>
      <c r="F90" s="397" t="s">
        <v>242</v>
      </c>
      <c r="G90" s="397" t="s">
        <v>242</v>
      </c>
      <c r="H90" s="397" t="s">
        <v>243</v>
      </c>
      <c r="J90" s="76"/>
      <c r="K90" s="74" t="str">
        <f t="shared" si="2"/>
        <v>← Entrer Jour Prod ▲</v>
      </c>
    </row>
    <row r="91" spans="1:11" x14ac:dyDescent="0.25">
      <c r="A91" s="399">
        <v>1000015875</v>
      </c>
      <c r="B91" s="397" t="s">
        <v>290</v>
      </c>
      <c r="C91" s="397" t="s">
        <v>162</v>
      </c>
      <c r="D91" s="397" t="s">
        <v>222</v>
      </c>
      <c r="E91" s="397" t="s">
        <v>291</v>
      </c>
      <c r="F91" s="397" t="s">
        <v>242</v>
      </c>
      <c r="G91" s="397" t="s">
        <v>242</v>
      </c>
      <c r="H91" s="397" t="s">
        <v>243</v>
      </c>
      <c r="J91" s="76"/>
      <c r="K91" s="74" t="str">
        <f t="shared" si="2"/>
        <v>← Entrer Jour Prod ▲</v>
      </c>
    </row>
    <row r="92" spans="1:11" x14ac:dyDescent="0.25">
      <c r="A92" s="399">
        <v>1000015876</v>
      </c>
      <c r="B92" s="397" t="s">
        <v>290</v>
      </c>
      <c r="C92" s="397" t="s">
        <v>162</v>
      </c>
      <c r="D92" s="397" t="s">
        <v>169</v>
      </c>
      <c r="E92" s="397" t="s">
        <v>292</v>
      </c>
      <c r="F92" s="397" t="s">
        <v>242</v>
      </c>
      <c r="G92" s="397" t="s">
        <v>242</v>
      </c>
      <c r="H92" s="397" t="s">
        <v>243</v>
      </c>
      <c r="J92" s="76"/>
      <c r="K92" s="74" t="str">
        <f t="shared" si="2"/>
        <v>← Entrer Jour Prod ▲</v>
      </c>
    </row>
    <row r="93" spans="1:11" x14ac:dyDescent="0.25">
      <c r="A93" s="399">
        <v>1000015876</v>
      </c>
      <c r="B93" s="397" t="s">
        <v>290</v>
      </c>
      <c r="C93" s="397" t="s">
        <v>162</v>
      </c>
      <c r="D93" s="397" t="s">
        <v>222</v>
      </c>
      <c r="E93" s="397" t="s">
        <v>292</v>
      </c>
      <c r="F93" s="397" t="s">
        <v>242</v>
      </c>
      <c r="G93" s="397" t="s">
        <v>242</v>
      </c>
      <c r="H93" s="397" t="s">
        <v>243</v>
      </c>
      <c r="J93" s="76"/>
      <c r="K93" s="74" t="str">
        <f t="shared" si="2"/>
        <v>← Entrer Jour Prod ▲</v>
      </c>
    </row>
    <row r="94" spans="1:11" x14ac:dyDescent="0.25">
      <c r="A94" s="399">
        <v>1000015910</v>
      </c>
      <c r="B94" s="397" t="s">
        <v>293</v>
      </c>
      <c r="C94" s="397" t="s">
        <v>162</v>
      </c>
      <c r="D94" s="397" t="s">
        <v>222</v>
      </c>
      <c r="E94" s="397" t="s">
        <v>294</v>
      </c>
      <c r="F94" s="397" t="s">
        <v>235</v>
      </c>
      <c r="G94" s="397" t="s">
        <v>235</v>
      </c>
      <c r="H94" s="397" t="s">
        <v>236</v>
      </c>
      <c r="J94" s="76"/>
      <c r="K94" s="74" t="str">
        <f t="shared" si="2"/>
        <v>← Entrer Jour Prod ▲</v>
      </c>
    </row>
    <row r="95" spans="1:11" x14ac:dyDescent="0.25">
      <c r="A95" s="399">
        <v>1000015913</v>
      </c>
      <c r="B95" s="397" t="s">
        <v>134</v>
      </c>
      <c r="C95" s="397" t="s">
        <v>162</v>
      </c>
      <c r="D95" s="397" t="s">
        <v>169</v>
      </c>
      <c r="E95" s="397" t="s">
        <v>295</v>
      </c>
      <c r="F95" s="397" t="s">
        <v>242</v>
      </c>
      <c r="G95" s="397" t="s">
        <v>242</v>
      </c>
      <c r="H95" s="397" t="s">
        <v>243</v>
      </c>
      <c r="J95" s="76"/>
      <c r="K95" s="74" t="str">
        <f t="shared" si="2"/>
        <v>← Entrer Jour Prod ▲</v>
      </c>
    </row>
    <row r="96" spans="1:11" x14ac:dyDescent="0.25">
      <c r="A96" s="399">
        <v>1000015913</v>
      </c>
      <c r="B96" s="397" t="s">
        <v>134</v>
      </c>
      <c r="C96" s="397" t="s">
        <v>162</v>
      </c>
      <c r="D96" s="397" t="s">
        <v>222</v>
      </c>
      <c r="E96" s="397" t="s">
        <v>295</v>
      </c>
      <c r="F96" s="397" t="s">
        <v>242</v>
      </c>
      <c r="G96" s="397" t="s">
        <v>242</v>
      </c>
      <c r="H96" s="397" t="s">
        <v>243</v>
      </c>
      <c r="J96" s="76"/>
      <c r="K96" s="74" t="str">
        <f t="shared" si="2"/>
        <v>← Entrer Jour Prod ▲</v>
      </c>
    </row>
    <row r="97" spans="1:11" x14ac:dyDescent="0.25">
      <c r="A97" s="399">
        <v>1000015915</v>
      </c>
      <c r="B97" s="397" t="s">
        <v>270</v>
      </c>
      <c r="C97" s="397" t="s">
        <v>162</v>
      </c>
      <c r="D97" s="397" t="s">
        <v>169</v>
      </c>
      <c r="E97" s="397" t="s">
        <v>271</v>
      </c>
      <c r="F97" s="397" t="s">
        <v>235</v>
      </c>
      <c r="G97" s="397" t="s">
        <v>235</v>
      </c>
      <c r="H97" s="397" t="s">
        <v>236</v>
      </c>
      <c r="J97" s="76"/>
      <c r="K97" s="74" t="str">
        <f t="shared" si="2"/>
        <v>← Entrer Jour Prod ▲</v>
      </c>
    </row>
    <row r="98" spans="1:11" x14ac:dyDescent="0.25">
      <c r="A98" s="399">
        <v>1000010632</v>
      </c>
      <c r="B98" s="397" t="s">
        <v>303</v>
      </c>
      <c r="C98" s="397" t="s">
        <v>162</v>
      </c>
      <c r="D98" s="397" t="s">
        <v>222</v>
      </c>
      <c r="E98" s="397" t="s">
        <v>283</v>
      </c>
      <c r="F98" s="397" t="s">
        <v>235</v>
      </c>
      <c r="G98" s="397" t="s">
        <v>235</v>
      </c>
      <c r="H98" s="397" t="s">
        <v>236</v>
      </c>
      <c r="J98" s="76"/>
      <c r="K98" s="74" t="str">
        <f>IF(ISBLANK(J98),"← Entrer Jour Prod ▲",J98+H98+1)</f>
        <v>← Entrer Jour Prod ▲</v>
      </c>
    </row>
  </sheetData>
  <autoFilter ref="A1:A98"/>
  <customSheetViews>
    <customSheetView guid="{62125DD4-0640-475F-8CE6-36B92C2EEFDA}" topLeftCell="A79">
      <selection activeCell="N70" sqref="N69:N70"/>
      <pageMargins left="0.7" right="0.7" top="0.75" bottom="0.75" header="0.3" footer="0.3"/>
    </customSheetView>
  </customSheetView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7"/>
  </sheetPr>
  <dimension ref="A1:U365"/>
  <sheetViews>
    <sheetView workbookViewId="0">
      <selection activeCell="A365" sqref="A2:XFD365"/>
    </sheetView>
  </sheetViews>
  <sheetFormatPr baseColWidth="10" defaultRowHeight="15" x14ac:dyDescent="0.25"/>
  <cols>
    <col min="1" max="1" width="12" customWidth="1"/>
    <col min="2" max="2" width="15" customWidth="1"/>
    <col min="3" max="3" width="10.85546875" customWidth="1"/>
    <col min="4" max="4" width="15.28515625" customWidth="1"/>
    <col min="5" max="5" width="11.42578125" style="28" customWidth="1"/>
    <col min="6" max="6" width="10.85546875" customWidth="1"/>
    <col min="7" max="7" width="6.85546875" customWidth="1"/>
    <col min="8" max="8" width="8.140625" customWidth="1"/>
    <col min="9" max="9" width="10" customWidth="1"/>
    <col min="10" max="10" width="11.28515625" customWidth="1"/>
    <col min="11" max="11" width="9.28515625" bestFit="1" customWidth="1"/>
    <col min="12" max="18" width="7" customWidth="1"/>
    <col min="19" max="19" width="11.42578125" style="24"/>
    <col min="20" max="20" width="7.5703125" customWidth="1"/>
  </cols>
  <sheetData>
    <row r="1" spans="1:21" ht="45" x14ac:dyDescent="0.25">
      <c r="A1" s="1" t="s">
        <v>40</v>
      </c>
      <c r="B1" s="1" t="s">
        <v>41</v>
      </c>
      <c r="C1" s="1" t="s">
        <v>24</v>
      </c>
      <c r="D1" s="1" t="s">
        <v>25</v>
      </c>
      <c r="E1" s="27" t="s">
        <v>26</v>
      </c>
      <c r="F1" s="1" t="s">
        <v>27</v>
      </c>
      <c r="G1" s="1" t="s">
        <v>28</v>
      </c>
      <c r="H1" s="1" t="s">
        <v>29</v>
      </c>
      <c r="I1" s="1" t="s">
        <v>30</v>
      </c>
      <c r="J1" s="1" t="s">
        <v>31</v>
      </c>
      <c r="K1" s="1" t="s">
        <v>32</v>
      </c>
      <c r="L1" s="1" t="s">
        <v>33</v>
      </c>
      <c r="M1" s="1" t="s">
        <v>34</v>
      </c>
      <c r="N1" s="1" t="s">
        <v>35</v>
      </c>
      <c r="O1" s="1" t="s">
        <v>36</v>
      </c>
      <c r="P1" s="1" t="s">
        <v>37</v>
      </c>
      <c r="Q1" s="1" t="s">
        <v>38</v>
      </c>
      <c r="R1" s="1" t="s">
        <v>39</v>
      </c>
      <c r="S1" s="23" t="s">
        <v>92</v>
      </c>
      <c r="T1" s="22" t="s">
        <v>45</v>
      </c>
      <c r="U1" s="22" t="s">
        <v>160</v>
      </c>
    </row>
    <row r="2" spans="1:21" x14ac:dyDescent="0.25">
      <c r="A2" s="240" t="s">
        <v>0</v>
      </c>
      <c r="B2" s="240" t="s">
        <v>1</v>
      </c>
      <c r="C2" s="240" t="s">
        <v>137</v>
      </c>
      <c r="D2" s="240" t="s">
        <v>138</v>
      </c>
      <c r="E2" s="240" t="s">
        <v>139</v>
      </c>
      <c r="F2" s="241">
        <v>43649</v>
      </c>
      <c r="G2" s="423">
        <v>3562</v>
      </c>
      <c r="H2" s="423">
        <v>-3564</v>
      </c>
      <c r="I2" s="240" t="s">
        <v>2</v>
      </c>
      <c r="J2" s="241">
        <v>43648</v>
      </c>
      <c r="K2" s="423">
        <v>0</v>
      </c>
      <c r="L2" s="423">
        <v>0</v>
      </c>
      <c r="M2" s="423">
        <v>0</v>
      </c>
      <c r="N2" s="423">
        <v>0</v>
      </c>
      <c r="O2" s="423">
        <v>0</v>
      </c>
      <c r="P2" s="423">
        <v>0</v>
      </c>
      <c r="Q2" s="423">
        <v>0</v>
      </c>
      <c r="R2" s="423">
        <v>0</v>
      </c>
      <c r="S2" s="332" t="str">
        <f t="shared" ref="S2:S65" si="0">C2</f>
        <v>1000009501</v>
      </c>
      <c r="T2" s="333" t="str">
        <f>VLOOKUP(VALUE(C2),base!F:H,3,FALSE)</f>
        <v>OUI</v>
      </c>
      <c r="U2" s="331">
        <f>ROUNDUP(G2/VLOOKUP(VALUE(C2),base!F:V,base!$O$1,FALSE),1)</f>
        <v>33</v>
      </c>
    </row>
    <row r="3" spans="1:21" x14ac:dyDescent="0.25">
      <c r="A3" s="240" t="s">
        <v>0</v>
      </c>
      <c r="B3" s="240" t="s">
        <v>1</v>
      </c>
      <c r="C3" s="240" t="s">
        <v>137</v>
      </c>
      <c r="D3" s="240" t="s">
        <v>138</v>
      </c>
      <c r="E3" s="240" t="s">
        <v>139</v>
      </c>
      <c r="F3" s="241">
        <v>43650</v>
      </c>
      <c r="G3" s="423">
        <v>-2</v>
      </c>
      <c r="H3" s="423">
        <v>0</v>
      </c>
      <c r="I3" s="240" t="s">
        <v>3</v>
      </c>
      <c r="J3" s="241">
        <v>43649</v>
      </c>
      <c r="K3" s="423">
        <v>0</v>
      </c>
      <c r="L3" s="423">
        <v>0</v>
      </c>
      <c r="M3" s="423">
        <v>0</v>
      </c>
      <c r="N3" s="423">
        <v>0</v>
      </c>
      <c r="O3" s="423">
        <v>0</v>
      </c>
      <c r="P3" s="423">
        <v>0</v>
      </c>
      <c r="Q3" s="423">
        <v>0</v>
      </c>
      <c r="R3" s="423">
        <v>0</v>
      </c>
      <c r="S3" s="332" t="str">
        <f t="shared" si="0"/>
        <v>1000009501</v>
      </c>
      <c r="T3" s="333" t="str">
        <f>VLOOKUP(VALUE(C3),base!F:H,3,FALSE)</f>
        <v>OUI</v>
      </c>
      <c r="U3" s="331">
        <f>ROUNDUP(G3/VLOOKUP(VALUE(C3),base!F:V,base!$O$1,FALSE),1)</f>
        <v>-0.1</v>
      </c>
    </row>
    <row r="4" spans="1:21" x14ac:dyDescent="0.25">
      <c r="A4" s="240" t="s">
        <v>0</v>
      </c>
      <c r="B4" s="240" t="s">
        <v>1</v>
      </c>
      <c r="C4" s="240" t="s">
        <v>137</v>
      </c>
      <c r="D4" s="240" t="s">
        <v>138</v>
      </c>
      <c r="E4" s="240" t="s">
        <v>139</v>
      </c>
      <c r="F4" s="241">
        <v>43651</v>
      </c>
      <c r="G4" s="423">
        <v>0</v>
      </c>
      <c r="H4" s="423">
        <v>0</v>
      </c>
      <c r="I4" s="240" t="s">
        <v>4</v>
      </c>
      <c r="J4" s="241">
        <v>43650</v>
      </c>
      <c r="K4" s="423">
        <v>0</v>
      </c>
      <c r="L4" s="423">
        <v>0</v>
      </c>
      <c r="M4" s="423">
        <v>0</v>
      </c>
      <c r="N4" s="423">
        <v>0</v>
      </c>
      <c r="O4" s="423">
        <v>0</v>
      </c>
      <c r="P4" s="423">
        <v>0</v>
      </c>
      <c r="Q4" s="423">
        <v>0</v>
      </c>
      <c r="R4" s="423">
        <v>0</v>
      </c>
      <c r="S4" s="332" t="str">
        <f t="shared" si="0"/>
        <v>1000009501</v>
      </c>
      <c r="T4" s="333" t="str">
        <f>VLOOKUP(VALUE(C4),base!F:H,3,FALSE)</f>
        <v>OUI</v>
      </c>
      <c r="U4" s="331">
        <f>ROUNDUP(G4/VLOOKUP(VALUE(C4),base!F:V,base!$O$1,FALSE),1)</f>
        <v>0</v>
      </c>
    </row>
    <row r="5" spans="1:21" x14ac:dyDescent="0.25">
      <c r="A5" s="240" t="s">
        <v>0</v>
      </c>
      <c r="B5" s="240" t="s">
        <v>1</v>
      </c>
      <c r="C5" s="240" t="s">
        <v>137</v>
      </c>
      <c r="D5" s="240" t="s">
        <v>138</v>
      </c>
      <c r="E5" s="240" t="s">
        <v>139</v>
      </c>
      <c r="F5" s="241">
        <v>43652</v>
      </c>
      <c r="G5" s="423">
        <v>0</v>
      </c>
      <c r="H5" s="423">
        <v>0</v>
      </c>
      <c r="I5" s="240" t="s">
        <v>5</v>
      </c>
      <c r="J5" s="241">
        <v>43651</v>
      </c>
      <c r="K5" s="423">
        <v>0</v>
      </c>
      <c r="L5" s="423">
        <v>0</v>
      </c>
      <c r="M5" s="423">
        <v>0</v>
      </c>
      <c r="N5" s="423">
        <v>0</v>
      </c>
      <c r="O5" s="423">
        <v>0</v>
      </c>
      <c r="P5" s="423">
        <v>0</v>
      </c>
      <c r="Q5" s="423">
        <v>0</v>
      </c>
      <c r="R5" s="423">
        <v>0</v>
      </c>
      <c r="S5" s="332" t="str">
        <f t="shared" si="0"/>
        <v>1000009501</v>
      </c>
      <c r="T5" s="333" t="str">
        <f>VLOOKUP(VALUE(C5),base!F:H,3,FALSE)</f>
        <v>OUI</v>
      </c>
      <c r="U5" s="331">
        <f>ROUNDUP(G5/VLOOKUP(VALUE(C5),base!F:V,base!$O$1,FALSE),1)</f>
        <v>0</v>
      </c>
    </row>
    <row r="6" spans="1:21" x14ac:dyDescent="0.25">
      <c r="A6" s="240" t="s">
        <v>0</v>
      </c>
      <c r="B6" s="240" t="s">
        <v>1</v>
      </c>
      <c r="C6" s="240" t="s">
        <v>137</v>
      </c>
      <c r="D6" s="240" t="s">
        <v>138</v>
      </c>
      <c r="E6" s="240" t="s">
        <v>139</v>
      </c>
      <c r="F6" s="241">
        <v>43653</v>
      </c>
      <c r="G6" s="423">
        <v>0</v>
      </c>
      <c r="H6" s="423">
        <v>0</v>
      </c>
      <c r="I6" s="240" t="s">
        <v>6</v>
      </c>
      <c r="J6" s="241">
        <v>43652</v>
      </c>
      <c r="K6" s="423">
        <v>0</v>
      </c>
      <c r="L6" s="423">
        <v>0</v>
      </c>
      <c r="M6" s="423">
        <v>0</v>
      </c>
      <c r="N6" s="423">
        <v>0</v>
      </c>
      <c r="O6" s="423">
        <v>0</v>
      </c>
      <c r="P6" s="423">
        <v>0</v>
      </c>
      <c r="Q6" s="423">
        <v>0</v>
      </c>
      <c r="R6" s="423">
        <v>0</v>
      </c>
      <c r="S6" s="332" t="str">
        <f t="shared" si="0"/>
        <v>1000009501</v>
      </c>
      <c r="T6" s="333" t="str">
        <f>VLOOKUP(VALUE(C6),base!F:H,3,FALSE)</f>
        <v>OUI</v>
      </c>
      <c r="U6" s="331">
        <f>ROUNDUP(G6/VLOOKUP(VALUE(C6),base!F:V,base!$O$1,FALSE),1)</f>
        <v>0</v>
      </c>
    </row>
    <row r="7" spans="1:21" x14ac:dyDescent="0.25">
      <c r="A7" s="240" t="s">
        <v>0</v>
      </c>
      <c r="B7" s="240" t="s">
        <v>1</v>
      </c>
      <c r="C7" s="240" t="s">
        <v>137</v>
      </c>
      <c r="D7" s="240" t="s">
        <v>138</v>
      </c>
      <c r="E7" s="240" t="s">
        <v>139</v>
      </c>
      <c r="F7" s="241">
        <v>43654</v>
      </c>
      <c r="G7" s="423">
        <v>0</v>
      </c>
      <c r="H7" s="423">
        <v>0</v>
      </c>
      <c r="I7" s="240" t="s">
        <v>7</v>
      </c>
      <c r="J7" s="241">
        <v>43653</v>
      </c>
      <c r="K7" s="423">
        <v>0</v>
      </c>
      <c r="L7" s="423">
        <v>0</v>
      </c>
      <c r="M7" s="423">
        <v>0</v>
      </c>
      <c r="N7" s="423">
        <v>0</v>
      </c>
      <c r="O7" s="423">
        <v>0</v>
      </c>
      <c r="P7" s="423">
        <v>0</v>
      </c>
      <c r="Q7" s="423">
        <v>0</v>
      </c>
      <c r="R7" s="423">
        <v>0</v>
      </c>
      <c r="S7" s="332" t="str">
        <f t="shared" si="0"/>
        <v>1000009501</v>
      </c>
      <c r="T7" s="333" t="str">
        <f>VLOOKUP(VALUE(C7),base!F:H,3,FALSE)</f>
        <v>OUI</v>
      </c>
      <c r="U7" s="331">
        <f>ROUNDUP(G7/VLOOKUP(VALUE(C7),base!F:V,base!$O$1,FALSE),1)</f>
        <v>0</v>
      </c>
    </row>
    <row r="8" spans="1:21" x14ac:dyDescent="0.25">
      <c r="A8" s="240" t="s">
        <v>0</v>
      </c>
      <c r="B8" s="240" t="s">
        <v>1</v>
      </c>
      <c r="C8" s="240" t="s">
        <v>137</v>
      </c>
      <c r="D8" s="240" t="s">
        <v>138</v>
      </c>
      <c r="E8" s="240" t="s">
        <v>139</v>
      </c>
      <c r="F8" s="241">
        <v>43655</v>
      </c>
      <c r="G8" s="423">
        <v>0</v>
      </c>
      <c r="H8" s="423">
        <v>-3564</v>
      </c>
      <c r="I8" s="240" t="s">
        <v>8</v>
      </c>
      <c r="J8" s="241">
        <v>43654</v>
      </c>
      <c r="K8" s="423">
        <v>-3564</v>
      </c>
      <c r="L8" s="423">
        <v>0</v>
      </c>
      <c r="M8" s="423">
        <v>0</v>
      </c>
      <c r="N8" s="423">
        <v>0</v>
      </c>
      <c r="O8" s="423">
        <v>0</v>
      </c>
      <c r="P8" s="423">
        <v>0</v>
      </c>
      <c r="Q8" s="423">
        <v>0</v>
      </c>
      <c r="R8" s="423">
        <v>0</v>
      </c>
      <c r="S8" s="332" t="str">
        <f t="shared" si="0"/>
        <v>1000009501</v>
      </c>
      <c r="T8" s="333" t="str">
        <f>VLOOKUP(VALUE(C8),base!F:H,3,FALSE)</f>
        <v>OUI</v>
      </c>
      <c r="U8" s="331">
        <f>ROUNDUP(G8/VLOOKUP(VALUE(C8),base!F:V,base!$O$1,FALSE),1)</f>
        <v>0</v>
      </c>
    </row>
    <row r="9" spans="1:21" x14ac:dyDescent="0.25">
      <c r="A9" s="240" t="s">
        <v>0</v>
      </c>
      <c r="B9" s="240" t="s">
        <v>1</v>
      </c>
      <c r="C9" s="240" t="s">
        <v>137</v>
      </c>
      <c r="D9" s="240" t="s">
        <v>138</v>
      </c>
      <c r="E9" s="240" t="s">
        <v>139</v>
      </c>
      <c r="F9" s="241">
        <v>43656</v>
      </c>
      <c r="G9" s="423">
        <v>0</v>
      </c>
      <c r="H9" s="423">
        <v>-3564</v>
      </c>
      <c r="I9" s="240" t="s">
        <v>2</v>
      </c>
      <c r="J9" s="241">
        <v>43655</v>
      </c>
      <c r="K9" s="423">
        <v>-3564</v>
      </c>
      <c r="L9" s="423">
        <v>0</v>
      </c>
      <c r="M9" s="423">
        <v>0</v>
      </c>
      <c r="N9" s="423">
        <v>0</v>
      </c>
      <c r="O9" s="423">
        <v>0</v>
      </c>
      <c r="P9" s="423">
        <v>0</v>
      </c>
      <c r="Q9" s="423">
        <v>0</v>
      </c>
      <c r="R9" s="423">
        <v>0</v>
      </c>
      <c r="S9" s="332" t="str">
        <f t="shared" si="0"/>
        <v>1000009501</v>
      </c>
      <c r="T9" s="333" t="str">
        <f>VLOOKUP(VALUE(C9),base!F:H,3,FALSE)</f>
        <v>OUI</v>
      </c>
      <c r="U9" s="331">
        <f>ROUNDUP(G9/VLOOKUP(VALUE(C9),base!F:V,base!$O$1,FALSE),1)</f>
        <v>0</v>
      </c>
    </row>
    <row r="10" spans="1:21" x14ac:dyDescent="0.25">
      <c r="A10" s="240" t="s">
        <v>0</v>
      </c>
      <c r="B10" s="240" t="s">
        <v>1</v>
      </c>
      <c r="C10" s="240" t="s">
        <v>137</v>
      </c>
      <c r="D10" s="240" t="s">
        <v>138</v>
      </c>
      <c r="E10" s="240" t="s">
        <v>139</v>
      </c>
      <c r="F10" s="241">
        <v>43657</v>
      </c>
      <c r="G10" s="423">
        <v>0</v>
      </c>
      <c r="H10" s="423">
        <v>0</v>
      </c>
      <c r="I10" s="240" t="s">
        <v>3</v>
      </c>
      <c r="J10" s="241">
        <v>43656</v>
      </c>
      <c r="K10" s="423">
        <v>0</v>
      </c>
      <c r="L10" s="423">
        <v>0</v>
      </c>
      <c r="M10" s="423">
        <v>0</v>
      </c>
      <c r="N10" s="423">
        <v>0</v>
      </c>
      <c r="O10" s="423">
        <v>0</v>
      </c>
      <c r="P10" s="423">
        <v>0</v>
      </c>
      <c r="Q10" s="423">
        <v>0</v>
      </c>
      <c r="R10" s="423">
        <v>0</v>
      </c>
      <c r="S10" s="332" t="str">
        <f t="shared" si="0"/>
        <v>1000009501</v>
      </c>
      <c r="T10" s="333" t="str">
        <f>VLOOKUP(VALUE(C10),base!F:H,3,FALSE)</f>
        <v>OUI</v>
      </c>
      <c r="U10" s="331">
        <f>ROUNDUP(G10/VLOOKUP(VALUE(C10),base!F:V,base!$O$1,FALSE),1)</f>
        <v>0</v>
      </c>
    </row>
    <row r="11" spans="1:21" x14ac:dyDescent="0.25">
      <c r="A11" s="240" t="s">
        <v>0</v>
      </c>
      <c r="B11" s="240" t="s">
        <v>1</v>
      </c>
      <c r="C11" s="240" t="s">
        <v>137</v>
      </c>
      <c r="D11" s="240" t="s">
        <v>138</v>
      </c>
      <c r="E11" s="240" t="s">
        <v>139</v>
      </c>
      <c r="F11" s="241">
        <v>43658</v>
      </c>
      <c r="G11" s="423">
        <v>0</v>
      </c>
      <c r="H11" s="423">
        <v>0</v>
      </c>
      <c r="I11" s="240" t="s">
        <v>4</v>
      </c>
      <c r="J11" s="241">
        <v>43657</v>
      </c>
      <c r="K11" s="423">
        <v>0</v>
      </c>
      <c r="L11" s="423">
        <v>0</v>
      </c>
      <c r="M11" s="423">
        <v>0</v>
      </c>
      <c r="N11" s="423">
        <v>0</v>
      </c>
      <c r="O11" s="423">
        <v>0</v>
      </c>
      <c r="P11" s="423">
        <v>0</v>
      </c>
      <c r="Q11" s="423">
        <v>0</v>
      </c>
      <c r="R11" s="423">
        <v>0</v>
      </c>
      <c r="S11" s="332" t="str">
        <f t="shared" si="0"/>
        <v>1000009501</v>
      </c>
      <c r="T11" s="333" t="str">
        <f>VLOOKUP(VALUE(C11),base!F:H,3,FALSE)</f>
        <v>OUI</v>
      </c>
      <c r="U11" s="331">
        <f>ROUNDUP(G11/VLOOKUP(VALUE(C11),base!F:V,base!$O$1,FALSE),1)</f>
        <v>0</v>
      </c>
    </row>
    <row r="12" spans="1:21" x14ac:dyDescent="0.25">
      <c r="A12" s="240" t="s">
        <v>0</v>
      </c>
      <c r="B12" s="240" t="s">
        <v>1</v>
      </c>
      <c r="C12" s="240" t="s">
        <v>137</v>
      </c>
      <c r="D12" s="240" t="s">
        <v>138</v>
      </c>
      <c r="E12" s="240" t="s">
        <v>139</v>
      </c>
      <c r="F12" s="241">
        <v>43659</v>
      </c>
      <c r="G12" s="423">
        <v>0</v>
      </c>
      <c r="H12" s="423">
        <v>0</v>
      </c>
      <c r="I12" s="240" t="s">
        <v>5</v>
      </c>
      <c r="J12" s="241">
        <v>43658</v>
      </c>
      <c r="K12" s="423">
        <v>0</v>
      </c>
      <c r="L12" s="423">
        <v>0</v>
      </c>
      <c r="M12" s="423">
        <v>0</v>
      </c>
      <c r="N12" s="423">
        <v>0</v>
      </c>
      <c r="O12" s="423">
        <v>0</v>
      </c>
      <c r="P12" s="423">
        <v>0</v>
      </c>
      <c r="Q12" s="423">
        <v>0</v>
      </c>
      <c r="R12" s="423">
        <v>0</v>
      </c>
      <c r="S12" s="332" t="str">
        <f t="shared" si="0"/>
        <v>1000009501</v>
      </c>
      <c r="T12" s="333" t="str">
        <f>VLOOKUP(VALUE(C12),base!F:H,3,FALSE)</f>
        <v>OUI</v>
      </c>
      <c r="U12" s="331">
        <f>ROUNDUP(G12/VLOOKUP(VALUE(C12),base!F:V,base!$O$1,FALSE),1)</f>
        <v>0</v>
      </c>
    </row>
    <row r="13" spans="1:21" x14ac:dyDescent="0.25">
      <c r="A13" s="240" t="s">
        <v>0</v>
      </c>
      <c r="B13" s="240" t="s">
        <v>1</v>
      </c>
      <c r="C13" s="240" t="s">
        <v>137</v>
      </c>
      <c r="D13" s="240" t="s">
        <v>138</v>
      </c>
      <c r="E13" s="240" t="s">
        <v>139</v>
      </c>
      <c r="F13" s="241">
        <v>43660</v>
      </c>
      <c r="G13" s="423">
        <v>0</v>
      </c>
      <c r="H13" s="423">
        <v>0</v>
      </c>
      <c r="I13" s="240" t="s">
        <v>6</v>
      </c>
      <c r="J13" s="241">
        <v>43659</v>
      </c>
      <c r="K13" s="423">
        <v>0</v>
      </c>
      <c r="L13" s="423">
        <v>0</v>
      </c>
      <c r="M13" s="423">
        <v>0</v>
      </c>
      <c r="N13" s="423">
        <v>0</v>
      </c>
      <c r="O13" s="423">
        <v>0</v>
      </c>
      <c r="P13" s="423">
        <v>0</v>
      </c>
      <c r="Q13" s="423">
        <v>0</v>
      </c>
      <c r="R13" s="423">
        <v>0</v>
      </c>
      <c r="S13" s="332" t="str">
        <f t="shared" si="0"/>
        <v>1000009501</v>
      </c>
      <c r="T13" s="333" t="str">
        <f>VLOOKUP(VALUE(C13),base!F:H,3,FALSE)</f>
        <v>OUI</v>
      </c>
      <c r="U13" s="331">
        <f>ROUNDUP(G13/VLOOKUP(VALUE(C13),base!F:V,base!$O$1,FALSE),1)</f>
        <v>0</v>
      </c>
    </row>
    <row r="14" spans="1:21" x14ac:dyDescent="0.25">
      <c r="A14" s="240" t="s">
        <v>0</v>
      </c>
      <c r="B14" s="240" t="s">
        <v>1</v>
      </c>
      <c r="C14" s="240" t="s">
        <v>137</v>
      </c>
      <c r="D14" s="240" t="s">
        <v>138</v>
      </c>
      <c r="E14" s="240" t="s">
        <v>139</v>
      </c>
      <c r="F14" s="241">
        <v>43661</v>
      </c>
      <c r="G14" s="423">
        <v>0</v>
      </c>
      <c r="H14" s="423">
        <v>0</v>
      </c>
      <c r="I14" s="240" t="s">
        <v>7</v>
      </c>
      <c r="J14" s="241">
        <v>43660</v>
      </c>
      <c r="K14" s="423">
        <v>0</v>
      </c>
      <c r="L14" s="423">
        <v>0</v>
      </c>
      <c r="M14" s="423">
        <v>0</v>
      </c>
      <c r="N14" s="423">
        <v>0</v>
      </c>
      <c r="O14" s="423">
        <v>0</v>
      </c>
      <c r="P14" s="423">
        <v>0</v>
      </c>
      <c r="Q14" s="423">
        <v>0</v>
      </c>
      <c r="R14" s="423">
        <v>0</v>
      </c>
      <c r="S14" s="332" t="str">
        <f t="shared" si="0"/>
        <v>1000009501</v>
      </c>
      <c r="T14" s="333" t="str">
        <f>VLOOKUP(VALUE(C14),base!F:H,3,FALSE)</f>
        <v>OUI</v>
      </c>
      <c r="U14" s="331">
        <f>ROUNDUP(G14/VLOOKUP(VALUE(C14),base!F:V,base!$O$1,FALSE),1)</f>
        <v>0</v>
      </c>
    </row>
    <row r="15" spans="1:21" x14ac:dyDescent="0.25">
      <c r="A15" s="240" t="s">
        <v>0</v>
      </c>
      <c r="B15" s="240" t="s">
        <v>1</v>
      </c>
      <c r="C15" s="240" t="s">
        <v>137</v>
      </c>
      <c r="D15" s="240" t="s">
        <v>138</v>
      </c>
      <c r="E15" s="240" t="s">
        <v>139</v>
      </c>
      <c r="F15" s="241">
        <v>43662</v>
      </c>
      <c r="G15" s="423">
        <v>0</v>
      </c>
      <c r="H15" s="423">
        <v>0</v>
      </c>
      <c r="I15" s="240" t="s">
        <v>8</v>
      </c>
      <c r="J15" s="241">
        <v>43661</v>
      </c>
      <c r="K15" s="423">
        <v>0</v>
      </c>
      <c r="L15" s="423">
        <v>0</v>
      </c>
      <c r="M15" s="423">
        <v>0</v>
      </c>
      <c r="N15" s="423">
        <v>0</v>
      </c>
      <c r="O15" s="423">
        <v>0</v>
      </c>
      <c r="P15" s="423">
        <v>0</v>
      </c>
      <c r="Q15" s="423">
        <v>0</v>
      </c>
      <c r="R15" s="423">
        <v>0</v>
      </c>
      <c r="S15" s="332" t="str">
        <f t="shared" si="0"/>
        <v>1000009501</v>
      </c>
      <c r="T15" s="333" t="str">
        <f>VLOOKUP(VALUE(C15),base!F:H,3,FALSE)</f>
        <v>OUI</v>
      </c>
      <c r="U15" s="331">
        <f>ROUNDUP(G15/VLOOKUP(VALUE(C15),base!F:V,base!$O$1,FALSE),1)</f>
        <v>0</v>
      </c>
    </row>
    <row r="16" spans="1:21" x14ac:dyDescent="0.25">
      <c r="A16" s="240" t="s">
        <v>0</v>
      </c>
      <c r="B16" s="240" t="s">
        <v>9</v>
      </c>
      <c r="C16" s="240" t="s">
        <v>97</v>
      </c>
      <c r="D16" s="240" t="s">
        <v>268</v>
      </c>
      <c r="E16" s="240" t="s">
        <v>98</v>
      </c>
      <c r="F16" s="241">
        <v>43649</v>
      </c>
      <c r="G16" s="423">
        <v>0</v>
      </c>
      <c r="H16" s="423">
        <v>0</v>
      </c>
      <c r="I16" s="240" t="s">
        <v>2</v>
      </c>
      <c r="J16" s="241">
        <v>43648</v>
      </c>
      <c r="K16" s="423">
        <v>0</v>
      </c>
      <c r="L16" s="423">
        <v>501</v>
      </c>
      <c r="M16" s="423">
        <v>0</v>
      </c>
      <c r="N16" s="423">
        <v>-28</v>
      </c>
      <c r="O16" s="423">
        <v>-112</v>
      </c>
      <c r="P16" s="423">
        <v>-140</v>
      </c>
      <c r="Q16" s="423">
        <v>0</v>
      </c>
      <c r="R16" s="423">
        <v>-140</v>
      </c>
      <c r="S16" s="332" t="str">
        <f t="shared" si="0"/>
        <v>1000011694</v>
      </c>
      <c r="T16" s="333" t="str">
        <f>VLOOKUP(VALUE(C16),base!F:H,3,FALSE)</f>
        <v>OUI</v>
      </c>
      <c r="U16" s="331">
        <f>ROUNDUP(G16/VLOOKUP(VALUE(C16),base!F:V,base!$O$1,FALSE),1)</f>
        <v>0</v>
      </c>
    </row>
    <row r="17" spans="1:21" x14ac:dyDescent="0.25">
      <c r="A17" s="240" t="s">
        <v>0</v>
      </c>
      <c r="B17" s="240" t="s">
        <v>9</v>
      </c>
      <c r="C17" s="240" t="s">
        <v>97</v>
      </c>
      <c r="D17" s="240" t="s">
        <v>268</v>
      </c>
      <c r="E17" s="240" t="s">
        <v>98</v>
      </c>
      <c r="F17" s="241">
        <v>43650</v>
      </c>
      <c r="G17" s="423">
        <v>0</v>
      </c>
      <c r="H17" s="423">
        <v>-498</v>
      </c>
      <c r="I17" s="240" t="s">
        <v>3</v>
      </c>
      <c r="J17" s="241">
        <v>43649</v>
      </c>
      <c r="K17" s="423">
        <v>0</v>
      </c>
      <c r="L17" s="423">
        <v>361</v>
      </c>
      <c r="M17" s="423">
        <v>0</v>
      </c>
      <c r="N17" s="423">
        <v>-108</v>
      </c>
      <c r="O17" s="423">
        <v>-30</v>
      </c>
      <c r="P17" s="423">
        <v>-138</v>
      </c>
      <c r="Q17" s="423">
        <v>0</v>
      </c>
      <c r="R17" s="423">
        <v>-138</v>
      </c>
      <c r="S17" s="332" t="str">
        <f t="shared" si="0"/>
        <v>1000011694</v>
      </c>
      <c r="T17" s="333" t="str">
        <f>VLOOKUP(VALUE(C17),base!F:H,3,FALSE)</f>
        <v>OUI</v>
      </c>
      <c r="U17" s="331">
        <f>ROUNDUP(G17/VLOOKUP(VALUE(C17),base!F:V,base!$O$1,FALSE),1)</f>
        <v>0</v>
      </c>
    </row>
    <row r="18" spans="1:21" x14ac:dyDescent="0.25">
      <c r="A18" s="240" t="s">
        <v>0</v>
      </c>
      <c r="B18" s="240" t="s">
        <v>9</v>
      </c>
      <c r="C18" s="240" t="s">
        <v>97</v>
      </c>
      <c r="D18" s="240" t="s">
        <v>268</v>
      </c>
      <c r="E18" s="240" t="s">
        <v>98</v>
      </c>
      <c r="F18" s="241">
        <v>43651</v>
      </c>
      <c r="G18" s="423">
        <v>1202</v>
      </c>
      <c r="H18" s="423">
        <v>-256</v>
      </c>
      <c r="I18" s="240" t="s">
        <v>4</v>
      </c>
      <c r="J18" s="241">
        <v>43650</v>
      </c>
      <c r="K18" s="423">
        <v>0</v>
      </c>
      <c r="L18" s="423">
        <v>223</v>
      </c>
      <c r="M18" s="423">
        <v>0</v>
      </c>
      <c r="N18" s="423">
        <v>-101</v>
      </c>
      <c r="O18" s="423">
        <v>0</v>
      </c>
      <c r="P18" s="423">
        <v>-101</v>
      </c>
      <c r="Q18" s="423">
        <v>0</v>
      </c>
      <c r="R18" s="423">
        <v>-101</v>
      </c>
      <c r="S18" s="332" t="str">
        <f t="shared" si="0"/>
        <v>1000011694</v>
      </c>
      <c r="T18" s="333" t="str">
        <f>VLOOKUP(VALUE(C18),base!F:H,3,FALSE)</f>
        <v>OUI</v>
      </c>
      <c r="U18" s="331">
        <f>ROUNDUP(G18/VLOOKUP(VALUE(C18),base!F:V,base!$O$1,FALSE),1)</f>
        <v>17.700000000000003</v>
      </c>
    </row>
    <row r="19" spans="1:21" x14ac:dyDescent="0.25">
      <c r="A19" s="240" t="s">
        <v>0</v>
      </c>
      <c r="B19" s="240" t="s">
        <v>9</v>
      </c>
      <c r="C19" s="240" t="s">
        <v>97</v>
      </c>
      <c r="D19" s="240" t="s">
        <v>268</v>
      </c>
      <c r="E19" s="240" t="s">
        <v>98</v>
      </c>
      <c r="F19" s="241">
        <v>43652</v>
      </c>
      <c r="G19" s="423">
        <v>946</v>
      </c>
      <c r="H19" s="423">
        <v>-677</v>
      </c>
      <c r="I19" s="240" t="s">
        <v>5</v>
      </c>
      <c r="J19" s="241">
        <v>43651</v>
      </c>
      <c r="K19" s="423">
        <v>0</v>
      </c>
      <c r="L19" s="423">
        <v>122</v>
      </c>
      <c r="M19" s="423">
        <v>0</v>
      </c>
      <c r="N19" s="423">
        <v>-135</v>
      </c>
      <c r="O19" s="423">
        <v>0</v>
      </c>
      <c r="P19" s="423">
        <v>-135</v>
      </c>
      <c r="Q19" s="423">
        <v>0</v>
      </c>
      <c r="R19" s="423">
        <v>-135</v>
      </c>
      <c r="S19" s="332" t="str">
        <f t="shared" si="0"/>
        <v>1000011694</v>
      </c>
      <c r="T19" s="333" t="str">
        <f>VLOOKUP(VALUE(C19),base!F:H,3,FALSE)</f>
        <v>OUI</v>
      </c>
      <c r="U19" s="331">
        <f>ROUNDUP(G19/VLOOKUP(VALUE(C19),base!F:V,base!$O$1,FALSE),1)</f>
        <v>14</v>
      </c>
    </row>
    <row r="20" spans="1:21" x14ac:dyDescent="0.25">
      <c r="A20" s="240" t="s">
        <v>0</v>
      </c>
      <c r="B20" s="240" t="s">
        <v>9</v>
      </c>
      <c r="C20" s="240" t="s">
        <v>97</v>
      </c>
      <c r="D20" s="240" t="s">
        <v>268</v>
      </c>
      <c r="E20" s="240" t="s">
        <v>98</v>
      </c>
      <c r="F20" s="241">
        <v>43653</v>
      </c>
      <c r="G20" s="423">
        <v>269</v>
      </c>
      <c r="H20" s="423">
        <v>0</v>
      </c>
      <c r="I20" s="240" t="s">
        <v>6</v>
      </c>
      <c r="J20" s="241">
        <v>43652</v>
      </c>
      <c r="K20" s="423">
        <v>0</v>
      </c>
      <c r="L20" s="423">
        <v>39</v>
      </c>
      <c r="M20" s="423">
        <v>0</v>
      </c>
      <c r="N20" s="423">
        <v>0</v>
      </c>
      <c r="O20" s="423">
        <v>0</v>
      </c>
      <c r="P20" s="423">
        <v>0</v>
      </c>
      <c r="Q20" s="423">
        <v>0</v>
      </c>
      <c r="R20" s="423">
        <v>0</v>
      </c>
      <c r="S20" s="332" t="str">
        <f t="shared" si="0"/>
        <v>1000011694</v>
      </c>
      <c r="T20" s="333" t="str">
        <f>VLOOKUP(VALUE(C20),base!F:H,3,FALSE)</f>
        <v>OUI</v>
      </c>
      <c r="U20" s="331">
        <f>ROUNDUP(G20/VLOOKUP(VALUE(C20),base!F:V,base!$O$1,FALSE),1)</f>
        <v>4</v>
      </c>
    </row>
    <row r="21" spans="1:21" x14ac:dyDescent="0.25">
      <c r="A21" s="240" t="s">
        <v>0</v>
      </c>
      <c r="B21" s="240" t="s">
        <v>9</v>
      </c>
      <c r="C21" s="240" t="s">
        <v>97</v>
      </c>
      <c r="D21" s="240" t="s">
        <v>268</v>
      </c>
      <c r="E21" s="240" t="s">
        <v>98</v>
      </c>
      <c r="F21" s="241">
        <v>43654</v>
      </c>
      <c r="G21" s="423">
        <v>269</v>
      </c>
      <c r="H21" s="423">
        <v>-733</v>
      </c>
      <c r="I21" s="240" t="s">
        <v>7</v>
      </c>
      <c r="J21" s="241">
        <v>43653</v>
      </c>
      <c r="K21" s="423">
        <v>-464</v>
      </c>
      <c r="L21" s="423">
        <v>39</v>
      </c>
      <c r="M21" s="423">
        <v>0</v>
      </c>
      <c r="N21" s="423">
        <v>-151</v>
      </c>
      <c r="O21" s="423">
        <v>0</v>
      </c>
      <c r="P21" s="423">
        <v>-151</v>
      </c>
      <c r="Q21" s="423">
        <v>0</v>
      </c>
      <c r="R21" s="423">
        <v>-151</v>
      </c>
      <c r="S21" s="332" t="str">
        <f t="shared" si="0"/>
        <v>1000011694</v>
      </c>
      <c r="T21" s="333" t="str">
        <f>VLOOKUP(VALUE(C21),base!F:H,3,FALSE)</f>
        <v>OUI</v>
      </c>
      <c r="U21" s="331">
        <f>ROUNDUP(G21/VLOOKUP(VALUE(C21),base!F:V,base!$O$1,FALSE),1)</f>
        <v>4</v>
      </c>
    </row>
    <row r="22" spans="1:21" x14ac:dyDescent="0.25">
      <c r="A22" s="240" t="s">
        <v>0</v>
      </c>
      <c r="B22" s="240" t="s">
        <v>9</v>
      </c>
      <c r="C22" s="240" t="s">
        <v>97</v>
      </c>
      <c r="D22" s="240" t="s">
        <v>268</v>
      </c>
      <c r="E22" s="240" t="s">
        <v>98</v>
      </c>
      <c r="F22" s="241">
        <v>43655</v>
      </c>
      <c r="G22" s="423">
        <v>0</v>
      </c>
      <c r="H22" s="423">
        <v>-797</v>
      </c>
      <c r="I22" s="240" t="s">
        <v>8</v>
      </c>
      <c r="J22" s="241">
        <v>43654</v>
      </c>
      <c r="K22" s="423">
        <v>-797</v>
      </c>
      <c r="L22" s="423">
        <v>44</v>
      </c>
      <c r="M22" s="423">
        <v>0</v>
      </c>
      <c r="N22" s="423">
        <v>-135</v>
      </c>
      <c r="O22" s="423">
        <v>0</v>
      </c>
      <c r="P22" s="423">
        <v>-135</v>
      </c>
      <c r="Q22" s="423">
        <v>0</v>
      </c>
      <c r="R22" s="423">
        <v>-135</v>
      </c>
      <c r="S22" s="332" t="str">
        <f t="shared" si="0"/>
        <v>1000011694</v>
      </c>
      <c r="T22" s="333" t="str">
        <f>VLOOKUP(VALUE(C22),base!F:H,3,FALSE)</f>
        <v>OUI</v>
      </c>
      <c r="U22" s="331">
        <f>ROUNDUP(G22/VLOOKUP(VALUE(C22),base!F:V,base!$O$1,FALSE),1)</f>
        <v>0</v>
      </c>
    </row>
    <row r="23" spans="1:21" x14ac:dyDescent="0.25">
      <c r="A23" s="240" t="s">
        <v>0</v>
      </c>
      <c r="B23" s="240" t="s">
        <v>9</v>
      </c>
      <c r="C23" s="240" t="s">
        <v>97</v>
      </c>
      <c r="D23" s="240" t="s">
        <v>268</v>
      </c>
      <c r="E23" s="240" t="s">
        <v>98</v>
      </c>
      <c r="F23" s="241">
        <v>43656</v>
      </c>
      <c r="G23" s="423">
        <v>0</v>
      </c>
      <c r="H23" s="423">
        <v>-779</v>
      </c>
      <c r="I23" s="240" t="s">
        <v>2</v>
      </c>
      <c r="J23" s="241">
        <v>43655</v>
      </c>
      <c r="K23" s="423">
        <v>-779</v>
      </c>
      <c r="L23" s="423">
        <v>39</v>
      </c>
      <c r="M23" s="423">
        <v>0</v>
      </c>
      <c r="N23" s="423">
        <v>-151</v>
      </c>
      <c r="O23" s="423">
        <v>0</v>
      </c>
      <c r="P23" s="423">
        <v>-151</v>
      </c>
      <c r="Q23" s="423">
        <v>0</v>
      </c>
      <c r="R23" s="423">
        <v>-151</v>
      </c>
      <c r="S23" s="332" t="str">
        <f t="shared" si="0"/>
        <v>1000011694</v>
      </c>
      <c r="T23" s="333" t="str">
        <f>VLOOKUP(VALUE(C23),base!F:H,3,FALSE)</f>
        <v>OUI</v>
      </c>
      <c r="U23" s="331">
        <f>ROUNDUP(G23/VLOOKUP(VALUE(C23),base!F:V,base!$O$1,FALSE),1)</f>
        <v>0</v>
      </c>
    </row>
    <row r="24" spans="1:21" x14ac:dyDescent="0.25">
      <c r="A24" s="240" t="s">
        <v>0</v>
      </c>
      <c r="B24" s="240" t="s">
        <v>9</v>
      </c>
      <c r="C24" s="240" t="s">
        <v>97</v>
      </c>
      <c r="D24" s="240" t="s">
        <v>268</v>
      </c>
      <c r="E24" s="240" t="s">
        <v>98</v>
      </c>
      <c r="F24" s="241">
        <v>43657</v>
      </c>
      <c r="G24" s="423">
        <v>0</v>
      </c>
      <c r="H24" s="423">
        <v>-762</v>
      </c>
      <c r="I24" s="240" t="s">
        <v>3</v>
      </c>
      <c r="J24" s="241">
        <v>43656</v>
      </c>
      <c r="K24" s="423">
        <v>-762</v>
      </c>
      <c r="L24" s="423">
        <v>44</v>
      </c>
      <c r="M24" s="423">
        <v>0</v>
      </c>
      <c r="N24" s="423">
        <v>-145</v>
      </c>
      <c r="O24" s="423">
        <v>0</v>
      </c>
      <c r="P24" s="423">
        <v>-145</v>
      </c>
      <c r="Q24" s="423">
        <v>0</v>
      </c>
      <c r="R24" s="423">
        <v>-145</v>
      </c>
      <c r="S24" s="332" t="str">
        <f t="shared" si="0"/>
        <v>1000011694</v>
      </c>
      <c r="T24" s="333" t="str">
        <f>VLOOKUP(VALUE(C24),base!F:H,3,FALSE)</f>
        <v>OUI</v>
      </c>
      <c r="U24" s="331">
        <f>ROUNDUP(G24/VLOOKUP(VALUE(C24),base!F:V,base!$O$1,FALSE),1)</f>
        <v>0</v>
      </c>
    </row>
    <row r="25" spans="1:21" x14ac:dyDescent="0.25">
      <c r="A25" s="240" t="s">
        <v>0</v>
      </c>
      <c r="B25" s="240" t="s">
        <v>9</v>
      </c>
      <c r="C25" s="240" t="s">
        <v>97</v>
      </c>
      <c r="D25" s="240" t="s">
        <v>268</v>
      </c>
      <c r="E25" s="240" t="s">
        <v>98</v>
      </c>
      <c r="F25" s="241">
        <v>43658</v>
      </c>
      <c r="G25" s="423">
        <v>0</v>
      </c>
      <c r="H25" s="423">
        <v>-353</v>
      </c>
      <c r="I25" s="240" t="s">
        <v>4</v>
      </c>
      <c r="J25" s="241">
        <v>43657</v>
      </c>
      <c r="K25" s="423">
        <v>-353</v>
      </c>
      <c r="L25" s="423">
        <v>42</v>
      </c>
      <c r="M25" s="423">
        <v>0</v>
      </c>
      <c r="N25" s="423">
        <v>-107</v>
      </c>
      <c r="O25" s="423">
        <v>0</v>
      </c>
      <c r="P25" s="423">
        <v>-107</v>
      </c>
      <c r="Q25" s="423">
        <v>0</v>
      </c>
      <c r="R25" s="423">
        <v>-107</v>
      </c>
      <c r="S25" s="332" t="str">
        <f t="shared" si="0"/>
        <v>1000011694</v>
      </c>
      <c r="T25" s="333" t="str">
        <f>VLOOKUP(VALUE(C25),base!F:H,3,FALSE)</f>
        <v>OUI</v>
      </c>
      <c r="U25" s="331">
        <f>ROUNDUP(G25/VLOOKUP(VALUE(C25),base!F:V,base!$O$1,FALSE),1)</f>
        <v>0</v>
      </c>
    </row>
    <row r="26" spans="1:21" x14ac:dyDescent="0.25">
      <c r="A26" s="240" t="s">
        <v>0</v>
      </c>
      <c r="B26" s="240" t="s">
        <v>9</v>
      </c>
      <c r="C26" s="240" t="s">
        <v>97</v>
      </c>
      <c r="D26" s="240" t="s">
        <v>268</v>
      </c>
      <c r="E26" s="240" t="s">
        <v>98</v>
      </c>
      <c r="F26" s="241">
        <v>43659</v>
      </c>
      <c r="G26" s="423">
        <v>0</v>
      </c>
      <c r="H26" s="423">
        <v>-779</v>
      </c>
      <c r="I26" s="240" t="s">
        <v>5</v>
      </c>
      <c r="J26" s="241">
        <v>43658</v>
      </c>
      <c r="K26" s="423">
        <v>-779</v>
      </c>
      <c r="L26" s="423">
        <v>31</v>
      </c>
      <c r="M26" s="423">
        <v>0</v>
      </c>
      <c r="N26" s="423">
        <v>-141</v>
      </c>
      <c r="O26" s="423">
        <v>0</v>
      </c>
      <c r="P26" s="423">
        <v>-141</v>
      </c>
      <c r="Q26" s="423">
        <v>0</v>
      </c>
      <c r="R26" s="423">
        <v>-141</v>
      </c>
      <c r="S26" s="332" t="str">
        <f t="shared" si="0"/>
        <v>1000011694</v>
      </c>
      <c r="T26" s="333" t="str">
        <f>VLOOKUP(VALUE(C26),base!F:H,3,FALSE)</f>
        <v>OUI</v>
      </c>
      <c r="U26" s="331">
        <f>ROUNDUP(G26/VLOOKUP(VALUE(C26),base!F:V,base!$O$1,FALSE),1)</f>
        <v>0</v>
      </c>
    </row>
    <row r="27" spans="1:21" x14ac:dyDescent="0.25">
      <c r="A27" s="240" t="s">
        <v>0</v>
      </c>
      <c r="B27" s="240" t="s">
        <v>9</v>
      </c>
      <c r="C27" s="240" t="s">
        <v>97</v>
      </c>
      <c r="D27" s="240" t="s">
        <v>268</v>
      </c>
      <c r="E27" s="240" t="s">
        <v>98</v>
      </c>
      <c r="F27" s="241">
        <v>43660</v>
      </c>
      <c r="G27" s="423">
        <v>0</v>
      </c>
      <c r="H27" s="423">
        <v>0</v>
      </c>
      <c r="I27" s="240" t="s">
        <v>6</v>
      </c>
      <c r="J27" s="241">
        <v>43659</v>
      </c>
      <c r="K27" s="423">
        <v>0</v>
      </c>
      <c r="L27" s="423">
        <v>41</v>
      </c>
      <c r="M27" s="423">
        <v>0</v>
      </c>
      <c r="N27" s="423">
        <v>0</v>
      </c>
      <c r="O27" s="423">
        <v>0</v>
      </c>
      <c r="P27" s="423">
        <v>0</v>
      </c>
      <c r="Q27" s="423">
        <v>0</v>
      </c>
      <c r="R27" s="423">
        <v>0</v>
      </c>
      <c r="S27" s="332" t="str">
        <f t="shared" si="0"/>
        <v>1000011694</v>
      </c>
      <c r="T27" s="333" t="str">
        <f>VLOOKUP(VALUE(C27),base!F:H,3,FALSE)</f>
        <v>OUI</v>
      </c>
      <c r="U27" s="331">
        <f>ROUNDUP(G27/VLOOKUP(VALUE(C27),base!F:V,base!$O$1,FALSE),1)</f>
        <v>0</v>
      </c>
    </row>
    <row r="28" spans="1:21" x14ac:dyDescent="0.25">
      <c r="A28" s="240" t="s">
        <v>0</v>
      </c>
      <c r="B28" s="240" t="s">
        <v>9</v>
      </c>
      <c r="C28" s="240" t="s">
        <v>97</v>
      </c>
      <c r="D28" s="240" t="s">
        <v>268</v>
      </c>
      <c r="E28" s="240" t="s">
        <v>98</v>
      </c>
      <c r="F28" s="241">
        <v>43661</v>
      </c>
      <c r="G28" s="423">
        <v>0</v>
      </c>
      <c r="H28" s="423">
        <v>-731</v>
      </c>
      <c r="I28" s="240" t="s">
        <v>7</v>
      </c>
      <c r="J28" s="241">
        <v>43660</v>
      </c>
      <c r="K28" s="423">
        <v>-731</v>
      </c>
      <c r="L28" s="423">
        <v>41</v>
      </c>
      <c r="M28" s="423">
        <v>0</v>
      </c>
      <c r="N28" s="423">
        <v>-151</v>
      </c>
      <c r="O28" s="423">
        <v>0</v>
      </c>
      <c r="P28" s="423">
        <v>-151</v>
      </c>
      <c r="Q28" s="423">
        <v>0</v>
      </c>
      <c r="R28" s="423">
        <v>-151</v>
      </c>
      <c r="S28" s="332" t="str">
        <f t="shared" si="0"/>
        <v>1000011694</v>
      </c>
      <c r="T28" s="333" t="str">
        <f>VLOOKUP(VALUE(C28),base!F:H,3,FALSE)</f>
        <v>OUI</v>
      </c>
      <c r="U28" s="331">
        <f>ROUNDUP(G28/VLOOKUP(VALUE(C28),base!F:V,base!$O$1,FALSE),1)</f>
        <v>0</v>
      </c>
    </row>
    <row r="29" spans="1:21" x14ac:dyDescent="0.25">
      <c r="A29" s="240" t="s">
        <v>0</v>
      </c>
      <c r="B29" s="240" t="s">
        <v>9</v>
      </c>
      <c r="C29" s="240" t="s">
        <v>97</v>
      </c>
      <c r="D29" s="240" t="s">
        <v>268</v>
      </c>
      <c r="E29" s="240" t="s">
        <v>98</v>
      </c>
      <c r="F29" s="241">
        <v>43662</v>
      </c>
      <c r="G29" s="423">
        <v>0</v>
      </c>
      <c r="H29" s="423">
        <v>-797</v>
      </c>
      <c r="I29" s="240" t="s">
        <v>8</v>
      </c>
      <c r="J29" s="241">
        <v>43661</v>
      </c>
      <c r="K29" s="423">
        <v>-797</v>
      </c>
      <c r="L29" s="423">
        <v>44</v>
      </c>
      <c r="M29" s="423">
        <v>0</v>
      </c>
      <c r="N29" s="423">
        <v>-135</v>
      </c>
      <c r="O29" s="423">
        <v>0</v>
      </c>
      <c r="P29" s="423">
        <v>-135</v>
      </c>
      <c r="Q29" s="423">
        <v>0</v>
      </c>
      <c r="R29" s="423">
        <v>-135</v>
      </c>
      <c r="S29" s="332" t="str">
        <f t="shared" si="0"/>
        <v>1000011694</v>
      </c>
      <c r="T29" s="333" t="str">
        <f>VLOOKUP(VALUE(C29),base!F:H,3,FALSE)</f>
        <v>OUI</v>
      </c>
      <c r="U29" s="331">
        <f>ROUNDUP(G29/VLOOKUP(VALUE(C29),base!F:V,base!$O$1,FALSE),1)</f>
        <v>0</v>
      </c>
    </row>
    <row r="30" spans="1:21" x14ac:dyDescent="0.25">
      <c r="A30" s="240" t="s">
        <v>0</v>
      </c>
      <c r="B30" s="240" t="s">
        <v>1</v>
      </c>
      <c r="C30" s="240" t="s">
        <v>94</v>
      </c>
      <c r="D30" s="240" t="s">
        <v>260</v>
      </c>
      <c r="E30" s="240" t="s">
        <v>13</v>
      </c>
      <c r="F30" s="241">
        <v>43649</v>
      </c>
      <c r="G30" s="423">
        <v>1076</v>
      </c>
      <c r="H30" s="423">
        <v>-182</v>
      </c>
      <c r="I30" s="240" t="s">
        <v>2</v>
      </c>
      <c r="J30" s="241">
        <v>43648</v>
      </c>
      <c r="K30" s="423">
        <v>0</v>
      </c>
      <c r="L30" s="423">
        <v>449</v>
      </c>
      <c r="M30" s="423">
        <v>0</v>
      </c>
      <c r="N30" s="423">
        <v>-220</v>
      </c>
      <c r="O30" s="423">
        <v>-13</v>
      </c>
      <c r="P30" s="423">
        <v>-233</v>
      </c>
      <c r="Q30" s="423">
        <v>0</v>
      </c>
      <c r="R30" s="423">
        <v>-233</v>
      </c>
      <c r="S30" s="332" t="str">
        <f t="shared" si="0"/>
        <v>1000013051</v>
      </c>
      <c r="T30" s="333" t="str">
        <f>VLOOKUP(VALUE(C30),base!F:H,3,FALSE)</f>
        <v>OUI</v>
      </c>
      <c r="U30" s="331">
        <f>ROUNDUP(G30/VLOOKUP(VALUE(C30),base!F:V,base!$O$1,FALSE),1)</f>
        <v>8</v>
      </c>
    </row>
    <row r="31" spans="1:21" x14ac:dyDescent="0.25">
      <c r="A31" s="240" t="s">
        <v>0</v>
      </c>
      <c r="B31" s="240" t="s">
        <v>1</v>
      </c>
      <c r="C31" s="240" t="s">
        <v>94</v>
      </c>
      <c r="D31" s="240" t="s">
        <v>260</v>
      </c>
      <c r="E31" s="240" t="s">
        <v>13</v>
      </c>
      <c r="F31" s="241">
        <v>43650</v>
      </c>
      <c r="G31" s="423">
        <v>894</v>
      </c>
      <c r="H31" s="423">
        <v>-693</v>
      </c>
      <c r="I31" s="240" t="s">
        <v>3</v>
      </c>
      <c r="J31" s="241">
        <v>43649</v>
      </c>
      <c r="K31" s="423">
        <v>0</v>
      </c>
      <c r="L31" s="423">
        <v>216</v>
      </c>
      <c r="M31" s="423">
        <v>0</v>
      </c>
      <c r="N31" s="423">
        <v>-268</v>
      </c>
      <c r="O31" s="423">
        <v>-25</v>
      </c>
      <c r="P31" s="423">
        <v>-293</v>
      </c>
      <c r="Q31" s="423">
        <v>0</v>
      </c>
      <c r="R31" s="423">
        <v>-293</v>
      </c>
      <c r="S31" s="332" t="str">
        <f t="shared" si="0"/>
        <v>1000013051</v>
      </c>
      <c r="T31" s="333" t="str">
        <f>VLOOKUP(VALUE(C31),base!F:H,3,FALSE)</f>
        <v>OUI</v>
      </c>
      <c r="U31" s="331">
        <f>ROUNDUP(G31/VLOOKUP(VALUE(C31),base!F:V,base!$O$1,FALSE),1)</f>
        <v>6.6</v>
      </c>
    </row>
    <row r="32" spans="1:21" x14ac:dyDescent="0.25">
      <c r="A32" s="240" t="s">
        <v>0</v>
      </c>
      <c r="B32" s="240" t="s">
        <v>1</v>
      </c>
      <c r="C32" s="240" t="s">
        <v>94</v>
      </c>
      <c r="D32" s="240" t="s">
        <v>260</v>
      </c>
      <c r="E32" s="240" t="s">
        <v>13</v>
      </c>
      <c r="F32" s="241">
        <v>43651</v>
      </c>
      <c r="G32" s="423">
        <v>621</v>
      </c>
      <c r="H32" s="423">
        <v>-894</v>
      </c>
      <c r="I32" s="240" t="s">
        <v>4</v>
      </c>
      <c r="J32" s="241">
        <v>43650</v>
      </c>
      <c r="K32" s="423">
        <v>-273</v>
      </c>
      <c r="L32" s="423">
        <v>27</v>
      </c>
      <c r="M32" s="423">
        <v>0</v>
      </c>
      <c r="N32" s="423">
        <v>-176</v>
      </c>
      <c r="O32" s="423">
        <v>0</v>
      </c>
      <c r="P32" s="423">
        <v>-176</v>
      </c>
      <c r="Q32" s="423">
        <v>0</v>
      </c>
      <c r="R32" s="423">
        <v>-176</v>
      </c>
      <c r="S32" s="332" t="str">
        <f t="shared" si="0"/>
        <v>1000013051</v>
      </c>
      <c r="T32" s="333" t="str">
        <f>VLOOKUP(VALUE(C32),base!F:H,3,FALSE)</f>
        <v>OUI</v>
      </c>
      <c r="U32" s="331">
        <f>ROUNDUP(G32/VLOOKUP(VALUE(C32),base!F:V,base!$O$1,FALSE),1)</f>
        <v>4.5999999999999996</v>
      </c>
    </row>
    <row r="33" spans="1:21" x14ac:dyDescent="0.25">
      <c r="A33" s="240" t="s">
        <v>0</v>
      </c>
      <c r="B33" s="240" t="s">
        <v>1</v>
      </c>
      <c r="C33" s="240" t="s">
        <v>94</v>
      </c>
      <c r="D33" s="240" t="s">
        <v>260</v>
      </c>
      <c r="E33" s="240" t="s">
        <v>13</v>
      </c>
      <c r="F33" s="241">
        <v>43652</v>
      </c>
      <c r="G33" s="423">
        <v>0</v>
      </c>
      <c r="H33" s="423">
        <v>-774</v>
      </c>
      <c r="I33" s="240" t="s">
        <v>5</v>
      </c>
      <c r="J33" s="241">
        <v>43651</v>
      </c>
      <c r="K33" s="423">
        <v>-774</v>
      </c>
      <c r="L33" s="423">
        <v>27</v>
      </c>
      <c r="M33" s="423">
        <v>0</v>
      </c>
      <c r="N33" s="423">
        <v>-171</v>
      </c>
      <c r="O33" s="423">
        <v>0</v>
      </c>
      <c r="P33" s="423">
        <v>-171</v>
      </c>
      <c r="Q33" s="423">
        <v>0</v>
      </c>
      <c r="R33" s="423">
        <v>-171</v>
      </c>
      <c r="S33" s="332" t="str">
        <f t="shared" si="0"/>
        <v>1000013051</v>
      </c>
      <c r="T33" s="333" t="str">
        <f>VLOOKUP(VALUE(C33),base!F:H,3,FALSE)</f>
        <v>OUI</v>
      </c>
      <c r="U33" s="331">
        <f>ROUNDUP(G33/VLOOKUP(VALUE(C33),base!F:V,base!$O$1,FALSE),1)</f>
        <v>0</v>
      </c>
    </row>
    <row r="34" spans="1:21" x14ac:dyDescent="0.25">
      <c r="A34" s="240" t="s">
        <v>0</v>
      </c>
      <c r="B34" s="240" t="s">
        <v>1</v>
      </c>
      <c r="C34" s="240" t="s">
        <v>94</v>
      </c>
      <c r="D34" s="240" t="s">
        <v>260</v>
      </c>
      <c r="E34" s="240" t="s">
        <v>13</v>
      </c>
      <c r="F34" s="241">
        <v>43653</v>
      </c>
      <c r="G34" s="423">
        <v>0</v>
      </c>
      <c r="H34" s="423">
        <v>0</v>
      </c>
      <c r="I34" s="240" t="s">
        <v>6</v>
      </c>
      <c r="J34" s="241">
        <v>43652</v>
      </c>
      <c r="K34" s="423">
        <v>0</v>
      </c>
      <c r="L34" s="423">
        <v>27</v>
      </c>
      <c r="M34" s="423">
        <v>0</v>
      </c>
      <c r="N34" s="423">
        <v>0</v>
      </c>
      <c r="O34" s="423">
        <v>0</v>
      </c>
      <c r="P34" s="423">
        <v>0</v>
      </c>
      <c r="Q34" s="423">
        <v>0</v>
      </c>
      <c r="R34" s="423">
        <v>0</v>
      </c>
      <c r="S34" s="332" t="str">
        <f t="shared" si="0"/>
        <v>1000013051</v>
      </c>
      <c r="T34" s="333" t="str">
        <f>VLOOKUP(VALUE(C34),base!F:H,3,FALSE)</f>
        <v>OUI</v>
      </c>
      <c r="U34" s="331">
        <f>ROUNDUP(G34/VLOOKUP(VALUE(C34),base!F:V,base!$O$1,FALSE),1)</f>
        <v>0</v>
      </c>
    </row>
    <row r="35" spans="1:21" x14ac:dyDescent="0.25">
      <c r="A35" s="240" t="s">
        <v>0</v>
      </c>
      <c r="B35" s="240" t="s">
        <v>1</v>
      </c>
      <c r="C35" s="240" t="s">
        <v>94</v>
      </c>
      <c r="D35" s="240" t="s">
        <v>260</v>
      </c>
      <c r="E35" s="240" t="s">
        <v>13</v>
      </c>
      <c r="F35" s="241">
        <v>43654</v>
      </c>
      <c r="G35" s="423">
        <v>0</v>
      </c>
      <c r="H35" s="423">
        <v>-1075</v>
      </c>
      <c r="I35" s="240" t="s">
        <v>7</v>
      </c>
      <c r="J35" s="241">
        <v>43653</v>
      </c>
      <c r="K35" s="423">
        <v>-1075</v>
      </c>
      <c r="L35" s="423">
        <v>27</v>
      </c>
      <c r="M35" s="423">
        <v>0</v>
      </c>
      <c r="N35" s="423">
        <v>-255</v>
      </c>
      <c r="O35" s="423">
        <v>0</v>
      </c>
      <c r="P35" s="423">
        <v>-255</v>
      </c>
      <c r="Q35" s="423">
        <v>0</v>
      </c>
      <c r="R35" s="423">
        <v>-255</v>
      </c>
      <c r="S35" s="332" t="str">
        <f t="shared" si="0"/>
        <v>1000013051</v>
      </c>
      <c r="T35" s="333" t="str">
        <f>VLOOKUP(VALUE(C35),base!F:H,3,FALSE)</f>
        <v>OUI</v>
      </c>
      <c r="U35" s="331">
        <f>ROUNDUP(G35/VLOOKUP(VALUE(C35),base!F:V,base!$O$1,FALSE),1)</f>
        <v>0</v>
      </c>
    </row>
    <row r="36" spans="1:21" x14ac:dyDescent="0.25">
      <c r="A36" s="240" t="s">
        <v>0</v>
      </c>
      <c r="B36" s="240" t="s">
        <v>1</v>
      </c>
      <c r="C36" s="240" t="s">
        <v>94</v>
      </c>
      <c r="D36" s="240" t="s">
        <v>260</v>
      </c>
      <c r="E36" s="240" t="s">
        <v>13</v>
      </c>
      <c r="F36" s="241">
        <v>43655</v>
      </c>
      <c r="G36" s="423">
        <v>0</v>
      </c>
      <c r="H36" s="423">
        <v>-1052</v>
      </c>
      <c r="I36" s="240" t="s">
        <v>8</v>
      </c>
      <c r="J36" s="241">
        <v>43654</v>
      </c>
      <c r="K36" s="423">
        <v>-1052</v>
      </c>
      <c r="L36" s="423">
        <v>27</v>
      </c>
      <c r="M36" s="423">
        <v>0</v>
      </c>
      <c r="N36" s="423">
        <v>-236</v>
      </c>
      <c r="O36" s="423">
        <v>0</v>
      </c>
      <c r="P36" s="423">
        <v>-236</v>
      </c>
      <c r="Q36" s="423">
        <v>0</v>
      </c>
      <c r="R36" s="423">
        <v>-236</v>
      </c>
      <c r="S36" s="332" t="str">
        <f t="shared" si="0"/>
        <v>1000013051</v>
      </c>
      <c r="T36" s="333" t="str">
        <f>VLOOKUP(VALUE(C36),base!F:H,3,FALSE)</f>
        <v>OUI</v>
      </c>
      <c r="U36" s="331">
        <f>ROUNDUP(G36/VLOOKUP(VALUE(C36),base!F:V,base!$O$1,FALSE),1)</f>
        <v>0</v>
      </c>
    </row>
    <row r="37" spans="1:21" x14ac:dyDescent="0.25">
      <c r="A37" s="240" t="s">
        <v>0</v>
      </c>
      <c r="B37" s="240" t="s">
        <v>1</v>
      </c>
      <c r="C37" s="240" t="s">
        <v>94</v>
      </c>
      <c r="D37" s="240" t="s">
        <v>260</v>
      </c>
      <c r="E37" s="240" t="s">
        <v>13</v>
      </c>
      <c r="F37" s="241">
        <v>43656</v>
      </c>
      <c r="G37" s="423">
        <v>0</v>
      </c>
      <c r="H37" s="423">
        <v>-1134</v>
      </c>
      <c r="I37" s="240" t="s">
        <v>2</v>
      </c>
      <c r="J37" s="241">
        <v>43655</v>
      </c>
      <c r="K37" s="423">
        <v>-1134</v>
      </c>
      <c r="L37" s="423">
        <v>27</v>
      </c>
      <c r="M37" s="423">
        <v>0</v>
      </c>
      <c r="N37" s="423">
        <v>-265</v>
      </c>
      <c r="O37" s="423">
        <v>0</v>
      </c>
      <c r="P37" s="423">
        <v>-265</v>
      </c>
      <c r="Q37" s="423">
        <v>0</v>
      </c>
      <c r="R37" s="423">
        <v>-265</v>
      </c>
      <c r="S37" s="332" t="str">
        <f t="shared" si="0"/>
        <v>1000013051</v>
      </c>
      <c r="T37" s="333" t="str">
        <f>VLOOKUP(VALUE(C37),base!F:H,3,FALSE)</f>
        <v>OUI</v>
      </c>
      <c r="U37" s="331">
        <f>ROUNDUP(G37/VLOOKUP(VALUE(C37),base!F:V,base!$O$1,FALSE),1)</f>
        <v>0</v>
      </c>
    </row>
    <row r="38" spans="1:21" x14ac:dyDescent="0.25">
      <c r="A38" s="240" t="s">
        <v>0</v>
      </c>
      <c r="B38" s="240" t="s">
        <v>1</v>
      </c>
      <c r="C38" s="240" t="s">
        <v>94</v>
      </c>
      <c r="D38" s="240" t="s">
        <v>260</v>
      </c>
      <c r="E38" s="240" t="s">
        <v>13</v>
      </c>
      <c r="F38" s="241">
        <v>43657</v>
      </c>
      <c r="G38" s="423">
        <v>0</v>
      </c>
      <c r="H38" s="423">
        <v>-888</v>
      </c>
      <c r="I38" s="240" t="s">
        <v>3</v>
      </c>
      <c r="J38" s="241">
        <v>43656</v>
      </c>
      <c r="K38" s="423">
        <v>-888</v>
      </c>
      <c r="L38" s="423">
        <v>27</v>
      </c>
      <c r="M38" s="423">
        <v>0</v>
      </c>
      <c r="N38" s="423">
        <v>-311</v>
      </c>
      <c r="O38" s="423">
        <v>0</v>
      </c>
      <c r="P38" s="423">
        <v>-311</v>
      </c>
      <c r="Q38" s="423">
        <v>0</v>
      </c>
      <c r="R38" s="423">
        <v>-311</v>
      </c>
      <c r="S38" s="332" t="str">
        <f t="shared" si="0"/>
        <v>1000013051</v>
      </c>
      <c r="T38" s="333" t="str">
        <f>VLOOKUP(VALUE(C38),base!F:H,3,FALSE)</f>
        <v>OUI</v>
      </c>
      <c r="U38" s="331">
        <f>ROUNDUP(G38/VLOOKUP(VALUE(C38),base!F:V,base!$O$1,FALSE),1)</f>
        <v>0</v>
      </c>
    </row>
    <row r="39" spans="1:21" x14ac:dyDescent="0.25">
      <c r="A39" s="240" t="s">
        <v>0</v>
      </c>
      <c r="B39" s="240" t="s">
        <v>1</v>
      </c>
      <c r="C39" s="240" t="s">
        <v>94</v>
      </c>
      <c r="D39" s="240" t="s">
        <v>260</v>
      </c>
      <c r="E39" s="240" t="s">
        <v>13</v>
      </c>
      <c r="F39" s="241">
        <v>43658</v>
      </c>
      <c r="G39" s="423">
        <v>0</v>
      </c>
      <c r="H39" s="423">
        <v>-868</v>
      </c>
      <c r="I39" s="240" t="s">
        <v>4</v>
      </c>
      <c r="J39" s="241">
        <v>43657</v>
      </c>
      <c r="K39" s="423">
        <v>-868</v>
      </c>
      <c r="L39" s="423">
        <v>27</v>
      </c>
      <c r="M39" s="423">
        <v>0</v>
      </c>
      <c r="N39" s="423">
        <v>-195</v>
      </c>
      <c r="O39" s="423">
        <v>0</v>
      </c>
      <c r="P39" s="423">
        <v>-195</v>
      </c>
      <c r="Q39" s="423">
        <v>0</v>
      </c>
      <c r="R39" s="423">
        <v>-195</v>
      </c>
      <c r="S39" s="332" t="str">
        <f t="shared" si="0"/>
        <v>1000013051</v>
      </c>
      <c r="T39" s="333" t="str">
        <f>VLOOKUP(VALUE(C39),base!F:H,3,FALSE)</f>
        <v>OUI</v>
      </c>
      <c r="U39" s="331">
        <f>ROUNDUP(G39/VLOOKUP(VALUE(C39),base!F:V,base!$O$1,FALSE),1)</f>
        <v>0</v>
      </c>
    </row>
    <row r="40" spans="1:21" x14ac:dyDescent="0.25">
      <c r="A40" s="240" t="s">
        <v>0</v>
      </c>
      <c r="B40" s="240" t="s">
        <v>1</v>
      </c>
      <c r="C40" s="240" t="s">
        <v>94</v>
      </c>
      <c r="D40" s="240" t="s">
        <v>260</v>
      </c>
      <c r="E40" s="240" t="s">
        <v>13</v>
      </c>
      <c r="F40" s="241">
        <v>43659</v>
      </c>
      <c r="G40" s="423">
        <v>0</v>
      </c>
      <c r="H40" s="423">
        <v>-785</v>
      </c>
      <c r="I40" s="240" t="s">
        <v>5</v>
      </c>
      <c r="J40" s="241">
        <v>43658</v>
      </c>
      <c r="K40" s="423">
        <v>-785</v>
      </c>
      <c r="L40" s="423">
        <v>27</v>
      </c>
      <c r="M40" s="423">
        <v>0</v>
      </c>
      <c r="N40" s="423">
        <v>-182</v>
      </c>
      <c r="O40" s="423">
        <v>0</v>
      </c>
      <c r="P40" s="423">
        <v>-182</v>
      </c>
      <c r="Q40" s="423">
        <v>0</v>
      </c>
      <c r="R40" s="423">
        <v>-182</v>
      </c>
      <c r="S40" s="332" t="str">
        <f t="shared" si="0"/>
        <v>1000013051</v>
      </c>
      <c r="T40" s="333" t="str">
        <f>VLOOKUP(VALUE(C40),base!F:H,3,FALSE)</f>
        <v>OUI</v>
      </c>
      <c r="U40" s="331">
        <f>ROUNDUP(G40/VLOOKUP(VALUE(C40),base!F:V,base!$O$1,FALSE),1)</f>
        <v>0</v>
      </c>
    </row>
    <row r="41" spans="1:21" x14ac:dyDescent="0.25">
      <c r="A41" s="240" t="s">
        <v>0</v>
      </c>
      <c r="B41" s="240" t="s">
        <v>1</v>
      </c>
      <c r="C41" s="240" t="s">
        <v>94</v>
      </c>
      <c r="D41" s="240" t="s">
        <v>260</v>
      </c>
      <c r="E41" s="240" t="s">
        <v>13</v>
      </c>
      <c r="F41" s="241">
        <v>43660</v>
      </c>
      <c r="G41" s="423">
        <v>0</v>
      </c>
      <c r="H41" s="423">
        <v>0</v>
      </c>
      <c r="I41" s="240" t="s">
        <v>6</v>
      </c>
      <c r="J41" s="241">
        <v>43659</v>
      </c>
      <c r="K41" s="423">
        <v>0</v>
      </c>
      <c r="L41" s="423">
        <v>27</v>
      </c>
      <c r="M41" s="423">
        <v>0</v>
      </c>
      <c r="N41" s="423">
        <v>0</v>
      </c>
      <c r="O41" s="423">
        <v>0</v>
      </c>
      <c r="P41" s="423">
        <v>0</v>
      </c>
      <c r="Q41" s="423">
        <v>0</v>
      </c>
      <c r="R41" s="423">
        <v>0</v>
      </c>
      <c r="S41" s="332" t="str">
        <f t="shared" si="0"/>
        <v>1000013051</v>
      </c>
      <c r="T41" s="333" t="str">
        <f>VLOOKUP(VALUE(C41),base!F:H,3,FALSE)</f>
        <v>OUI</v>
      </c>
      <c r="U41" s="331">
        <f>ROUNDUP(G41/VLOOKUP(VALUE(C41),base!F:V,base!$O$1,FALSE),1)</f>
        <v>0</v>
      </c>
    </row>
    <row r="42" spans="1:21" x14ac:dyDescent="0.25">
      <c r="A42" s="240" t="s">
        <v>0</v>
      </c>
      <c r="B42" s="240" t="s">
        <v>1</v>
      </c>
      <c r="C42" s="240" t="s">
        <v>94</v>
      </c>
      <c r="D42" s="240" t="s">
        <v>260</v>
      </c>
      <c r="E42" s="240" t="s">
        <v>13</v>
      </c>
      <c r="F42" s="241">
        <v>43661</v>
      </c>
      <c r="G42" s="423">
        <v>0</v>
      </c>
      <c r="H42" s="423">
        <v>-1075</v>
      </c>
      <c r="I42" s="240" t="s">
        <v>7</v>
      </c>
      <c r="J42" s="241">
        <v>43660</v>
      </c>
      <c r="K42" s="423">
        <v>-1075</v>
      </c>
      <c r="L42" s="423">
        <v>27</v>
      </c>
      <c r="M42" s="423">
        <v>0</v>
      </c>
      <c r="N42" s="423">
        <v>-255</v>
      </c>
      <c r="O42" s="423">
        <v>0</v>
      </c>
      <c r="P42" s="423">
        <v>-255</v>
      </c>
      <c r="Q42" s="423">
        <v>0</v>
      </c>
      <c r="R42" s="423">
        <v>-255</v>
      </c>
      <c r="S42" s="332" t="str">
        <f t="shared" si="0"/>
        <v>1000013051</v>
      </c>
      <c r="T42" s="333" t="str">
        <f>VLOOKUP(VALUE(C42),base!F:H,3,FALSE)</f>
        <v>OUI</v>
      </c>
      <c r="U42" s="331">
        <f>ROUNDUP(G42/VLOOKUP(VALUE(C42),base!F:V,base!$O$1,FALSE),1)</f>
        <v>0</v>
      </c>
    </row>
    <row r="43" spans="1:21" x14ac:dyDescent="0.25">
      <c r="A43" s="240" t="s">
        <v>0</v>
      </c>
      <c r="B43" s="240" t="s">
        <v>1</v>
      </c>
      <c r="C43" s="240" t="s">
        <v>94</v>
      </c>
      <c r="D43" s="240" t="s">
        <v>260</v>
      </c>
      <c r="E43" s="240" t="s">
        <v>13</v>
      </c>
      <c r="F43" s="241">
        <v>43662</v>
      </c>
      <c r="G43" s="423">
        <v>0</v>
      </c>
      <c r="H43" s="423">
        <v>-1052</v>
      </c>
      <c r="I43" s="240" t="s">
        <v>8</v>
      </c>
      <c r="J43" s="241">
        <v>43661</v>
      </c>
      <c r="K43" s="423">
        <v>-1052</v>
      </c>
      <c r="L43" s="423">
        <v>27</v>
      </c>
      <c r="M43" s="423">
        <v>0</v>
      </c>
      <c r="N43" s="423">
        <v>-236</v>
      </c>
      <c r="O43" s="423">
        <v>0</v>
      </c>
      <c r="P43" s="423">
        <v>-236</v>
      </c>
      <c r="Q43" s="423">
        <v>0</v>
      </c>
      <c r="R43" s="423">
        <v>-236</v>
      </c>
      <c r="S43" s="332" t="str">
        <f t="shared" si="0"/>
        <v>1000013051</v>
      </c>
      <c r="T43" s="333" t="str">
        <f>VLOOKUP(VALUE(C43),base!F:H,3,FALSE)</f>
        <v>OUI</v>
      </c>
      <c r="U43" s="331">
        <f>ROUNDUP(G43/VLOOKUP(VALUE(C43),base!F:V,base!$O$1,FALSE),1)</f>
        <v>0</v>
      </c>
    </row>
    <row r="44" spans="1:21" x14ac:dyDescent="0.25">
      <c r="A44" s="240" t="s">
        <v>0</v>
      </c>
      <c r="B44" s="240" t="s">
        <v>1</v>
      </c>
      <c r="C44" s="240" t="s">
        <v>95</v>
      </c>
      <c r="D44" s="240" t="s">
        <v>260</v>
      </c>
      <c r="E44" s="240" t="s">
        <v>13</v>
      </c>
      <c r="F44" s="241">
        <v>43649</v>
      </c>
      <c r="G44" s="423">
        <v>340</v>
      </c>
      <c r="H44" s="423">
        <v>-738</v>
      </c>
      <c r="I44" s="240" t="s">
        <v>2</v>
      </c>
      <c r="J44" s="241">
        <v>43648</v>
      </c>
      <c r="K44" s="423">
        <v>0</v>
      </c>
      <c r="L44" s="423">
        <v>91</v>
      </c>
      <c r="M44" s="423">
        <v>0</v>
      </c>
      <c r="N44" s="423">
        <v>-54</v>
      </c>
      <c r="O44" s="423">
        <v>-75</v>
      </c>
      <c r="P44" s="423">
        <v>-129</v>
      </c>
      <c r="Q44" s="423">
        <v>0</v>
      </c>
      <c r="R44" s="423">
        <v>-129</v>
      </c>
      <c r="S44" s="332" t="str">
        <f t="shared" si="0"/>
        <v>1000013062</v>
      </c>
      <c r="T44" s="333" t="str">
        <f>VLOOKUP(VALUE(C44),base!F:H,3,FALSE)</f>
        <v>OUI</v>
      </c>
      <c r="U44" s="331">
        <f>ROUNDUP(G44/VLOOKUP(VALUE(C44),base!F:V,base!$O$1,FALSE),1)</f>
        <v>5</v>
      </c>
    </row>
    <row r="45" spans="1:21" x14ac:dyDescent="0.25">
      <c r="A45" s="240" t="s">
        <v>0</v>
      </c>
      <c r="B45" s="240" t="s">
        <v>1</v>
      </c>
      <c r="C45" s="240" t="s">
        <v>95</v>
      </c>
      <c r="D45" s="240" t="s">
        <v>260</v>
      </c>
      <c r="E45" s="240" t="s">
        <v>13</v>
      </c>
      <c r="F45" s="241">
        <v>43650</v>
      </c>
      <c r="G45" s="423">
        <v>-398</v>
      </c>
      <c r="H45" s="423">
        <v>-605</v>
      </c>
      <c r="I45" s="240" t="s">
        <v>3</v>
      </c>
      <c r="J45" s="241">
        <v>43649</v>
      </c>
      <c r="K45" s="423">
        <v>0</v>
      </c>
      <c r="L45" s="423">
        <v>51</v>
      </c>
      <c r="M45" s="423">
        <v>0</v>
      </c>
      <c r="N45" s="423">
        <v>-142</v>
      </c>
      <c r="O45" s="423">
        <v>0</v>
      </c>
      <c r="P45" s="423">
        <v>-142</v>
      </c>
      <c r="Q45" s="423">
        <v>0</v>
      </c>
      <c r="R45" s="423">
        <v>-142</v>
      </c>
      <c r="S45" s="332" t="str">
        <f t="shared" si="0"/>
        <v>1000013062</v>
      </c>
      <c r="T45" s="333" t="str">
        <f>VLOOKUP(VALUE(C45),base!F:H,3,FALSE)</f>
        <v>OUI</v>
      </c>
      <c r="U45" s="331">
        <f>ROUNDUP(G45/VLOOKUP(VALUE(C45),base!F:V,base!$O$1,FALSE),1)</f>
        <v>-5.8999999999999995</v>
      </c>
    </row>
    <row r="46" spans="1:21" x14ac:dyDescent="0.25">
      <c r="A46" s="240" t="s">
        <v>0</v>
      </c>
      <c r="B46" s="240" t="s">
        <v>1</v>
      </c>
      <c r="C46" s="240" t="s">
        <v>95</v>
      </c>
      <c r="D46" s="240" t="s">
        <v>260</v>
      </c>
      <c r="E46" s="240" t="s">
        <v>13</v>
      </c>
      <c r="F46" s="241">
        <v>43651</v>
      </c>
      <c r="G46" s="423">
        <v>153</v>
      </c>
      <c r="H46" s="423">
        <v>-386</v>
      </c>
      <c r="I46" s="240" t="s">
        <v>4</v>
      </c>
      <c r="J46" s="241">
        <v>43650</v>
      </c>
      <c r="K46" s="423">
        <v>-233</v>
      </c>
      <c r="L46" s="423">
        <v>51</v>
      </c>
      <c r="M46" s="423">
        <v>0</v>
      </c>
      <c r="N46" s="423">
        <v>-69</v>
      </c>
      <c r="O46" s="423">
        <v>0</v>
      </c>
      <c r="P46" s="423">
        <v>-69</v>
      </c>
      <c r="Q46" s="423">
        <v>0</v>
      </c>
      <c r="R46" s="423">
        <v>-69</v>
      </c>
      <c r="S46" s="332" t="str">
        <f t="shared" si="0"/>
        <v>1000013062</v>
      </c>
      <c r="T46" s="333" t="str">
        <f>VLOOKUP(VALUE(C46),base!F:H,3,FALSE)</f>
        <v>OUI</v>
      </c>
      <c r="U46" s="331">
        <f>ROUNDUP(G46/VLOOKUP(VALUE(C46),base!F:V,base!$O$1,FALSE),1)</f>
        <v>2.3000000000000003</v>
      </c>
    </row>
    <row r="47" spans="1:21" x14ac:dyDescent="0.25">
      <c r="A47" s="240" t="s">
        <v>0</v>
      </c>
      <c r="B47" s="240" t="s">
        <v>1</v>
      </c>
      <c r="C47" s="240" t="s">
        <v>95</v>
      </c>
      <c r="D47" s="240" t="s">
        <v>260</v>
      </c>
      <c r="E47" s="240" t="s">
        <v>13</v>
      </c>
      <c r="F47" s="241">
        <v>43652</v>
      </c>
      <c r="G47" s="423">
        <v>0</v>
      </c>
      <c r="H47" s="423">
        <v>-522</v>
      </c>
      <c r="I47" s="240" t="s">
        <v>5</v>
      </c>
      <c r="J47" s="241">
        <v>43651</v>
      </c>
      <c r="K47" s="423">
        <v>-522</v>
      </c>
      <c r="L47" s="423">
        <v>51</v>
      </c>
      <c r="M47" s="423">
        <v>0</v>
      </c>
      <c r="N47" s="423">
        <v>-84</v>
      </c>
      <c r="O47" s="423">
        <v>0</v>
      </c>
      <c r="P47" s="423">
        <v>-84</v>
      </c>
      <c r="Q47" s="423">
        <v>0</v>
      </c>
      <c r="R47" s="423">
        <v>-84</v>
      </c>
      <c r="S47" s="332" t="str">
        <f t="shared" si="0"/>
        <v>1000013062</v>
      </c>
      <c r="T47" s="333" t="str">
        <f>VLOOKUP(VALUE(C47),base!F:H,3,FALSE)</f>
        <v>OUI</v>
      </c>
      <c r="U47" s="331">
        <f>ROUNDUP(G47/VLOOKUP(VALUE(C47),base!F:V,base!$O$1,FALSE),1)</f>
        <v>0</v>
      </c>
    </row>
    <row r="48" spans="1:21" x14ac:dyDescent="0.25">
      <c r="A48" s="240" t="s">
        <v>0</v>
      </c>
      <c r="B48" s="240" t="s">
        <v>1</v>
      </c>
      <c r="C48" s="240" t="s">
        <v>95</v>
      </c>
      <c r="D48" s="240" t="s">
        <v>260</v>
      </c>
      <c r="E48" s="240" t="s">
        <v>13</v>
      </c>
      <c r="F48" s="241">
        <v>43653</v>
      </c>
      <c r="G48" s="423">
        <v>0</v>
      </c>
      <c r="H48" s="423">
        <v>0</v>
      </c>
      <c r="I48" s="240" t="s">
        <v>6</v>
      </c>
      <c r="J48" s="241">
        <v>43652</v>
      </c>
      <c r="K48" s="423">
        <v>0</v>
      </c>
      <c r="L48" s="423">
        <v>51</v>
      </c>
      <c r="M48" s="423">
        <v>0</v>
      </c>
      <c r="N48" s="423">
        <v>0</v>
      </c>
      <c r="O48" s="423">
        <v>0</v>
      </c>
      <c r="P48" s="423">
        <v>0</v>
      </c>
      <c r="Q48" s="423">
        <v>0</v>
      </c>
      <c r="R48" s="423">
        <v>0</v>
      </c>
      <c r="S48" s="332" t="str">
        <f t="shared" si="0"/>
        <v>1000013062</v>
      </c>
      <c r="T48" s="333" t="str">
        <f>VLOOKUP(VALUE(C48),base!F:H,3,FALSE)</f>
        <v>OUI</v>
      </c>
      <c r="U48" s="331">
        <f>ROUNDUP(G48/VLOOKUP(VALUE(C48),base!F:V,base!$O$1,FALSE),1)</f>
        <v>0</v>
      </c>
    </row>
    <row r="49" spans="1:21" x14ac:dyDescent="0.25">
      <c r="A49" s="240" t="s">
        <v>0</v>
      </c>
      <c r="B49" s="240" t="s">
        <v>1</v>
      </c>
      <c r="C49" s="240" t="s">
        <v>95</v>
      </c>
      <c r="D49" s="240" t="s">
        <v>260</v>
      </c>
      <c r="E49" s="240" t="s">
        <v>13</v>
      </c>
      <c r="F49" s="241">
        <v>43654</v>
      </c>
      <c r="G49" s="423">
        <v>0</v>
      </c>
      <c r="H49" s="423">
        <v>-623</v>
      </c>
      <c r="I49" s="240" t="s">
        <v>7</v>
      </c>
      <c r="J49" s="241">
        <v>43653</v>
      </c>
      <c r="K49" s="423">
        <v>-623</v>
      </c>
      <c r="L49" s="423">
        <v>51</v>
      </c>
      <c r="M49" s="423">
        <v>0</v>
      </c>
      <c r="N49" s="423">
        <v>-81</v>
      </c>
      <c r="O49" s="423">
        <v>0</v>
      </c>
      <c r="P49" s="423">
        <v>-81</v>
      </c>
      <c r="Q49" s="423">
        <v>0</v>
      </c>
      <c r="R49" s="423">
        <v>-81</v>
      </c>
      <c r="S49" s="332" t="str">
        <f t="shared" si="0"/>
        <v>1000013062</v>
      </c>
      <c r="T49" s="333" t="str">
        <f>VLOOKUP(VALUE(C49),base!F:H,3,FALSE)</f>
        <v>OUI</v>
      </c>
      <c r="U49" s="331">
        <f>ROUNDUP(G49/VLOOKUP(VALUE(C49),base!F:V,base!$O$1,FALSE),1)</f>
        <v>0</v>
      </c>
    </row>
    <row r="50" spans="1:21" x14ac:dyDescent="0.25">
      <c r="A50" s="240" t="s">
        <v>0</v>
      </c>
      <c r="B50" s="240" t="s">
        <v>1</v>
      </c>
      <c r="C50" s="240" t="s">
        <v>95</v>
      </c>
      <c r="D50" s="240" t="s">
        <v>260</v>
      </c>
      <c r="E50" s="240" t="s">
        <v>13</v>
      </c>
      <c r="F50" s="241">
        <v>43655</v>
      </c>
      <c r="G50" s="423">
        <v>0</v>
      </c>
      <c r="H50" s="423">
        <v>-801</v>
      </c>
      <c r="I50" s="240" t="s">
        <v>8</v>
      </c>
      <c r="J50" s="241">
        <v>43654</v>
      </c>
      <c r="K50" s="423">
        <v>-801</v>
      </c>
      <c r="L50" s="423">
        <v>51</v>
      </c>
      <c r="M50" s="423">
        <v>0</v>
      </c>
      <c r="N50" s="423">
        <v>-119</v>
      </c>
      <c r="O50" s="423">
        <v>0</v>
      </c>
      <c r="P50" s="423">
        <v>-119</v>
      </c>
      <c r="Q50" s="423">
        <v>0</v>
      </c>
      <c r="R50" s="423">
        <v>-119</v>
      </c>
      <c r="S50" s="332" t="str">
        <f t="shared" si="0"/>
        <v>1000013062</v>
      </c>
      <c r="T50" s="333" t="str">
        <f>VLOOKUP(VALUE(C50),base!F:H,3,FALSE)</f>
        <v>OUI</v>
      </c>
      <c r="U50" s="331">
        <f>ROUNDUP(G50/VLOOKUP(VALUE(C50),base!F:V,base!$O$1,FALSE),1)</f>
        <v>0</v>
      </c>
    </row>
    <row r="51" spans="1:21" x14ac:dyDescent="0.25">
      <c r="A51" s="240" t="s">
        <v>0</v>
      </c>
      <c r="B51" s="240" t="s">
        <v>1</v>
      </c>
      <c r="C51" s="240" t="s">
        <v>95</v>
      </c>
      <c r="D51" s="240" t="s">
        <v>260</v>
      </c>
      <c r="E51" s="240" t="s">
        <v>13</v>
      </c>
      <c r="F51" s="241">
        <v>43656</v>
      </c>
      <c r="G51" s="423">
        <v>0</v>
      </c>
      <c r="H51" s="423">
        <v>-748</v>
      </c>
      <c r="I51" s="240" t="s">
        <v>2</v>
      </c>
      <c r="J51" s="241">
        <v>43655</v>
      </c>
      <c r="K51" s="423">
        <v>-748</v>
      </c>
      <c r="L51" s="423">
        <v>51</v>
      </c>
      <c r="M51" s="423">
        <v>0</v>
      </c>
      <c r="N51" s="423">
        <v>-126</v>
      </c>
      <c r="O51" s="423">
        <v>0</v>
      </c>
      <c r="P51" s="423">
        <v>-126</v>
      </c>
      <c r="Q51" s="423">
        <v>0</v>
      </c>
      <c r="R51" s="423">
        <v>-126</v>
      </c>
      <c r="S51" s="332" t="str">
        <f t="shared" si="0"/>
        <v>1000013062</v>
      </c>
      <c r="T51" s="333" t="str">
        <f>VLOOKUP(VALUE(C51),base!F:H,3,FALSE)</f>
        <v>OUI</v>
      </c>
      <c r="U51" s="331">
        <f>ROUNDUP(G51/VLOOKUP(VALUE(C51),base!F:V,base!$O$1,FALSE),1)</f>
        <v>0</v>
      </c>
    </row>
    <row r="52" spans="1:21" x14ac:dyDescent="0.25">
      <c r="A52" s="240" t="s">
        <v>0</v>
      </c>
      <c r="B52" s="240" t="s">
        <v>1</v>
      </c>
      <c r="C52" s="240" t="s">
        <v>95</v>
      </c>
      <c r="D52" s="240" t="s">
        <v>260</v>
      </c>
      <c r="E52" s="240" t="s">
        <v>13</v>
      </c>
      <c r="F52" s="241">
        <v>43657</v>
      </c>
      <c r="G52" s="423">
        <v>0</v>
      </c>
      <c r="H52" s="423">
        <v>-617</v>
      </c>
      <c r="I52" s="240" t="s">
        <v>3</v>
      </c>
      <c r="J52" s="241">
        <v>43656</v>
      </c>
      <c r="K52" s="423">
        <v>-617</v>
      </c>
      <c r="L52" s="423">
        <v>51</v>
      </c>
      <c r="M52" s="423">
        <v>0</v>
      </c>
      <c r="N52" s="423">
        <v>-161</v>
      </c>
      <c r="O52" s="423">
        <v>0</v>
      </c>
      <c r="P52" s="423">
        <v>-161</v>
      </c>
      <c r="Q52" s="423">
        <v>0</v>
      </c>
      <c r="R52" s="423">
        <v>-161</v>
      </c>
      <c r="S52" s="332" t="str">
        <f t="shared" si="0"/>
        <v>1000013062</v>
      </c>
      <c r="T52" s="333" t="str">
        <f>VLOOKUP(VALUE(C52),base!F:H,3,FALSE)</f>
        <v>OUI</v>
      </c>
      <c r="U52" s="331">
        <f>ROUNDUP(G52/VLOOKUP(VALUE(C52),base!F:V,base!$O$1,FALSE),1)</f>
        <v>0</v>
      </c>
    </row>
    <row r="53" spans="1:21" x14ac:dyDescent="0.25">
      <c r="A53" s="240" t="s">
        <v>0</v>
      </c>
      <c r="B53" s="240" t="s">
        <v>1</v>
      </c>
      <c r="C53" s="240" t="s">
        <v>95</v>
      </c>
      <c r="D53" s="240" t="s">
        <v>260</v>
      </c>
      <c r="E53" s="240" t="s">
        <v>13</v>
      </c>
      <c r="F53" s="241">
        <v>43658</v>
      </c>
      <c r="G53" s="423">
        <v>0</v>
      </c>
      <c r="H53" s="423">
        <v>-390</v>
      </c>
      <c r="I53" s="240" t="s">
        <v>4</v>
      </c>
      <c r="J53" s="241">
        <v>43657</v>
      </c>
      <c r="K53" s="423">
        <v>-390</v>
      </c>
      <c r="L53" s="423">
        <v>51</v>
      </c>
      <c r="M53" s="423">
        <v>0</v>
      </c>
      <c r="N53" s="423">
        <v>-74</v>
      </c>
      <c r="O53" s="423">
        <v>0</v>
      </c>
      <c r="P53" s="423">
        <v>-74</v>
      </c>
      <c r="Q53" s="423">
        <v>0</v>
      </c>
      <c r="R53" s="423">
        <v>-74</v>
      </c>
      <c r="S53" s="332" t="str">
        <f t="shared" si="0"/>
        <v>1000013062</v>
      </c>
      <c r="T53" s="333" t="str">
        <f>VLOOKUP(VALUE(C53),base!F:H,3,FALSE)</f>
        <v>OUI</v>
      </c>
      <c r="U53" s="331">
        <f>ROUNDUP(G53/VLOOKUP(VALUE(C53),base!F:V,base!$O$1,FALSE),1)</f>
        <v>0</v>
      </c>
    </row>
    <row r="54" spans="1:21" x14ac:dyDescent="0.25">
      <c r="A54" s="240" t="s">
        <v>0</v>
      </c>
      <c r="B54" s="240" t="s">
        <v>1</v>
      </c>
      <c r="C54" s="240" t="s">
        <v>95</v>
      </c>
      <c r="D54" s="240" t="s">
        <v>260</v>
      </c>
      <c r="E54" s="240" t="s">
        <v>13</v>
      </c>
      <c r="F54" s="241">
        <v>43659</v>
      </c>
      <c r="G54" s="423">
        <v>0</v>
      </c>
      <c r="H54" s="423">
        <v>-530</v>
      </c>
      <c r="I54" s="240" t="s">
        <v>5</v>
      </c>
      <c r="J54" s="241">
        <v>43658</v>
      </c>
      <c r="K54" s="423">
        <v>-530</v>
      </c>
      <c r="L54" s="423">
        <v>51</v>
      </c>
      <c r="M54" s="423">
        <v>0</v>
      </c>
      <c r="N54" s="423">
        <v>-92</v>
      </c>
      <c r="O54" s="423">
        <v>0</v>
      </c>
      <c r="P54" s="423">
        <v>-92</v>
      </c>
      <c r="Q54" s="423">
        <v>0</v>
      </c>
      <c r="R54" s="423">
        <v>-92</v>
      </c>
      <c r="S54" s="332" t="str">
        <f t="shared" si="0"/>
        <v>1000013062</v>
      </c>
      <c r="T54" s="333" t="str">
        <f>VLOOKUP(VALUE(C54),base!F:H,3,FALSE)</f>
        <v>OUI</v>
      </c>
      <c r="U54" s="331">
        <f>ROUNDUP(G54/VLOOKUP(VALUE(C54),base!F:V,base!$O$1,FALSE),1)</f>
        <v>0</v>
      </c>
    </row>
    <row r="55" spans="1:21" x14ac:dyDescent="0.25">
      <c r="A55" s="240" t="s">
        <v>0</v>
      </c>
      <c r="B55" s="240" t="s">
        <v>1</v>
      </c>
      <c r="C55" s="240" t="s">
        <v>95</v>
      </c>
      <c r="D55" s="240" t="s">
        <v>260</v>
      </c>
      <c r="E55" s="240" t="s">
        <v>13</v>
      </c>
      <c r="F55" s="241">
        <v>43660</v>
      </c>
      <c r="G55" s="423">
        <v>0</v>
      </c>
      <c r="H55" s="423">
        <v>0</v>
      </c>
      <c r="I55" s="240" t="s">
        <v>6</v>
      </c>
      <c r="J55" s="241">
        <v>43659</v>
      </c>
      <c r="K55" s="423">
        <v>0</v>
      </c>
      <c r="L55" s="423">
        <v>51</v>
      </c>
      <c r="M55" s="423">
        <v>0</v>
      </c>
      <c r="N55" s="423">
        <v>0</v>
      </c>
      <c r="O55" s="423">
        <v>0</v>
      </c>
      <c r="P55" s="423">
        <v>0</v>
      </c>
      <c r="Q55" s="423">
        <v>0</v>
      </c>
      <c r="R55" s="423">
        <v>0</v>
      </c>
      <c r="S55" s="332" t="str">
        <f t="shared" si="0"/>
        <v>1000013062</v>
      </c>
      <c r="T55" s="333" t="str">
        <f>VLOOKUP(VALUE(C55),base!F:H,3,FALSE)</f>
        <v>OUI</v>
      </c>
      <c r="U55" s="331">
        <f>ROUNDUP(G55/VLOOKUP(VALUE(C55),base!F:V,base!$O$1,FALSE),1)</f>
        <v>0</v>
      </c>
    </row>
    <row r="56" spans="1:21" x14ac:dyDescent="0.25">
      <c r="A56" s="240" t="s">
        <v>0</v>
      </c>
      <c r="B56" s="240" t="s">
        <v>1</v>
      </c>
      <c r="C56" s="240" t="s">
        <v>95</v>
      </c>
      <c r="D56" s="240" t="s">
        <v>260</v>
      </c>
      <c r="E56" s="240" t="s">
        <v>13</v>
      </c>
      <c r="F56" s="241">
        <v>43661</v>
      </c>
      <c r="G56" s="423">
        <v>0</v>
      </c>
      <c r="H56" s="423">
        <v>-623</v>
      </c>
      <c r="I56" s="240" t="s">
        <v>7</v>
      </c>
      <c r="J56" s="241">
        <v>43660</v>
      </c>
      <c r="K56" s="423">
        <v>-623</v>
      </c>
      <c r="L56" s="423">
        <v>51</v>
      </c>
      <c r="M56" s="423">
        <v>0</v>
      </c>
      <c r="N56" s="423">
        <v>-81</v>
      </c>
      <c r="O56" s="423">
        <v>0</v>
      </c>
      <c r="P56" s="423">
        <v>-81</v>
      </c>
      <c r="Q56" s="423">
        <v>0</v>
      </c>
      <c r="R56" s="423">
        <v>-81</v>
      </c>
      <c r="S56" s="332" t="str">
        <f t="shared" si="0"/>
        <v>1000013062</v>
      </c>
      <c r="T56" s="333" t="str">
        <f>VLOOKUP(VALUE(C56),base!F:H,3,FALSE)</f>
        <v>OUI</v>
      </c>
      <c r="U56" s="331">
        <f>ROUNDUP(G56/VLOOKUP(VALUE(C56),base!F:V,base!$O$1,FALSE),1)</f>
        <v>0</v>
      </c>
    </row>
    <row r="57" spans="1:21" x14ac:dyDescent="0.25">
      <c r="A57" s="240" t="s">
        <v>0</v>
      </c>
      <c r="B57" s="240" t="s">
        <v>1</v>
      </c>
      <c r="C57" s="240" t="s">
        <v>95</v>
      </c>
      <c r="D57" s="240" t="s">
        <v>260</v>
      </c>
      <c r="E57" s="240" t="s">
        <v>13</v>
      </c>
      <c r="F57" s="241">
        <v>43662</v>
      </c>
      <c r="G57" s="423">
        <v>0</v>
      </c>
      <c r="H57" s="423">
        <v>-801</v>
      </c>
      <c r="I57" s="240" t="s">
        <v>8</v>
      </c>
      <c r="J57" s="241">
        <v>43661</v>
      </c>
      <c r="K57" s="423">
        <v>-801</v>
      </c>
      <c r="L57" s="423">
        <v>51</v>
      </c>
      <c r="M57" s="423">
        <v>0</v>
      </c>
      <c r="N57" s="423">
        <v>-119</v>
      </c>
      <c r="O57" s="423">
        <v>0</v>
      </c>
      <c r="P57" s="423">
        <v>-119</v>
      </c>
      <c r="Q57" s="423">
        <v>0</v>
      </c>
      <c r="R57" s="423">
        <v>-119</v>
      </c>
      <c r="S57" s="332" t="str">
        <f t="shared" si="0"/>
        <v>1000013062</v>
      </c>
      <c r="T57" s="333" t="str">
        <f>VLOOKUP(VALUE(C57),base!F:H,3,FALSE)</f>
        <v>OUI</v>
      </c>
      <c r="U57" s="331">
        <f>ROUNDUP(G57/VLOOKUP(VALUE(C57),base!F:V,base!$O$1,FALSE),1)</f>
        <v>0</v>
      </c>
    </row>
    <row r="58" spans="1:21" x14ac:dyDescent="0.25">
      <c r="A58" s="240" t="s">
        <v>0</v>
      </c>
      <c r="B58" s="240" t="s">
        <v>9</v>
      </c>
      <c r="C58" s="240" t="s">
        <v>100</v>
      </c>
      <c r="D58" s="240" t="s">
        <v>261</v>
      </c>
      <c r="E58" s="240" t="s">
        <v>11</v>
      </c>
      <c r="F58" s="241">
        <v>43649</v>
      </c>
      <c r="G58" s="423">
        <v>0</v>
      </c>
      <c r="H58" s="423">
        <v>0</v>
      </c>
      <c r="I58" s="240" t="s">
        <v>2</v>
      </c>
      <c r="J58" s="241">
        <v>43648</v>
      </c>
      <c r="K58" s="423">
        <v>0</v>
      </c>
      <c r="L58" s="423">
        <v>2045</v>
      </c>
      <c r="M58" s="423">
        <v>0</v>
      </c>
      <c r="N58" s="423">
        <v>-408</v>
      </c>
      <c r="O58" s="423">
        <v>-192</v>
      </c>
      <c r="P58" s="423">
        <v>-600</v>
      </c>
      <c r="Q58" s="423">
        <v>0</v>
      </c>
      <c r="R58" s="423">
        <v>-600</v>
      </c>
      <c r="S58" s="332" t="str">
        <f t="shared" si="0"/>
        <v>1000013355</v>
      </c>
      <c r="T58" s="333" t="str">
        <f>VLOOKUP(VALUE(C58),base!F:H,3,FALSE)</f>
        <v>OUI</v>
      </c>
      <c r="U58" s="331">
        <f>ROUNDUP(G58/VLOOKUP(VALUE(C58),base!F:V,base!$O$1,FALSE),1)</f>
        <v>0</v>
      </c>
    </row>
    <row r="59" spans="1:21" x14ac:dyDescent="0.25">
      <c r="A59" s="240" t="s">
        <v>0</v>
      </c>
      <c r="B59" s="240" t="s">
        <v>9</v>
      </c>
      <c r="C59" s="240" t="s">
        <v>100</v>
      </c>
      <c r="D59" s="240" t="s">
        <v>261</v>
      </c>
      <c r="E59" s="240" t="s">
        <v>11</v>
      </c>
      <c r="F59" s="241">
        <v>43650</v>
      </c>
      <c r="G59" s="423">
        <v>0</v>
      </c>
      <c r="H59" s="423">
        <v>0</v>
      </c>
      <c r="I59" s="240" t="s">
        <v>3</v>
      </c>
      <c r="J59" s="241">
        <v>43649</v>
      </c>
      <c r="K59" s="423">
        <v>0</v>
      </c>
      <c r="L59" s="423">
        <v>1445</v>
      </c>
      <c r="M59" s="423">
        <v>0</v>
      </c>
      <c r="N59" s="423">
        <v>-754</v>
      </c>
      <c r="O59" s="423">
        <v>-61</v>
      </c>
      <c r="P59" s="423">
        <v>-815</v>
      </c>
      <c r="Q59" s="423">
        <v>0</v>
      </c>
      <c r="R59" s="423">
        <v>-815</v>
      </c>
      <c r="S59" s="332" t="str">
        <f t="shared" si="0"/>
        <v>1000013355</v>
      </c>
      <c r="T59" s="333" t="str">
        <f>VLOOKUP(VALUE(C59),base!F:H,3,FALSE)</f>
        <v>OUI</v>
      </c>
      <c r="U59" s="331">
        <f>ROUNDUP(G59/VLOOKUP(VALUE(C59),base!F:V,base!$O$1,FALSE),1)</f>
        <v>0</v>
      </c>
    </row>
    <row r="60" spans="1:21" x14ac:dyDescent="0.25">
      <c r="A60" s="240" t="s">
        <v>0</v>
      </c>
      <c r="B60" s="240" t="s">
        <v>9</v>
      </c>
      <c r="C60" s="240" t="s">
        <v>100</v>
      </c>
      <c r="D60" s="240" t="s">
        <v>261</v>
      </c>
      <c r="E60" s="240" t="s">
        <v>11</v>
      </c>
      <c r="F60" s="241">
        <v>43651</v>
      </c>
      <c r="G60" s="423">
        <v>0</v>
      </c>
      <c r="H60" s="423">
        <v>-75</v>
      </c>
      <c r="I60" s="240" t="s">
        <v>4</v>
      </c>
      <c r="J60" s="241">
        <v>43650</v>
      </c>
      <c r="K60" s="423">
        <v>0</v>
      </c>
      <c r="L60" s="423">
        <v>630</v>
      </c>
      <c r="M60" s="423">
        <v>0</v>
      </c>
      <c r="N60" s="423">
        <v>-536</v>
      </c>
      <c r="O60" s="423">
        <v>0</v>
      </c>
      <c r="P60" s="423">
        <v>-536</v>
      </c>
      <c r="Q60" s="423">
        <v>0</v>
      </c>
      <c r="R60" s="423">
        <v>-536</v>
      </c>
      <c r="S60" s="332" t="str">
        <f t="shared" si="0"/>
        <v>1000013355</v>
      </c>
      <c r="T60" s="333" t="str">
        <f>VLOOKUP(VALUE(C60),base!F:H,3,FALSE)</f>
        <v>OUI</v>
      </c>
      <c r="U60" s="331">
        <f>ROUNDUP(G60/VLOOKUP(VALUE(C60),base!F:V,base!$O$1,FALSE),1)</f>
        <v>0</v>
      </c>
    </row>
    <row r="61" spans="1:21" x14ac:dyDescent="0.25">
      <c r="A61" s="240" t="s">
        <v>0</v>
      </c>
      <c r="B61" s="240" t="s">
        <v>9</v>
      </c>
      <c r="C61" s="240" t="s">
        <v>100</v>
      </c>
      <c r="D61" s="240" t="s">
        <v>261</v>
      </c>
      <c r="E61" s="240" t="s">
        <v>11</v>
      </c>
      <c r="F61" s="241">
        <v>43652</v>
      </c>
      <c r="G61" s="423">
        <v>1149</v>
      </c>
      <c r="H61" s="423">
        <v>-540</v>
      </c>
      <c r="I61" s="240" t="s">
        <v>5</v>
      </c>
      <c r="J61" s="241">
        <v>43651</v>
      </c>
      <c r="K61" s="423">
        <v>0</v>
      </c>
      <c r="L61" s="423">
        <v>169</v>
      </c>
      <c r="M61" s="423">
        <v>0</v>
      </c>
      <c r="N61" s="423">
        <v>-539</v>
      </c>
      <c r="O61" s="423">
        <v>0</v>
      </c>
      <c r="P61" s="423">
        <v>-539</v>
      </c>
      <c r="Q61" s="423">
        <v>0</v>
      </c>
      <c r="R61" s="423">
        <v>-539</v>
      </c>
      <c r="S61" s="332" t="str">
        <f t="shared" si="0"/>
        <v>1000013355</v>
      </c>
      <c r="T61" s="333" t="str">
        <f>VLOOKUP(VALUE(C61),base!F:H,3,FALSE)</f>
        <v>OUI</v>
      </c>
      <c r="U61" s="331">
        <f>ROUNDUP(G61/VLOOKUP(VALUE(C61),base!F:V,base!$O$1,FALSE),1)</f>
        <v>16.900000000000002</v>
      </c>
    </row>
    <row r="62" spans="1:21" x14ac:dyDescent="0.25">
      <c r="A62" s="240" t="s">
        <v>0</v>
      </c>
      <c r="B62" s="240" t="s">
        <v>9</v>
      </c>
      <c r="C62" s="240" t="s">
        <v>100</v>
      </c>
      <c r="D62" s="240" t="s">
        <v>261</v>
      </c>
      <c r="E62" s="240" t="s">
        <v>11</v>
      </c>
      <c r="F62" s="241">
        <v>43653</v>
      </c>
      <c r="G62" s="423">
        <v>609</v>
      </c>
      <c r="H62" s="423">
        <v>0</v>
      </c>
      <c r="I62" s="240" t="s">
        <v>6</v>
      </c>
      <c r="J62" s="241">
        <v>43652</v>
      </c>
      <c r="K62" s="423">
        <v>0</v>
      </c>
      <c r="L62" s="423">
        <v>170</v>
      </c>
      <c r="M62" s="423">
        <v>0</v>
      </c>
      <c r="N62" s="423">
        <v>0</v>
      </c>
      <c r="O62" s="423">
        <v>0</v>
      </c>
      <c r="P62" s="423">
        <v>0</v>
      </c>
      <c r="Q62" s="423">
        <v>0</v>
      </c>
      <c r="R62" s="423">
        <v>0</v>
      </c>
      <c r="S62" s="332" t="str">
        <f t="shared" si="0"/>
        <v>1000013355</v>
      </c>
      <c r="T62" s="333" t="str">
        <f>VLOOKUP(VALUE(C62),base!F:H,3,FALSE)</f>
        <v>OUI</v>
      </c>
      <c r="U62" s="331">
        <f>ROUNDUP(G62/VLOOKUP(VALUE(C62),base!F:V,base!$O$1,FALSE),1)</f>
        <v>9</v>
      </c>
    </row>
    <row r="63" spans="1:21" x14ac:dyDescent="0.25">
      <c r="A63" s="240" t="s">
        <v>0</v>
      </c>
      <c r="B63" s="240" t="s">
        <v>9</v>
      </c>
      <c r="C63" s="240" t="s">
        <v>100</v>
      </c>
      <c r="D63" s="240" t="s">
        <v>261</v>
      </c>
      <c r="E63" s="240" t="s">
        <v>11</v>
      </c>
      <c r="F63" s="241">
        <v>43654</v>
      </c>
      <c r="G63" s="423">
        <v>609</v>
      </c>
      <c r="H63" s="423">
        <v>-660</v>
      </c>
      <c r="I63" s="240" t="s">
        <v>7</v>
      </c>
      <c r="J63" s="241">
        <v>43653</v>
      </c>
      <c r="K63" s="423">
        <v>-51</v>
      </c>
      <c r="L63" s="423">
        <v>170</v>
      </c>
      <c r="M63" s="423">
        <v>0</v>
      </c>
      <c r="N63" s="423">
        <v>-632</v>
      </c>
      <c r="O63" s="423">
        <v>0</v>
      </c>
      <c r="P63" s="423">
        <v>-632</v>
      </c>
      <c r="Q63" s="423">
        <v>0</v>
      </c>
      <c r="R63" s="423">
        <v>-632</v>
      </c>
      <c r="S63" s="332" t="str">
        <f t="shared" si="0"/>
        <v>1000013355</v>
      </c>
      <c r="T63" s="333" t="str">
        <f>VLOOKUP(VALUE(C63),base!F:H,3,FALSE)</f>
        <v>OUI</v>
      </c>
      <c r="U63" s="331">
        <f>ROUNDUP(G63/VLOOKUP(VALUE(C63),base!F:V,base!$O$1,FALSE),1)</f>
        <v>9</v>
      </c>
    </row>
    <row r="64" spans="1:21" x14ac:dyDescent="0.25">
      <c r="A64" s="240" t="s">
        <v>0</v>
      </c>
      <c r="B64" s="240" t="s">
        <v>9</v>
      </c>
      <c r="C64" s="240" t="s">
        <v>100</v>
      </c>
      <c r="D64" s="240" t="s">
        <v>261</v>
      </c>
      <c r="E64" s="240" t="s">
        <v>11</v>
      </c>
      <c r="F64" s="241">
        <v>43655</v>
      </c>
      <c r="G64" s="423">
        <v>0</v>
      </c>
      <c r="H64" s="423">
        <v>-710</v>
      </c>
      <c r="I64" s="240" t="s">
        <v>8</v>
      </c>
      <c r="J64" s="241">
        <v>43654</v>
      </c>
      <c r="K64" s="423">
        <v>-710</v>
      </c>
      <c r="L64" s="423">
        <v>198</v>
      </c>
      <c r="M64" s="423">
        <v>0</v>
      </c>
      <c r="N64" s="423">
        <v>-678</v>
      </c>
      <c r="O64" s="423">
        <v>-18</v>
      </c>
      <c r="P64" s="423">
        <v>-696</v>
      </c>
      <c r="Q64" s="423">
        <v>0</v>
      </c>
      <c r="R64" s="423">
        <v>-696</v>
      </c>
      <c r="S64" s="332" t="str">
        <f t="shared" si="0"/>
        <v>1000013355</v>
      </c>
      <c r="T64" s="333" t="str">
        <f>VLOOKUP(VALUE(C64),base!F:H,3,FALSE)</f>
        <v>OUI</v>
      </c>
      <c r="U64" s="331">
        <f>ROUNDUP(G64/VLOOKUP(VALUE(C64),base!F:V,base!$O$1,FALSE),1)</f>
        <v>0</v>
      </c>
    </row>
    <row r="65" spans="1:21" x14ac:dyDescent="0.25">
      <c r="A65" s="240" t="s">
        <v>0</v>
      </c>
      <c r="B65" s="240" t="s">
        <v>9</v>
      </c>
      <c r="C65" s="240" t="s">
        <v>100</v>
      </c>
      <c r="D65" s="240" t="s">
        <v>261</v>
      </c>
      <c r="E65" s="240" t="s">
        <v>11</v>
      </c>
      <c r="F65" s="241">
        <v>43656</v>
      </c>
      <c r="G65" s="423">
        <v>0</v>
      </c>
      <c r="H65" s="423">
        <v>-721</v>
      </c>
      <c r="I65" s="240" t="s">
        <v>2</v>
      </c>
      <c r="J65" s="241">
        <v>43655</v>
      </c>
      <c r="K65" s="423">
        <v>-721</v>
      </c>
      <c r="L65" s="423">
        <v>212</v>
      </c>
      <c r="M65" s="423">
        <v>0</v>
      </c>
      <c r="N65" s="423">
        <v>-710</v>
      </c>
      <c r="O65" s="423">
        <v>-2</v>
      </c>
      <c r="P65" s="423">
        <v>-712</v>
      </c>
      <c r="Q65" s="423">
        <v>0</v>
      </c>
      <c r="R65" s="423">
        <v>-712</v>
      </c>
      <c r="S65" s="332" t="str">
        <f t="shared" si="0"/>
        <v>1000013355</v>
      </c>
      <c r="T65" s="333" t="str">
        <f>VLOOKUP(VALUE(C65),base!F:H,3,FALSE)</f>
        <v>OUI</v>
      </c>
      <c r="U65" s="331">
        <f>ROUNDUP(G65/VLOOKUP(VALUE(C65),base!F:V,base!$O$1,FALSE),1)</f>
        <v>0</v>
      </c>
    </row>
    <row r="66" spans="1:21" x14ac:dyDescent="0.25">
      <c r="A66" s="240" t="s">
        <v>0</v>
      </c>
      <c r="B66" s="240" t="s">
        <v>9</v>
      </c>
      <c r="C66" s="240" t="s">
        <v>100</v>
      </c>
      <c r="D66" s="240" t="s">
        <v>261</v>
      </c>
      <c r="E66" s="240" t="s">
        <v>11</v>
      </c>
      <c r="F66" s="241">
        <v>43657</v>
      </c>
      <c r="G66" s="423">
        <v>0</v>
      </c>
      <c r="H66" s="423">
        <v>-961</v>
      </c>
      <c r="I66" s="240" t="s">
        <v>3</v>
      </c>
      <c r="J66" s="241">
        <v>43656</v>
      </c>
      <c r="K66" s="423">
        <v>-961</v>
      </c>
      <c r="L66" s="423">
        <v>221</v>
      </c>
      <c r="M66" s="423">
        <v>0</v>
      </c>
      <c r="N66" s="423">
        <v>-902</v>
      </c>
      <c r="O66" s="423">
        <v>-1</v>
      </c>
      <c r="P66" s="423">
        <v>-903</v>
      </c>
      <c r="Q66" s="423">
        <v>0</v>
      </c>
      <c r="R66" s="423">
        <v>-903</v>
      </c>
      <c r="S66" s="332" t="str">
        <f t="shared" ref="S66:S129" si="1">C66</f>
        <v>1000013355</v>
      </c>
      <c r="T66" s="333" t="str">
        <f>VLOOKUP(VALUE(C66),base!F:H,3,FALSE)</f>
        <v>OUI</v>
      </c>
      <c r="U66" s="331">
        <f>ROUNDUP(G66/VLOOKUP(VALUE(C66),base!F:V,base!$O$1,FALSE),1)</f>
        <v>0</v>
      </c>
    </row>
    <row r="67" spans="1:21" x14ac:dyDescent="0.25">
      <c r="A67" s="240" t="s">
        <v>0</v>
      </c>
      <c r="B67" s="240" t="s">
        <v>9</v>
      </c>
      <c r="C67" s="240" t="s">
        <v>100</v>
      </c>
      <c r="D67" s="240" t="s">
        <v>261</v>
      </c>
      <c r="E67" s="240" t="s">
        <v>11</v>
      </c>
      <c r="F67" s="241">
        <v>43658</v>
      </c>
      <c r="G67" s="423">
        <v>0</v>
      </c>
      <c r="H67" s="423">
        <v>-505</v>
      </c>
      <c r="I67" s="240" t="s">
        <v>4</v>
      </c>
      <c r="J67" s="241">
        <v>43657</v>
      </c>
      <c r="K67" s="423">
        <v>-505</v>
      </c>
      <c r="L67" s="423">
        <v>279</v>
      </c>
      <c r="M67" s="423">
        <v>0</v>
      </c>
      <c r="N67" s="423">
        <v>-585</v>
      </c>
      <c r="O67" s="423">
        <v>-15</v>
      </c>
      <c r="P67" s="423">
        <v>-600</v>
      </c>
      <c r="Q67" s="423">
        <v>0</v>
      </c>
      <c r="R67" s="423">
        <v>-600</v>
      </c>
      <c r="S67" s="332" t="str">
        <f t="shared" si="1"/>
        <v>1000013355</v>
      </c>
      <c r="T67" s="333" t="str">
        <f>VLOOKUP(VALUE(C67),base!F:H,3,FALSE)</f>
        <v>OUI</v>
      </c>
      <c r="U67" s="331">
        <f>ROUNDUP(G67/VLOOKUP(VALUE(C67),base!F:V,base!$O$1,FALSE),1)</f>
        <v>0</v>
      </c>
    </row>
    <row r="68" spans="1:21" x14ac:dyDescent="0.25">
      <c r="A68" s="240" t="s">
        <v>0</v>
      </c>
      <c r="B68" s="240" t="s">
        <v>9</v>
      </c>
      <c r="C68" s="240" t="s">
        <v>100</v>
      </c>
      <c r="D68" s="240" t="s">
        <v>261</v>
      </c>
      <c r="E68" s="240" t="s">
        <v>11</v>
      </c>
      <c r="F68" s="241">
        <v>43659</v>
      </c>
      <c r="G68" s="423">
        <v>0</v>
      </c>
      <c r="H68" s="423">
        <v>-581</v>
      </c>
      <c r="I68" s="240" t="s">
        <v>5</v>
      </c>
      <c r="J68" s="241">
        <v>43658</v>
      </c>
      <c r="K68" s="423">
        <v>-581</v>
      </c>
      <c r="L68" s="423">
        <v>184</v>
      </c>
      <c r="M68" s="423">
        <v>0</v>
      </c>
      <c r="N68" s="423">
        <v>-577</v>
      </c>
      <c r="O68" s="423">
        <v>-6</v>
      </c>
      <c r="P68" s="423">
        <v>-583</v>
      </c>
      <c r="Q68" s="423">
        <v>0</v>
      </c>
      <c r="R68" s="423">
        <v>-583</v>
      </c>
      <c r="S68" s="332" t="str">
        <f t="shared" si="1"/>
        <v>1000013355</v>
      </c>
      <c r="T68" s="333" t="str">
        <f>VLOOKUP(VALUE(C68),base!F:H,3,FALSE)</f>
        <v>OUI</v>
      </c>
      <c r="U68" s="331">
        <f>ROUNDUP(G68/VLOOKUP(VALUE(C68),base!F:V,base!$O$1,FALSE),1)</f>
        <v>0</v>
      </c>
    </row>
    <row r="69" spans="1:21" x14ac:dyDescent="0.25">
      <c r="A69" s="240" t="s">
        <v>0</v>
      </c>
      <c r="B69" s="240" t="s">
        <v>9</v>
      </c>
      <c r="C69" s="240" t="s">
        <v>100</v>
      </c>
      <c r="D69" s="240" t="s">
        <v>261</v>
      </c>
      <c r="E69" s="240" t="s">
        <v>11</v>
      </c>
      <c r="F69" s="241">
        <v>43660</v>
      </c>
      <c r="G69" s="423">
        <v>0</v>
      </c>
      <c r="H69" s="423">
        <v>0</v>
      </c>
      <c r="I69" s="240" t="s">
        <v>6</v>
      </c>
      <c r="J69" s="241">
        <v>43659</v>
      </c>
      <c r="K69" s="423">
        <v>0</v>
      </c>
      <c r="L69" s="423">
        <v>182</v>
      </c>
      <c r="M69" s="423">
        <v>0</v>
      </c>
      <c r="N69" s="423">
        <v>0</v>
      </c>
      <c r="O69" s="423">
        <v>0</v>
      </c>
      <c r="P69" s="423">
        <v>0</v>
      </c>
      <c r="Q69" s="423">
        <v>0</v>
      </c>
      <c r="R69" s="423">
        <v>0</v>
      </c>
      <c r="S69" s="332" t="str">
        <f t="shared" si="1"/>
        <v>1000013355</v>
      </c>
      <c r="T69" s="333" t="str">
        <f>VLOOKUP(VALUE(C69),base!F:H,3,FALSE)</f>
        <v>OUI</v>
      </c>
      <c r="U69" s="331">
        <f>ROUNDUP(G69/VLOOKUP(VALUE(C69),base!F:V,base!$O$1,FALSE),1)</f>
        <v>0</v>
      </c>
    </row>
    <row r="70" spans="1:21" x14ac:dyDescent="0.25">
      <c r="A70" s="240" t="s">
        <v>0</v>
      </c>
      <c r="B70" s="240" t="s">
        <v>9</v>
      </c>
      <c r="C70" s="240" t="s">
        <v>100</v>
      </c>
      <c r="D70" s="240" t="s">
        <v>261</v>
      </c>
      <c r="E70" s="240" t="s">
        <v>11</v>
      </c>
      <c r="F70" s="241">
        <v>43661</v>
      </c>
      <c r="G70" s="423">
        <v>0</v>
      </c>
      <c r="H70" s="423">
        <v>-659</v>
      </c>
      <c r="I70" s="240" t="s">
        <v>7</v>
      </c>
      <c r="J70" s="241">
        <v>43660</v>
      </c>
      <c r="K70" s="423">
        <v>-659</v>
      </c>
      <c r="L70" s="423">
        <v>182</v>
      </c>
      <c r="M70" s="423">
        <v>0</v>
      </c>
      <c r="N70" s="423">
        <v>-632</v>
      </c>
      <c r="O70" s="423">
        <v>-11</v>
      </c>
      <c r="P70" s="423">
        <v>-643</v>
      </c>
      <c r="Q70" s="423">
        <v>0</v>
      </c>
      <c r="R70" s="423">
        <v>-643</v>
      </c>
      <c r="S70" s="332" t="str">
        <f t="shared" si="1"/>
        <v>1000013355</v>
      </c>
      <c r="T70" s="333" t="str">
        <f>VLOOKUP(VALUE(C70),base!F:H,3,FALSE)</f>
        <v>OUI</v>
      </c>
      <c r="U70" s="331">
        <f>ROUNDUP(G70/VLOOKUP(VALUE(C70),base!F:V,base!$O$1,FALSE),1)</f>
        <v>0</v>
      </c>
    </row>
    <row r="71" spans="1:21" x14ac:dyDescent="0.25">
      <c r="A71" s="240" t="s">
        <v>0</v>
      </c>
      <c r="B71" s="240" t="s">
        <v>9</v>
      </c>
      <c r="C71" s="240" t="s">
        <v>100</v>
      </c>
      <c r="D71" s="240" t="s">
        <v>261</v>
      </c>
      <c r="E71" s="240" t="s">
        <v>11</v>
      </c>
      <c r="F71" s="241">
        <v>43662</v>
      </c>
      <c r="G71" s="423">
        <v>0</v>
      </c>
      <c r="H71" s="423">
        <v>-697</v>
      </c>
      <c r="I71" s="240" t="s">
        <v>8</v>
      </c>
      <c r="J71" s="241">
        <v>43661</v>
      </c>
      <c r="K71" s="423">
        <v>-697</v>
      </c>
      <c r="L71" s="423">
        <v>198</v>
      </c>
      <c r="M71" s="423">
        <v>0</v>
      </c>
      <c r="N71" s="423">
        <v>-678</v>
      </c>
      <c r="O71" s="423">
        <v>-5</v>
      </c>
      <c r="P71" s="423">
        <v>-683</v>
      </c>
      <c r="Q71" s="423">
        <v>0</v>
      </c>
      <c r="R71" s="423">
        <v>-683</v>
      </c>
      <c r="S71" s="332" t="str">
        <f t="shared" si="1"/>
        <v>1000013355</v>
      </c>
      <c r="T71" s="333" t="str">
        <f>VLOOKUP(VALUE(C71),base!F:H,3,FALSE)</f>
        <v>OUI</v>
      </c>
      <c r="U71" s="331">
        <f>ROUNDUP(G71/VLOOKUP(VALUE(C71),base!F:V,base!$O$1,FALSE),1)</f>
        <v>0</v>
      </c>
    </row>
    <row r="72" spans="1:21" x14ac:dyDescent="0.25">
      <c r="A72" s="240" t="s">
        <v>0</v>
      </c>
      <c r="B72" s="240" t="s">
        <v>9</v>
      </c>
      <c r="C72" s="240" t="s">
        <v>101</v>
      </c>
      <c r="D72" s="240" t="s">
        <v>261</v>
      </c>
      <c r="E72" s="240" t="s">
        <v>11</v>
      </c>
      <c r="F72" s="241">
        <v>43649</v>
      </c>
      <c r="G72" s="423">
        <v>0</v>
      </c>
      <c r="H72" s="423">
        <v>0</v>
      </c>
      <c r="I72" s="240" t="s">
        <v>2</v>
      </c>
      <c r="J72" s="241">
        <v>43648</v>
      </c>
      <c r="K72" s="423">
        <v>0</v>
      </c>
      <c r="L72" s="423">
        <v>72</v>
      </c>
      <c r="M72" s="423">
        <v>0</v>
      </c>
      <c r="N72" s="423">
        <v>-1</v>
      </c>
      <c r="O72" s="423">
        <v>-39</v>
      </c>
      <c r="P72" s="423">
        <v>-40</v>
      </c>
      <c r="Q72" s="423">
        <v>0</v>
      </c>
      <c r="R72" s="423">
        <v>-40</v>
      </c>
      <c r="S72" s="332" t="str">
        <f t="shared" si="1"/>
        <v>1000013356</v>
      </c>
      <c r="T72" s="333" t="str">
        <f>VLOOKUP(VALUE(C72),base!F:H,3,FALSE)</f>
        <v>OUI</v>
      </c>
      <c r="U72" s="331">
        <f>ROUNDUP(G72/VLOOKUP(VALUE(C72),base!F:V,base!$O$1,FALSE),1)</f>
        <v>0</v>
      </c>
    </row>
    <row r="73" spans="1:21" x14ac:dyDescent="0.25">
      <c r="A73" s="240" t="s">
        <v>0</v>
      </c>
      <c r="B73" s="240" t="s">
        <v>9</v>
      </c>
      <c r="C73" s="240" t="s">
        <v>101</v>
      </c>
      <c r="D73" s="240" t="s">
        <v>261</v>
      </c>
      <c r="E73" s="240" t="s">
        <v>11</v>
      </c>
      <c r="F73" s="241">
        <v>43650</v>
      </c>
      <c r="G73" s="423">
        <v>0</v>
      </c>
      <c r="H73" s="423">
        <v>0</v>
      </c>
      <c r="I73" s="240" t="s">
        <v>3</v>
      </c>
      <c r="J73" s="241">
        <v>43649</v>
      </c>
      <c r="K73" s="423">
        <v>0</v>
      </c>
      <c r="L73" s="423">
        <v>32</v>
      </c>
      <c r="M73" s="423">
        <v>0</v>
      </c>
      <c r="N73" s="423">
        <v>-15</v>
      </c>
      <c r="O73" s="423">
        <v>0</v>
      </c>
      <c r="P73" s="423">
        <v>-15</v>
      </c>
      <c r="Q73" s="423">
        <v>0</v>
      </c>
      <c r="R73" s="423">
        <v>-15</v>
      </c>
      <c r="S73" s="332" t="str">
        <f t="shared" si="1"/>
        <v>1000013356</v>
      </c>
      <c r="T73" s="333" t="str">
        <f>VLOOKUP(VALUE(C73),base!F:H,3,FALSE)</f>
        <v>OUI</v>
      </c>
      <c r="U73" s="331">
        <f>ROUNDUP(G73/VLOOKUP(VALUE(C73),base!F:V,base!$O$1,FALSE),1)</f>
        <v>0</v>
      </c>
    </row>
    <row r="74" spans="1:21" x14ac:dyDescent="0.25">
      <c r="A74" s="240" t="s">
        <v>0</v>
      </c>
      <c r="B74" s="240" t="s">
        <v>9</v>
      </c>
      <c r="C74" s="240" t="s">
        <v>101</v>
      </c>
      <c r="D74" s="240" t="s">
        <v>261</v>
      </c>
      <c r="E74" s="240" t="s">
        <v>11</v>
      </c>
      <c r="F74" s="241">
        <v>43651</v>
      </c>
      <c r="G74" s="423">
        <v>0</v>
      </c>
      <c r="H74" s="423">
        <v>-17</v>
      </c>
      <c r="I74" s="240" t="s">
        <v>4</v>
      </c>
      <c r="J74" s="241">
        <v>43650</v>
      </c>
      <c r="K74" s="423">
        <v>0</v>
      </c>
      <c r="L74" s="423">
        <v>17</v>
      </c>
      <c r="M74" s="423">
        <v>0</v>
      </c>
      <c r="N74" s="423">
        <v>-26</v>
      </c>
      <c r="O74" s="423">
        <v>0</v>
      </c>
      <c r="P74" s="423">
        <v>-26</v>
      </c>
      <c r="Q74" s="423">
        <v>0</v>
      </c>
      <c r="R74" s="423">
        <v>-26</v>
      </c>
      <c r="S74" s="332" t="str">
        <f t="shared" si="1"/>
        <v>1000013356</v>
      </c>
      <c r="T74" s="333" t="str">
        <f>VLOOKUP(VALUE(C74),base!F:H,3,FALSE)</f>
        <v>OUI</v>
      </c>
      <c r="U74" s="331">
        <f>ROUNDUP(G74/VLOOKUP(VALUE(C74),base!F:V,base!$O$1,FALSE),1)</f>
        <v>0</v>
      </c>
    </row>
    <row r="75" spans="1:21" x14ac:dyDescent="0.25">
      <c r="A75" s="240" t="s">
        <v>0</v>
      </c>
      <c r="B75" s="240" t="s">
        <v>9</v>
      </c>
      <c r="C75" s="240" t="s">
        <v>101</v>
      </c>
      <c r="D75" s="240" t="s">
        <v>261</v>
      </c>
      <c r="E75" s="240" t="s">
        <v>11</v>
      </c>
      <c r="F75" s="241">
        <v>43652</v>
      </c>
      <c r="G75" s="423">
        <v>95</v>
      </c>
      <c r="H75" s="423">
        <v>-59</v>
      </c>
      <c r="I75" s="240" t="s">
        <v>5</v>
      </c>
      <c r="J75" s="241">
        <v>43651</v>
      </c>
      <c r="K75" s="423">
        <v>0</v>
      </c>
      <c r="L75" s="423">
        <v>8</v>
      </c>
      <c r="M75" s="423">
        <v>0</v>
      </c>
      <c r="N75" s="423">
        <v>-51</v>
      </c>
      <c r="O75" s="423">
        <v>0</v>
      </c>
      <c r="P75" s="423">
        <v>-51</v>
      </c>
      <c r="Q75" s="423">
        <v>0</v>
      </c>
      <c r="R75" s="423">
        <v>-51</v>
      </c>
      <c r="S75" s="332" t="str">
        <f t="shared" si="1"/>
        <v>1000013356</v>
      </c>
      <c r="T75" s="333" t="str">
        <f>VLOOKUP(VALUE(C75),base!F:H,3,FALSE)</f>
        <v>OUI</v>
      </c>
      <c r="U75" s="331">
        <f>ROUNDUP(G75/VLOOKUP(VALUE(C75),base!F:V,base!$O$1,FALSE),1)</f>
        <v>3.4</v>
      </c>
    </row>
    <row r="76" spans="1:21" x14ac:dyDescent="0.25">
      <c r="A76" s="240" t="s">
        <v>0</v>
      </c>
      <c r="B76" s="240" t="s">
        <v>9</v>
      </c>
      <c r="C76" s="240" t="s">
        <v>101</v>
      </c>
      <c r="D76" s="240" t="s">
        <v>261</v>
      </c>
      <c r="E76" s="240" t="s">
        <v>11</v>
      </c>
      <c r="F76" s="241">
        <v>43653</v>
      </c>
      <c r="G76" s="423">
        <v>36</v>
      </c>
      <c r="H76" s="423">
        <v>0</v>
      </c>
      <c r="I76" s="240" t="s">
        <v>6</v>
      </c>
      <c r="J76" s="241">
        <v>43652</v>
      </c>
      <c r="K76" s="423">
        <v>0</v>
      </c>
      <c r="L76" s="423">
        <v>16</v>
      </c>
      <c r="M76" s="423">
        <v>0</v>
      </c>
      <c r="N76" s="423">
        <v>0</v>
      </c>
      <c r="O76" s="423">
        <v>0</v>
      </c>
      <c r="P76" s="423">
        <v>0</v>
      </c>
      <c r="Q76" s="423">
        <v>0</v>
      </c>
      <c r="R76" s="423">
        <v>0</v>
      </c>
      <c r="S76" s="332" t="str">
        <f t="shared" si="1"/>
        <v>1000013356</v>
      </c>
      <c r="T76" s="333" t="str">
        <f>VLOOKUP(VALUE(C76),base!F:H,3,FALSE)</f>
        <v>OUI</v>
      </c>
      <c r="U76" s="331">
        <f>ROUNDUP(G76/VLOOKUP(VALUE(C76),base!F:V,base!$O$1,FALSE),1)</f>
        <v>1.3</v>
      </c>
    </row>
    <row r="77" spans="1:21" x14ac:dyDescent="0.25">
      <c r="A77" s="240" t="s">
        <v>0</v>
      </c>
      <c r="B77" s="240" t="s">
        <v>9</v>
      </c>
      <c r="C77" s="240" t="s">
        <v>101</v>
      </c>
      <c r="D77" s="240" t="s">
        <v>261</v>
      </c>
      <c r="E77" s="240" t="s">
        <v>11</v>
      </c>
      <c r="F77" s="241">
        <v>43654</v>
      </c>
      <c r="G77" s="423">
        <v>36</v>
      </c>
      <c r="H77" s="423">
        <v>-21</v>
      </c>
      <c r="I77" s="240" t="s">
        <v>7</v>
      </c>
      <c r="J77" s="241">
        <v>43653</v>
      </c>
      <c r="K77" s="423">
        <v>0</v>
      </c>
      <c r="L77" s="423">
        <v>16</v>
      </c>
      <c r="M77" s="423">
        <v>0</v>
      </c>
      <c r="N77" s="423">
        <v>-28</v>
      </c>
      <c r="O77" s="423">
        <v>0</v>
      </c>
      <c r="P77" s="423">
        <v>-28</v>
      </c>
      <c r="Q77" s="423">
        <v>0</v>
      </c>
      <c r="R77" s="423">
        <v>-28</v>
      </c>
      <c r="S77" s="332" t="str">
        <f t="shared" si="1"/>
        <v>1000013356</v>
      </c>
      <c r="T77" s="333" t="str">
        <f>VLOOKUP(VALUE(C77),base!F:H,3,FALSE)</f>
        <v>OUI</v>
      </c>
      <c r="U77" s="331">
        <f>ROUNDUP(G77/VLOOKUP(VALUE(C77),base!F:V,base!$O$1,FALSE),1)</f>
        <v>1.3</v>
      </c>
    </row>
    <row r="78" spans="1:21" x14ac:dyDescent="0.25">
      <c r="A78" s="240" t="s">
        <v>0</v>
      </c>
      <c r="B78" s="240" t="s">
        <v>9</v>
      </c>
      <c r="C78" s="240" t="s">
        <v>101</v>
      </c>
      <c r="D78" s="240" t="s">
        <v>261</v>
      </c>
      <c r="E78" s="240" t="s">
        <v>11</v>
      </c>
      <c r="F78" s="241">
        <v>43655</v>
      </c>
      <c r="G78" s="423">
        <v>15</v>
      </c>
      <c r="H78" s="423">
        <v>-33</v>
      </c>
      <c r="I78" s="240" t="s">
        <v>8</v>
      </c>
      <c r="J78" s="241">
        <v>43654</v>
      </c>
      <c r="K78" s="423">
        <v>-18</v>
      </c>
      <c r="L78" s="423">
        <v>9</v>
      </c>
      <c r="M78" s="423">
        <v>0</v>
      </c>
      <c r="N78" s="423">
        <v>-27</v>
      </c>
      <c r="O78" s="423">
        <v>-6</v>
      </c>
      <c r="P78" s="423">
        <v>-33</v>
      </c>
      <c r="Q78" s="423">
        <v>0</v>
      </c>
      <c r="R78" s="423">
        <v>-33</v>
      </c>
      <c r="S78" s="332" t="str">
        <f t="shared" si="1"/>
        <v>1000013356</v>
      </c>
      <c r="T78" s="333" t="str">
        <f>VLOOKUP(VALUE(C78),base!F:H,3,FALSE)</f>
        <v>OUI</v>
      </c>
      <c r="U78" s="331">
        <f>ROUNDUP(G78/VLOOKUP(VALUE(C78),base!F:V,base!$O$1,FALSE),1)</f>
        <v>0.6</v>
      </c>
    </row>
    <row r="79" spans="1:21" x14ac:dyDescent="0.25">
      <c r="A79" s="240" t="s">
        <v>0</v>
      </c>
      <c r="B79" s="240" t="s">
        <v>9</v>
      </c>
      <c r="C79" s="240" t="s">
        <v>101</v>
      </c>
      <c r="D79" s="240" t="s">
        <v>261</v>
      </c>
      <c r="E79" s="240" t="s">
        <v>11</v>
      </c>
      <c r="F79" s="241">
        <v>43656</v>
      </c>
      <c r="G79" s="423">
        <v>0</v>
      </c>
      <c r="H79" s="423">
        <v>-36</v>
      </c>
      <c r="I79" s="240" t="s">
        <v>2</v>
      </c>
      <c r="J79" s="241">
        <v>43655</v>
      </c>
      <c r="K79" s="423">
        <v>-36</v>
      </c>
      <c r="L79" s="423">
        <v>9</v>
      </c>
      <c r="M79" s="423">
        <v>0</v>
      </c>
      <c r="N79" s="423">
        <v>-33</v>
      </c>
      <c r="O79" s="423">
        <v>-2</v>
      </c>
      <c r="P79" s="423">
        <v>-35</v>
      </c>
      <c r="Q79" s="423">
        <v>0</v>
      </c>
      <c r="R79" s="423">
        <v>-35</v>
      </c>
      <c r="S79" s="332" t="str">
        <f t="shared" si="1"/>
        <v>1000013356</v>
      </c>
      <c r="T79" s="333" t="str">
        <f>VLOOKUP(VALUE(C79),base!F:H,3,FALSE)</f>
        <v>OUI</v>
      </c>
      <c r="U79" s="331">
        <f>ROUNDUP(G79/VLOOKUP(VALUE(C79),base!F:V,base!$O$1,FALSE),1)</f>
        <v>0</v>
      </c>
    </row>
    <row r="80" spans="1:21" x14ac:dyDescent="0.25">
      <c r="A80" s="240" t="s">
        <v>0</v>
      </c>
      <c r="B80" s="240" t="s">
        <v>9</v>
      </c>
      <c r="C80" s="240" t="s">
        <v>101</v>
      </c>
      <c r="D80" s="240" t="s">
        <v>261</v>
      </c>
      <c r="E80" s="240" t="s">
        <v>11</v>
      </c>
      <c r="F80" s="241">
        <v>43657</v>
      </c>
      <c r="G80" s="423">
        <v>0</v>
      </c>
      <c r="H80" s="423">
        <v>-9</v>
      </c>
      <c r="I80" s="240" t="s">
        <v>3</v>
      </c>
      <c r="J80" s="241">
        <v>43656</v>
      </c>
      <c r="K80" s="423">
        <v>-9</v>
      </c>
      <c r="L80" s="423">
        <v>10</v>
      </c>
      <c r="M80" s="423">
        <v>0</v>
      </c>
      <c r="N80" s="423">
        <v>-13</v>
      </c>
      <c r="O80" s="423">
        <v>-2</v>
      </c>
      <c r="P80" s="423">
        <v>-15</v>
      </c>
      <c r="Q80" s="423">
        <v>0</v>
      </c>
      <c r="R80" s="423">
        <v>-15</v>
      </c>
      <c r="S80" s="332" t="str">
        <f t="shared" si="1"/>
        <v>1000013356</v>
      </c>
      <c r="T80" s="333" t="str">
        <f>VLOOKUP(VALUE(C80),base!F:H,3,FALSE)</f>
        <v>OUI</v>
      </c>
      <c r="U80" s="331">
        <f>ROUNDUP(G80/VLOOKUP(VALUE(C80),base!F:V,base!$O$1,FALSE),1)</f>
        <v>0</v>
      </c>
    </row>
    <row r="81" spans="1:21" x14ac:dyDescent="0.25">
      <c r="A81" s="240" t="s">
        <v>0</v>
      </c>
      <c r="B81" s="240" t="s">
        <v>9</v>
      </c>
      <c r="C81" s="240" t="s">
        <v>101</v>
      </c>
      <c r="D81" s="240" t="s">
        <v>261</v>
      </c>
      <c r="E81" s="240" t="s">
        <v>11</v>
      </c>
      <c r="F81" s="241">
        <v>43658</v>
      </c>
      <c r="G81" s="423">
        <v>0</v>
      </c>
      <c r="H81" s="423">
        <v>-56</v>
      </c>
      <c r="I81" s="240" t="s">
        <v>4</v>
      </c>
      <c r="J81" s="241">
        <v>43657</v>
      </c>
      <c r="K81" s="423">
        <v>-56</v>
      </c>
      <c r="L81" s="423">
        <v>4</v>
      </c>
      <c r="M81" s="423">
        <v>0</v>
      </c>
      <c r="N81" s="423">
        <v>-25</v>
      </c>
      <c r="O81" s="423">
        <v>-27</v>
      </c>
      <c r="P81" s="423">
        <v>-52</v>
      </c>
      <c r="Q81" s="423">
        <v>0</v>
      </c>
      <c r="R81" s="423">
        <v>-52</v>
      </c>
      <c r="S81" s="332" t="str">
        <f t="shared" si="1"/>
        <v>1000013356</v>
      </c>
      <c r="T81" s="333" t="str">
        <f>VLOOKUP(VALUE(C81),base!F:H,3,FALSE)</f>
        <v>OUI</v>
      </c>
      <c r="U81" s="331">
        <f>ROUNDUP(G81/VLOOKUP(VALUE(C81),base!F:V,base!$O$1,FALSE),1)</f>
        <v>0</v>
      </c>
    </row>
    <row r="82" spans="1:21" x14ac:dyDescent="0.25">
      <c r="A82" s="240" t="s">
        <v>0</v>
      </c>
      <c r="B82" s="240" t="s">
        <v>9</v>
      </c>
      <c r="C82" s="240" t="s">
        <v>101</v>
      </c>
      <c r="D82" s="240" t="s">
        <v>261</v>
      </c>
      <c r="E82" s="240" t="s">
        <v>11</v>
      </c>
      <c r="F82" s="241">
        <v>43659</v>
      </c>
      <c r="G82" s="423">
        <v>0</v>
      </c>
      <c r="H82" s="423">
        <v>-39</v>
      </c>
      <c r="I82" s="240" t="s">
        <v>5</v>
      </c>
      <c r="J82" s="241">
        <v>43658</v>
      </c>
      <c r="K82" s="423">
        <v>-39</v>
      </c>
      <c r="L82" s="423">
        <v>8</v>
      </c>
      <c r="M82" s="423">
        <v>0</v>
      </c>
      <c r="N82" s="423">
        <v>-29</v>
      </c>
      <c r="O82" s="423">
        <v>-9</v>
      </c>
      <c r="P82" s="423">
        <v>-38</v>
      </c>
      <c r="Q82" s="423">
        <v>0</v>
      </c>
      <c r="R82" s="423">
        <v>-38</v>
      </c>
      <c r="S82" s="332" t="str">
        <f t="shared" si="1"/>
        <v>1000013356</v>
      </c>
      <c r="T82" s="333" t="str">
        <f>VLOOKUP(VALUE(C82),base!F:H,3,FALSE)</f>
        <v>OUI</v>
      </c>
      <c r="U82" s="331">
        <f>ROUNDUP(G82/VLOOKUP(VALUE(C82),base!F:V,base!$O$1,FALSE),1)</f>
        <v>0</v>
      </c>
    </row>
    <row r="83" spans="1:21" x14ac:dyDescent="0.25">
      <c r="A83" s="240" t="s">
        <v>0</v>
      </c>
      <c r="B83" s="240" t="s">
        <v>9</v>
      </c>
      <c r="C83" s="240" t="s">
        <v>101</v>
      </c>
      <c r="D83" s="240" t="s">
        <v>261</v>
      </c>
      <c r="E83" s="240" t="s">
        <v>11</v>
      </c>
      <c r="F83" s="241">
        <v>43660</v>
      </c>
      <c r="G83" s="423">
        <v>0</v>
      </c>
      <c r="H83" s="423">
        <v>0</v>
      </c>
      <c r="I83" s="240" t="s">
        <v>6</v>
      </c>
      <c r="J83" s="241">
        <v>43659</v>
      </c>
      <c r="K83" s="423">
        <v>0</v>
      </c>
      <c r="L83" s="423">
        <v>9</v>
      </c>
      <c r="M83" s="423">
        <v>0</v>
      </c>
      <c r="N83" s="423">
        <v>0</v>
      </c>
      <c r="O83" s="423">
        <v>0</v>
      </c>
      <c r="P83" s="423">
        <v>0</v>
      </c>
      <c r="Q83" s="423">
        <v>0</v>
      </c>
      <c r="R83" s="423">
        <v>0</v>
      </c>
      <c r="S83" s="332" t="str">
        <f t="shared" si="1"/>
        <v>1000013356</v>
      </c>
      <c r="T83" s="333" t="str">
        <f>VLOOKUP(VALUE(C83),base!F:H,3,FALSE)</f>
        <v>OUI</v>
      </c>
      <c r="U83" s="331">
        <f>ROUNDUP(G83/VLOOKUP(VALUE(C83),base!F:V,base!$O$1,FALSE),1)</f>
        <v>0</v>
      </c>
    </row>
    <row r="84" spans="1:21" x14ac:dyDescent="0.25">
      <c r="A84" s="240" t="s">
        <v>0</v>
      </c>
      <c r="B84" s="240" t="s">
        <v>9</v>
      </c>
      <c r="C84" s="240" t="s">
        <v>101</v>
      </c>
      <c r="D84" s="240" t="s">
        <v>261</v>
      </c>
      <c r="E84" s="240" t="s">
        <v>11</v>
      </c>
      <c r="F84" s="241">
        <v>43661</v>
      </c>
      <c r="G84" s="423">
        <v>0</v>
      </c>
      <c r="H84" s="423">
        <v>-31</v>
      </c>
      <c r="I84" s="240" t="s">
        <v>7</v>
      </c>
      <c r="J84" s="241">
        <v>43660</v>
      </c>
      <c r="K84" s="423">
        <v>-31</v>
      </c>
      <c r="L84" s="423">
        <v>9</v>
      </c>
      <c r="M84" s="423">
        <v>0</v>
      </c>
      <c r="N84" s="423">
        <v>-28</v>
      </c>
      <c r="O84" s="423">
        <v>-3</v>
      </c>
      <c r="P84" s="423">
        <v>-31</v>
      </c>
      <c r="Q84" s="423">
        <v>0</v>
      </c>
      <c r="R84" s="423">
        <v>-31</v>
      </c>
      <c r="S84" s="332" t="str">
        <f t="shared" si="1"/>
        <v>1000013356</v>
      </c>
      <c r="T84" s="333" t="str">
        <f>VLOOKUP(VALUE(C84),base!F:H,3,FALSE)</f>
        <v>OUI</v>
      </c>
      <c r="U84" s="331">
        <f>ROUNDUP(G84/VLOOKUP(VALUE(C84),base!F:V,base!$O$1,FALSE),1)</f>
        <v>0</v>
      </c>
    </row>
    <row r="85" spans="1:21" x14ac:dyDescent="0.25">
      <c r="A85" s="240" t="s">
        <v>0</v>
      </c>
      <c r="B85" s="240" t="s">
        <v>9</v>
      </c>
      <c r="C85" s="240" t="s">
        <v>101</v>
      </c>
      <c r="D85" s="240" t="s">
        <v>261</v>
      </c>
      <c r="E85" s="240" t="s">
        <v>11</v>
      </c>
      <c r="F85" s="241">
        <v>43662</v>
      </c>
      <c r="G85" s="423">
        <v>0</v>
      </c>
      <c r="H85" s="423">
        <v>-29</v>
      </c>
      <c r="I85" s="240" t="s">
        <v>8</v>
      </c>
      <c r="J85" s="241">
        <v>43661</v>
      </c>
      <c r="K85" s="423">
        <v>-29</v>
      </c>
      <c r="L85" s="423">
        <v>9</v>
      </c>
      <c r="M85" s="423">
        <v>0</v>
      </c>
      <c r="N85" s="423">
        <v>-27</v>
      </c>
      <c r="O85" s="423">
        <v>-2</v>
      </c>
      <c r="P85" s="423">
        <v>-29</v>
      </c>
      <c r="Q85" s="423">
        <v>0</v>
      </c>
      <c r="R85" s="423">
        <v>-29</v>
      </c>
      <c r="S85" s="332" t="str">
        <f t="shared" si="1"/>
        <v>1000013356</v>
      </c>
      <c r="T85" s="333" t="str">
        <f>VLOOKUP(VALUE(C85),base!F:H,3,FALSE)</f>
        <v>OUI</v>
      </c>
      <c r="U85" s="331">
        <f>ROUNDUP(G85/VLOOKUP(VALUE(C85),base!F:V,base!$O$1,FALSE),1)</f>
        <v>0</v>
      </c>
    </row>
    <row r="86" spans="1:21" x14ac:dyDescent="0.25">
      <c r="A86" s="240" t="s">
        <v>0</v>
      </c>
      <c r="B86" s="240" t="s">
        <v>1</v>
      </c>
      <c r="C86" s="240" t="s">
        <v>102</v>
      </c>
      <c r="D86" s="240" t="s">
        <v>262</v>
      </c>
      <c r="E86" s="240" t="s">
        <v>12</v>
      </c>
      <c r="F86" s="241">
        <v>43649</v>
      </c>
      <c r="G86" s="423">
        <v>0</v>
      </c>
      <c r="H86" s="423">
        <v>0</v>
      </c>
      <c r="I86" s="240" t="s">
        <v>2</v>
      </c>
      <c r="J86" s="241">
        <v>43648</v>
      </c>
      <c r="K86" s="423">
        <v>0</v>
      </c>
      <c r="L86" s="423">
        <v>53</v>
      </c>
      <c r="M86" s="423">
        <v>0</v>
      </c>
      <c r="N86" s="423">
        <v>-429</v>
      </c>
      <c r="O86" s="423">
        <v>-124</v>
      </c>
      <c r="P86" s="423">
        <v>-553</v>
      </c>
      <c r="Q86" s="423">
        <v>0</v>
      </c>
      <c r="R86" s="423">
        <v>-553</v>
      </c>
      <c r="S86" s="332" t="str">
        <f t="shared" si="1"/>
        <v>1000013363</v>
      </c>
      <c r="T86" s="333" t="str">
        <f>VLOOKUP(VALUE(C86),base!F:H,3,FALSE)</f>
        <v>OUI</v>
      </c>
      <c r="U86" s="331">
        <f>ROUNDUP(G86/VLOOKUP(VALUE(C86),base!F:V,base!$O$1,FALSE),1)</f>
        <v>0</v>
      </c>
    </row>
    <row r="87" spans="1:21" x14ac:dyDescent="0.25">
      <c r="A87" s="240" t="s">
        <v>0</v>
      </c>
      <c r="B87" s="240" t="s">
        <v>1</v>
      </c>
      <c r="C87" s="240" t="s">
        <v>102</v>
      </c>
      <c r="D87" s="240" t="s">
        <v>262</v>
      </c>
      <c r="E87" s="240" t="s">
        <v>12</v>
      </c>
      <c r="F87" s="241">
        <v>43650</v>
      </c>
      <c r="G87" s="423">
        <v>0</v>
      </c>
      <c r="H87" s="423">
        <v>0</v>
      </c>
      <c r="I87" s="240" t="s">
        <v>3</v>
      </c>
      <c r="J87" s="241">
        <v>43649</v>
      </c>
      <c r="K87" s="423">
        <v>0</v>
      </c>
      <c r="L87" s="423">
        <v>184</v>
      </c>
      <c r="M87" s="423">
        <v>0</v>
      </c>
      <c r="N87" s="423">
        <v>-735</v>
      </c>
      <c r="O87" s="423">
        <v>-58</v>
      </c>
      <c r="P87" s="423">
        <v>-793</v>
      </c>
      <c r="Q87" s="423">
        <v>0</v>
      </c>
      <c r="R87" s="423">
        <v>-793</v>
      </c>
      <c r="S87" s="332" t="str">
        <f t="shared" si="1"/>
        <v>1000013363</v>
      </c>
      <c r="T87" s="333" t="str">
        <f>VLOOKUP(VALUE(C87),base!F:H,3,FALSE)</f>
        <v>OUI</v>
      </c>
      <c r="U87" s="331">
        <f>ROUNDUP(G87/VLOOKUP(VALUE(C87),base!F:V,base!$O$1,FALSE),1)</f>
        <v>0</v>
      </c>
    </row>
    <row r="88" spans="1:21" x14ac:dyDescent="0.25">
      <c r="A88" s="240" t="s">
        <v>0</v>
      </c>
      <c r="B88" s="240" t="s">
        <v>1</v>
      </c>
      <c r="C88" s="240" t="s">
        <v>102</v>
      </c>
      <c r="D88" s="240" t="s">
        <v>262</v>
      </c>
      <c r="E88" s="240" t="s">
        <v>12</v>
      </c>
      <c r="F88" s="241">
        <v>43651</v>
      </c>
      <c r="G88" s="423">
        <v>0</v>
      </c>
      <c r="H88" s="423">
        <v>0</v>
      </c>
      <c r="I88" s="240" t="s">
        <v>4</v>
      </c>
      <c r="J88" s="241">
        <v>43650</v>
      </c>
      <c r="K88" s="423">
        <v>0</v>
      </c>
      <c r="L88" s="423">
        <v>251</v>
      </c>
      <c r="M88" s="423">
        <v>0</v>
      </c>
      <c r="N88" s="423">
        <v>-568</v>
      </c>
      <c r="O88" s="423">
        <v>0</v>
      </c>
      <c r="P88" s="423">
        <v>-568</v>
      </c>
      <c r="Q88" s="423">
        <v>0</v>
      </c>
      <c r="R88" s="423">
        <v>-568</v>
      </c>
      <c r="S88" s="332" t="str">
        <f t="shared" si="1"/>
        <v>1000013363</v>
      </c>
      <c r="T88" s="333" t="str">
        <f>VLOOKUP(VALUE(C88),base!F:H,3,FALSE)</f>
        <v>OUI</v>
      </c>
      <c r="U88" s="331">
        <f>ROUNDUP(G88/VLOOKUP(VALUE(C88),base!F:V,base!$O$1,FALSE),1)</f>
        <v>0</v>
      </c>
    </row>
    <row r="89" spans="1:21" x14ac:dyDescent="0.25">
      <c r="A89" s="240" t="s">
        <v>0</v>
      </c>
      <c r="B89" s="240" t="s">
        <v>1</v>
      </c>
      <c r="C89" s="240" t="s">
        <v>102</v>
      </c>
      <c r="D89" s="240" t="s">
        <v>262</v>
      </c>
      <c r="E89" s="240" t="s">
        <v>12</v>
      </c>
      <c r="F89" s="241">
        <v>43652</v>
      </c>
      <c r="G89" s="423">
        <v>0</v>
      </c>
      <c r="H89" s="423">
        <v>0</v>
      </c>
      <c r="I89" s="240" t="s">
        <v>5</v>
      </c>
      <c r="J89" s="241">
        <v>43651</v>
      </c>
      <c r="K89" s="423">
        <v>0</v>
      </c>
      <c r="L89" s="423">
        <v>167</v>
      </c>
      <c r="M89" s="423">
        <v>0</v>
      </c>
      <c r="N89" s="423">
        <v>-422</v>
      </c>
      <c r="O89" s="423">
        <v>0</v>
      </c>
      <c r="P89" s="423">
        <v>-422</v>
      </c>
      <c r="Q89" s="423">
        <v>0</v>
      </c>
      <c r="R89" s="423">
        <v>-422</v>
      </c>
      <c r="S89" s="332" t="str">
        <f t="shared" si="1"/>
        <v>1000013363</v>
      </c>
      <c r="T89" s="333" t="str">
        <f>VLOOKUP(VALUE(C89),base!F:H,3,FALSE)</f>
        <v>OUI</v>
      </c>
      <c r="U89" s="331">
        <f>ROUNDUP(G89/VLOOKUP(VALUE(C89),base!F:V,base!$O$1,FALSE),1)</f>
        <v>0</v>
      </c>
    </row>
    <row r="90" spans="1:21" x14ac:dyDescent="0.25">
      <c r="A90" s="240" t="s">
        <v>0</v>
      </c>
      <c r="B90" s="240" t="s">
        <v>1</v>
      </c>
      <c r="C90" s="240" t="s">
        <v>102</v>
      </c>
      <c r="D90" s="240" t="s">
        <v>262</v>
      </c>
      <c r="E90" s="240" t="s">
        <v>12</v>
      </c>
      <c r="F90" s="241">
        <v>43653</v>
      </c>
      <c r="G90" s="423">
        <v>0</v>
      </c>
      <c r="H90" s="423">
        <v>0</v>
      </c>
      <c r="I90" s="240" t="s">
        <v>6</v>
      </c>
      <c r="J90" s="241">
        <v>43652</v>
      </c>
      <c r="K90" s="423">
        <v>0</v>
      </c>
      <c r="L90" s="423">
        <v>123</v>
      </c>
      <c r="M90" s="423">
        <v>0</v>
      </c>
      <c r="N90" s="423">
        <v>0</v>
      </c>
      <c r="O90" s="423">
        <v>0</v>
      </c>
      <c r="P90" s="423">
        <v>0</v>
      </c>
      <c r="Q90" s="423">
        <v>0</v>
      </c>
      <c r="R90" s="423">
        <v>0</v>
      </c>
      <c r="S90" s="332" t="str">
        <f t="shared" si="1"/>
        <v>1000013363</v>
      </c>
      <c r="T90" s="333" t="str">
        <f>VLOOKUP(VALUE(C90),base!F:H,3,FALSE)</f>
        <v>OUI</v>
      </c>
      <c r="U90" s="331">
        <f>ROUNDUP(G90/VLOOKUP(VALUE(C90),base!F:V,base!$O$1,FALSE),1)</f>
        <v>0</v>
      </c>
    </row>
    <row r="91" spans="1:21" x14ac:dyDescent="0.25">
      <c r="A91" s="240" t="s">
        <v>0</v>
      </c>
      <c r="B91" s="240" t="s">
        <v>1</v>
      </c>
      <c r="C91" s="240" t="s">
        <v>102</v>
      </c>
      <c r="D91" s="240" t="s">
        <v>262</v>
      </c>
      <c r="E91" s="240" t="s">
        <v>12</v>
      </c>
      <c r="F91" s="241">
        <v>43654</v>
      </c>
      <c r="G91" s="423">
        <v>0</v>
      </c>
      <c r="H91" s="423">
        <v>0</v>
      </c>
      <c r="I91" s="240" t="s">
        <v>7</v>
      </c>
      <c r="J91" s="241">
        <v>43653</v>
      </c>
      <c r="K91" s="423">
        <v>0</v>
      </c>
      <c r="L91" s="423">
        <v>123</v>
      </c>
      <c r="M91" s="423">
        <v>0</v>
      </c>
      <c r="N91" s="423">
        <v>-582</v>
      </c>
      <c r="O91" s="423">
        <v>0</v>
      </c>
      <c r="P91" s="423">
        <v>-582</v>
      </c>
      <c r="Q91" s="423">
        <v>0</v>
      </c>
      <c r="R91" s="423">
        <v>-582</v>
      </c>
      <c r="S91" s="332" t="str">
        <f t="shared" si="1"/>
        <v>1000013363</v>
      </c>
      <c r="T91" s="333" t="str">
        <f>VLOOKUP(VALUE(C91),base!F:H,3,FALSE)</f>
        <v>OUI</v>
      </c>
      <c r="U91" s="331">
        <f>ROUNDUP(G91/VLOOKUP(VALUE(C91),base!F:V,base!$O$1,FALSE),1)</f>
        <v>0</v>
      </c>
    </row>
    <row r="92" spans="1:21" x14ac:dyDescent="0.25">
      <c r="A92" s="240" t="s">
        <v>0</v>
      </c>
      <c r="B92" s="240" t="s">
        <v>1</v>
      </c>
      <c r="C92" s="240" t="s">
        <v>102</v>
      </c>
      <c r="D92" s="240" t="s">
        <v>262</v>
      </c>
      <c r="E92" s="240" t="s">
        <v>12</v>
      </c>
      <c r="F92" s="241">
        <v>43655</v>
      </c>
      <c r="G92" s="423">
        <v>0</v>
      </c>
      <c r="H92" s="423">
        <v>0</v>
      </c>
      <c r="I92" s="240" t="s">
        <v>8</v>
      </c>
      <c r="J92" s="241">
        <v>43654</v>
      </c>
      <c r="K92" s="423">
        <v>0</v>
      </c>
      <c r="L92" s="423">
        <v>171</v>
      </c>
      <c r="M92" s="423">
        <v>0</v>
      </c>
      <c r="N92" s="423">
        <v>-572</v>
      </c>
      <c r="O92" s="423">
        <v>0</v>
      </c>
      <c r="P92" s="423">
        <v>-572</v>
      </c>
      <c r="Q92" s="423">
        <v>0</v>
      </c>
      <c r="R92" s="423">
        <v>-572</v>
      </c>
      <c r="S92" s="332" t="str">
        <f t="shared" si="1"/>
        <v>1000013363</v>
      </c>
      <c r="T92" s="333" t="str">
        <f>VLOOKUP(VALUE(C92),base!F:H,3,FALSE)</f>
        <v>OUI</v>
      </c>
      <c r="U92" s="331">
        <f>ROUNDUP(G92/VLOOKUP(VALUE(C92),base!F:V,base!$O$1,FALSE),1)</f>
        <v>0</v>
      </c>
    </row>
    <row r="93" spans="1:21" x14ac:dyDescent="0.25">
      <c r="A93" s="240" t="s">
        <v>0</v>
      </c>
      <c r="B93" s="240" t="s">
        <v>1</v>
      </c>
      <c r="C93" s="240" t="s">
        <v>102</v>
      </c>
      <c r="D93" s="240" t="s">
        <v>262</v>
      </c>
      <c r="E93" s="240" t="s">
        <v>12</v>
      </c>
      <c r="F93" s="241">
        <v>43656</v>
      </c>
      <c r="G93" s="423">
        <v>0</v>
      </c>
      <c r="H93" s="423">
        <v>0</v>
      </c>
      <c r="I93" s="240" t="s">
        <v>2</v>
      </c>
      <c r="J93" s="241">
        <v>43655</v>
      </c>
      <c r="K93" s="423">
        <v>0</v>
      </c>
      <c r="L93" s="423">
        <v>168</v>
      </c>
      <c r="M93" s="423">
        <v>0</v>
      </c>
      <c r="N93" s="423">
        <v>-649</v>
      </c>
      <c r="O93" s="423">
        <v>0</v>
      </c>
      <c r="P93" s="423">
        <v>-649</v>
      </c>
      <c r="Q93" s="423">
        <v>0</v>
      </c>
      <c r="R93" s="423">
        <v>-649</v>
      </c>
      <c r="S93" s="332" t="str">
        <f t="shared" si="1"/>
        <v>1000013363</v>
      </c>
      <c r="T93" s="333" t="str">
        <f>VLOOKUP(VALUE(C93),base!F:H,3,FALSE)</f>
        <v>OUI</v>
      </c>
      <c r="U93" s="331">
        <f>ROUNDUP(G93/VLOOKUP(VALUE(C93),base!F:V,base!$O$1,FALSE),1)</f>
        <v>0</v>
      </c>
    </row>
    <row r="94" spans="1:21" x14ac:dyDescent="0.25">
      <c r="A94" s="240" t="s">
        <v>0</v>
      </c>
      <c r="B94" s="240" t="s">
        <v>1</v>
      </c>
      <c r="C94" s="240" t="s">
        <v>102</v>
      </c>
      <c r="D94" s="240" t="s">
        <v>262</v>
      </c>
      <c r="E94" s="240" t="s">
        <v>12</v>
      </c>
      <c r="F94" s="241">
        <v>43657</v>
      </c>
      <c r="G94" s="423">
        <v>0</v>
      </c>
      <c r="H94" s="423">
        <v>0</v>
      </c>
      <c r="I94" s="240" t="s">
        <v>3</v>
      </c>
      <c r="J94" s="241">
        <v>43656</v>
      </c>
      <c r="K94" s="423">
        <v>0</v>
      </c>
      <c r="L94" s="423">
        <v>191</v>
      </c>
      <c r="M94" s="423">
        <v>0</v>
      </c>
      <c r="N94" s="423">
        <v>-778</v>
      </c>
      <c r="O94" s="423">
        <v>0</v>
      </c>
      <c r="P94" s="423">
        <v>-778</v>
      </c>
      <c r="Q94" s="423">
        <v>0</v>
      </c>
      <c r="R94" s="423">
        <v>-778</v>
      </c>
      <c r="S94" s="332" t="str">
        <f t="shared" si="1"/>
        <v>1000013363</v>
      </c>
      <c r="T94" s="333" t="str">
        <f>VLOOKUP(VALUE(C94),base!F:H,3,FALSE)</f>
        <v>OUI</v>
      </c>
      <c r="U94" s="331">
        <f>ROUNDUP(G94/VLOOKUP(VALUE(C94),base!F:V,base!$O$1,FALSE),1)</f>
        <v>0</v>
      </c>
    </row>
    <row r="95" spans="1:21" x14ac:dyDescent="0.25">
      <c r="A95" s="240" t="s">
        <v>0</v>
      </c>
      <c r="B95" s="240" t="s">
        <v>1</v>
      </c>
      <c r="C95" s="240" t="s">
        <v>102</v>
      </c>
      <c r="D95" s="240" t="s">
        <v>262</v>
      </c>
      <c r="E95" s="240" t="s">
        <v>12</v>
      </c>
      <c r="F95" s="241">
        <v>43658</v>
      </c>
      <c r="G95" s="423">
        <v>0</v>
      </c>
      <c r="H95" s="423">
        <v>0</v>
      </c>
      <c r="I95" s="240" t="s">
        <v>4</v>
      </c>
      <c r="J95" s="241">
        <v>43657</v>
      </c>
      <c r="K95" s="423">
        <v>0</v>
      </c>
      <c r="L95" s="423">
        <v>230</v>
      </c>
      <c r="M95" s="423">
        <v>0</v>
      </c>
      <c r="N95" s="423">
        <v>-402</v>
      </c>
      <c r="O95" s="423">
        <v>0</v>
      </c>
      <c r="P95" s="423">
        <v>-402</v>
      </c>
      <c r="Q95" s="423">
        <v>0</v>
      </c>
      <c r="R95" s="423">
        <v>-402</v>
      </c>
      <c r="S95" s="332" t="str">
        <f t="shared" si="1"/>
        <v>1000013363</v>
      </c>
      <c r="T95" s="333" t="str">
        <f>VLOOKUP(VALUE(C95),base!F:H,3,FALSE)</f>
        <v>OUI</v>
      </c>
      <c r="U95" s="331">
        <f>ROUNDUP(G95/VLOOKUP(VALUE(C95),base!F:V,base!$O$1,FALSE),1)</f>
        <v>0</v>
      </c>
    </row>
    <row r="96" spans="1:21" x14ac:dyDescent="0.25">
      <c r="A96" s="240" t="s">
        <v>0</v>
      </c>
      <c r="B96" s="240" t="s">
        <v>1</v>
      </c>
      <c r="C96" s="240" t="s">
        <v>102</v>
      </c>
      <c r="D96" s="240" t="s">
        <v>262</v>
      </c>
      <c r="E96" s="240" t="s">
        <v>12</v>
      </c>
      <c r="F96" s="241">
        <v>43659</v>
      </c>
      <c r="G96" s="423">
        <v>0</v>
      </c>
      <c r="H96" s="423">
        <v>0</v>
      </c>
      <c r="I96" s="240" t="s">
        <v>5</v>
      </c>
      <c r="J96" s="241">
        <v>43658</v>
      </c>
      <c r="K96" s="423">
        <v>0</v>
      </c>
      <c r="L96" s="423">
        <v>117</v>
      </c>
      <c r="M96" s="423">
        <v>0</v>
      </c>
      <c r="N96" s="423">
        <v>-394</v>
      </c>
      <c r="O96" s="423">
        <v>0</v>
      </c>
      <c r="P96" s="423">
        <v>-394</v>
      </c>
      <c r="Q96" s="423">
        <v>0</v>
      </c>
      <c r="R96" s="423">
        <v>-394</v>
      </c>
      <c r="S96" s="332" t="str">
        <f t="shared" si="1"/>
        <v>1000013363</v>
      </c>
      <c r="T96" s="333" t="str">
        <f>VLOOKUP(VALUE(C96),base!F:H,3,FALSE)</f>
        <v>OUI</v>
      </c>
      <c r="U96" s="331">
        <f>ROUNDUP(G96/VLOOKUP(VALUE(C96),base!F:V,base!$O$1,FALSE),1)</f>
        <v>0</v>
      </c>
    </row>
    <row r="97" spans="1:21" x14ac:dyDescent="0.25">
      <c r="A97" s="240" t="s">
        <v>0</v>
      </c>
      <c r="B97" s="240" t="s">
        <v>1</v>
      </c>
      <c r="C97" s="240" t="s">
        <v>102</v>
      </c>
      <c r="D97" s="240" t="s">
        <v>262</v>
      </c>
      <c r="E97" s="240" t="s">
        <v>12</v>
      </c>
      <c r="F97" s="241">
        <v>43660</v>
      </c>
      <c r="G97" s="423">
        <v>0</v>
      </c>
      <c r="H97" s="423">
        <v>0</v>
      </c>
      <c r="I97" s="240" t="s">
        <v>6</v>
      </c>
      <c r="J97" s="241">
        <v>43659</v>
      </c>
      <c r="K97" s="423">
        <v>0</v>
      </c>
      <c r="L97" s="423">
        <v>115</v>
      </c>
      <c r="M97" s="423">
        <v>0</v>
      </c>
      <c r="N97" s="423">
        <v>0</v>
      </c>
      <c r="O97" s="423">
        <v>0</v>
      </c>
      <c r="P97" s="423">
        <v>0</v>
      </c>
      <c r="Q97" s="423">
        <v>0</v>
      </c>
      <c r="R97" s="423">
        <v>0</v>
      </c>
      <c r="S97" s="332" t="str">
        <f t="shared" si="1"/>
        <v>1000013363</v>
      </c>
      <c r="T97" s="333" t="str">
        <f>VLOOKUP(VALUE(C97),base!F:H,3,FALSE)</f>
        <v>OUI</v>
      </c>
      <c r="U97" s="331">
        <f>ROUNDUP(G97/VLOOKUP(VALUE(C97),base!F:V,base!$O$1,FALSE),1)</f>
        <v>0</v>
      </c>
    </row>
    <row r="98" spans="1:21" x14ac:dyDescent="0.25">
      <c r="A98" s="240" t="s">
        <v>0</v>
      </c>
      <c r="B98" s="240" t="s">
        <v>1</v>
      </c>
      <c r="C98" s="240" t="s">
        <v>102</v>
      </c>
      <c r="D98" s="240" t="s">
        <v>262</v>
      </c>
      <c r="E98" s="240" t="s">
        <v>12</v>
      </c>
      <c r="F98" s="241">
        <v>43661</v>
      </c>
      <c r="G98" s="423">
        <v>0</v>
      </c>
      <c r="H98" s="423">
        <v>0</v>
      </c>
      <c r="I98" s="240" t="s">
        <v>7</v>
      </c>
      <c r="J98" s="241">
        <v>43660</v>
      </c>
      <c r="K98" s="423">
        <v>0</v>
      </c>
      <c r="L98" s="423">
        <v>115</v>
      </c>
      <c r="M98" s="423">
        <v>0</v>
      </c>
      <c r="N98" s="423">
        <v>-504</v>
      </c>
      <c r="O98" s="423">
        <v>0</v>
      </c>
      <c r="P98" s="423">
        <v>-504</v>
      </c>
      <c r="Q98" s="423">
        <v>0</v>
      </c>
      <c r="R98" s="423">
        <v>-504</v>
      </c>
      <c r="S98" s="332" t="str">
        <f t="shared" si="1"/>
        <v>1000013363</v>
      </c>
      <c r="T98" s="333" t="str">
        <f>VLOOKUP(VALUE(C98),base!F:H,3,FALSE)</f>
        <v>OUI</v>
      </c>
      <c r="U98" s="331">
        <f>ROUNDUP(G98/VLOOKUP(VALUE(C98),base!F:V,base!$O$1,FALSE),1)</f>
        <v>0</v>
      </c>
    </row>
    <row r="99" spans="1:21" x14ac:dyDescent="0.25">
      <c r="A99" s="240" t="s">
        <v>0</v>
      </c>
      <c r="B99" s="240" t="s">
        <v>1</v>
      </c>
      <c r="C99" s="240" t="s">
        <v>102</v>
      </c>
      <c r="D99" s="240" t="s">
        <v>262</v>
      </c>
      <c r="E99" s="240" t="s">
        <v>12</v>
      </c>
      <c r="F99" s="241">
        <v>43662</v>
      </c>
      <c r="G99" s="423">
        <v>0</v>
      </c>
      <c r="H99" s="423">
        <v>0</v>
      </c>
      <c r="I99" s="240" t="s">
        <v>8</v>
      </c>
      <c r="J99" s="241">
        <v>43661</v>
      </c>
      <c r="K99" s="423">
        <v>0</v>
      </c>
      <c r="L99" s="423">
        <v>148</v>
      </c>
      <c r="M99" s="423">
        <v>0</v>
      </c>
      <c r="N99" s="423">
        <v>-553</v>
      </c>
      <c r="O99" s="423">
        <v>0</v>
      </c>
      <c r="P99" s="423">
        <v>-553</v>
      </c>
      <c r="Q99" s="423">
        <v>0</v>
      </c>
      <c r="R99" s="423">
        <v>-553</v>
      </c>
      <c r="S99" s="332" t="str">
        <f t="shared" si="1"/>
        <v>1000013363</v>
      </c>
      <c r="T99" s="333" t="str">
        <f>VLOOKUP(VALUE(C99),base!F:H,3,FALSE)</f>
        <v>OUI</v>
      </c>
      <c r="U99" s="331">
        <f>ROUNDUP(G99/VLOOKUP(VALUE(C99),base!F:V,base!$O$1,FALSE),1)</f>
        <v>0</v>
      </c>
    </row>
    <row r="100" spans="1:21" x14ac:dyDescent="0.25">
      <c r="A100" s="240" t="s">
        <v>0</v>
      </c>
      <c r="B100" s="240" t="s">
        <v>1</v>
      </c>
      <c r="C100" s="240" t="s">
        <v>103</v>
      </c>
      <c r="D100" s="240" t="s">
        <v>262</v>
      </c>
      <c r="E100" s="240" t="s">
        <v>12</v>
      </c>
      <c r="F100" s="241">
        <v>43649</v>
      </c>
      <c r="G100" s="423">
        <v>0</v>
      </c>
      <c r="H100" s="423">
        <v>0</v>
      </c>
      <c r="I100" s="240" t="s">
        <v>2</v>
      </c>
      <c r="J100" s="241">
        <v>43648</v>
      </c>
      <c r="K100" s="423">
        <v>0</v>
      </c>
      <c r="L100" s="423">
        <v>67</v>
      </c>
      <c r="M100" s="423">
        <v>0</v>
      </c>
      <c r="N100" s="423">
        <v>0</v>
      </c>
      <c r="O100" s="423">
        <v>-48</v>
      </c>
      <c r="P100" s="423">
        <v>-48</v>
      </c>
      <c r="Q100" s="423">
        <v>0</v>
      </c>
      <c r="R100" s="423">
        <v>-48</v>
      </c>
      <c r="S100" s="332" t="str">
        <f t="shared" si="1"/>
        <v>1000013364</v>
      </c>
      <c r="T100" s="333" t="str">
        <f>VLOOKUP(VALUE(C100),base!F:H,3,FALSE)</f>
        <v>OUI</v>
      </c>
      <c r="U100" s="331">
        <f>ROUNDUP(G100/VLOOKUP(VALUE(C100),base!F:V,base!$O$1,FALSE),1)</f>
        <v>0</v>
      </c>
    </row>
    <row r="101" spans="1:21" x14ac:dyDescent="0.25">
      <c r="A101" s="240" t="s">
        <v>0</v>
      </c>
      <c r="B101" s="240" t="s">
        <v>1</v>
      </c>
      <c r="C101" s="240" t="s">
        <v>103</v>
      </c>
      <c r="D101" s="240" t="s">
        <v>262</v>
      </c>
      <c r="E101" s="240" t="s">
        <v>12</v>
      </c>
      <c r="F101" s="241">
        <v>43650</v>
      </c>
      <c r="G101" s="423">
        <v>0</v>
      </c>
      <c r="H101" s="423">
        <v>0</v>
      </c>
      <c r="I101" s="240" t="s">
        <v>3</v>
      </c>
      <c r="J101" s="241">
        <v>43649</v>
      </c>
      <c r="K101" s="423">
        <v>0</v>
      </c>
      <c r="L101" s="423">
        <v>19</v>
      </c>
      <c r="M101" s="423">
        <v>0</v>
      </c>
      <c r="N101" s="423">
        <v>-25</v>
      </c>
      <c r="O101" s="423">
        <v>0</v>
      </c>
      <c r="P101" s="423">
        <v>-25</v>
      </c>
      <c r="Q101" s="423">
        <v>0</v>
      </c>
      <c r="R101" s="423">
        <v>-25</v>
      </c>
      <c r="S101" s="332" t="str">
        <f t="shared" si="1"/>
        <v>1000013364</v>
      </c>
      <c r="T101" s="333" t="str">
        <f>VLOOKUP(VALUE(C101),base!F:H,3,FALSE)</f>
        <v>OUI</v>
      </c>
      <c r="U101" s="331">
        <f>ROUNDUP(G101/VLOOKUP(VALUE(C101),base!F:V,base!$O$1,FALSE),1)</f>
        <v>0</v>
      </c>
    </row>
    <row r="102" spans="1:21" x14ac:dyDescent="0.25">
      <c r="A102" s="240" t="s">
        <v>0</v>
      </c>
      <c r="B102" s="240" t="s">
        <v>1</v>
      </c>
      <c r="C102" s="240" t="s">
        <v>103</v>
      </c>
      <c r="D102" s="240" t="s">
        <v>262</v>
      </c>
      <c r="E102" s="240" t="s">
        <v>12</v>
      </c>
      <c r="F102" s="241">
        <v>43651</v>
      </c>
      <c r="G102" s="423">
        <v>0</v>
      </c>
      <c r="H102" s="423">
        <v>0</v>
      </c>
      <c r="I102" s="240" t="s">
        <v>4</v>
      </c>
      <c r="J102" s="241">
        <v>43650</v>
      </c>
      <c r="K102" s="423">
        <v>0</v>
      </c>
      <c r="L102" s="423">
        <v>8</v>
      </c>
      <c r="M102" s="423">
        <v>0</v>
      </c>
      <c r="N102" s="423">
        <v>-41</v>
      </c>
      <c r="O102" s="423">
        <v>0</v>
      </c>
      <c r="P102" s="423">
        <v>-41</v>
      </c>
      <c r="Q102" s="423">
        <v>0</v>
      </c>
      <c r="R102" s="423">
        <v>-41</v>
      </c>
      <c r="S102" s="332" t="str">
        <f t="shared" si="1"/>
        <v>1000013364</v>
      </c>
      <c r="T102" s="333" t="str">
        <f>VLOOKUP(VALUE(C102),base!F:H,3,FALSE)</f>
        <v>OUI</v>
      </c>
      <c r="U102" s="331">
        <f>ROUNDUP(G102/VLOOKUP(VALUE(C102),base!F:V,base!$O$1,FALSE),1)</f>
        <v>0</v>
      </c>
    </row>
    <row r="103" spans="1:21" x14ac:dyDescent="0.25">
      <c r="A103" s="240" t="s">
        <v>0</v>
      </c>
      <c r="B103" s="240" t="s">
        <v>1</v>
      </c>
      <c r="C103" s="240" t="s">
        <v>103</v>
      </c>
      <c r="D103" s="240" t="s">
        <v>262</v>
      </c>
      <c r="E103" s="240" t="s">
        <v>12</v>
      </c>
      <c r="F103" s="241">
        <v>43652</v>
      </c>
      <c r="G103" s="423">
        <v>0</v>
      </c>
      <c r="H103" s="423">
        <v>0</v>
      </c>
      <c r="I103" s="240" t="s">
        <v>5</v>
      </c>
      <c r="J103" s="241">
        <v>43651</v>
      </c>
      <c r="K103" s="423">
        <v>0</v>
      </c>
      <c r="L103" s="423">
        <v>13</v>
      </c>
      <c r="M103" s="423">
        <v>0</v>
      </c>
      <c r="N103" s="423">
        <v>-169</v>
      </c>
      <c r="O103" s="423">
        <v>0</v>
      </c>
      <c r="P103" s="423">
        <v>-169</v>
      </c>
      <c r="Q103" s="423">
        <v>0</v>
      </c>
      <c r="R103" s="423">
        <v>-169</v>
      </c>
      <c r="S103" s="332" t="str">
        <f t="shared" si="1"/>
        <v>1000013364</v>
      </c>
      <c r="T103" s="333" t="str">
        <f>VLOOKUP(VALUE(C103),base!F:H,3,FALSE)</f>
        <v>OUI</v>
      </c>
      <c r="U103" s="331">
        <f>ROUNDUP(G103/VLOOKUP(VALUE(C103),base!F:V,base!$O$1,FALSE),1)</f>
        <v>0</v>
      </c>
    </row>
    <row r="104" spans="1:21" x14ac:dyDescent="0.25">
      <c r="A104" s="240" t="s">
        <v>0</v>
      </c>
      <c r="B104" s="240" t="s">
        <v>1</v>
      </c>
      <c r="C104" s="240" t="s">
        <v>103</v>
      </c>
      <c r="D104" s="240" t="s">
        <v>262</v>
      </c>
      <c r="E104" s="240" t="s">
        <v>12</v>
      </c>
      <c r="F104" s="241">
        <v>43653</v>
      </c>
      <c r="G104" s="423">
        <v>0</v>
      </c>
      <c r="H104" s="423">
        <v>0</v>
      </c>
      <c r="I104" s="240" t="s">
        <v>6</v>
      </c>
      <c r="J104" s="241">
        <v>43652</v>
      </c>
      <c r="K104" s="423">
        <v>0</v>
      </c>
      <c r="L104" s="423">
        <v>51</v>
      </c>
      <c r="M104" s="423">
        <v>0</v>
      </c>
      <c r="N104" s="423">
        <v>0</v>
      </c>
      <c r="O104" s="423">
        <v>0</v>
      </c>
      <c r="P104" s="423">
        <v>0</v>
      </c>
      <c r="Q104" s="423">
        <v>0</v>
      </c>
      <c r="R104" s="423">
        <v>0</v>
      </c>
      <c r="S104" s="332" t="str">
        <f t="shared" si="1"/>
        <v>1000013364</v>
      </c>
      <c r="T104" s="333" t="str">
        <f>VLOOKUP(VALUE(C104),base!F:H,3,FALSE)</f>
        <v>OUI</v>
      </c>
      <c r="U104" s="331">
        <f>ROUNDUP(G104/VLOOKUP(VALUE(C104),base!F:V,base!$O$1,FALSE),1)</f>
        <v>0</v>
      </c>
    </row>
    <row r="105" spans="1:21" x14ac:dyDescent="0.25">
      <c r="A105" s="240" t="s">
        <v>0</v>
      </c>
      <c r="B105" s="240" t="s">
        <v>1</v>
      </c>
      <c r="C105" s="240" t="s">
        <v>103</v>
      </c>
      <c r="D105" s="240" t="s">
        <v>262</v>
      </c>
      <c r="E105" s="240" t="s">
        <v>12</v>
      </c>
      <c r="F105" s="241">
        <v>43654</v>
      </c>
      <c r="G105" s="423">
        <v>0</v>
      </c>
      <c r="H105" s="423">
        <v>0</v>
      </c>
      <c r="I105" s="240" t="s">
        <v>7</v>
      </c>
      <c r="J105" s="241">
        <v>43653</v>
      </c>
      <c r="K105" s="423">
        <v>0</v>
      </c>
      <c r="L105" s="423">
        <v>51</v>
      </c>
      <c r="M105" s="423">
        <v>0</v>
      </c>
      <c r="N105" s="423">
        <v>-64</v>
      </c>
      <c r="O105" s="423">
        <v>0</v>
      </c>
      <c r="P105" s="423">
        <v>-64</v>
      </c>
      <c r="Q105" s="423">
        <v>0</v>
      </c>
      <c r="R105" s="423">
        <v>-64</v>
      </c>
      <c r="S105" s="332" t="str">
        <f t="shared" si="1"/>
        <v>1000013364</v>
      </c>
      <c r="T105" s="333" t="str">
        <f>VLOOKUP(VALUE(C105),base!F:H,3,FALSE)</f>
        <v>OUI</v>
      </c>
      <c r="U105" s="331">
        <f>ROUNDUP(G105/VLOOKUP(VALUE(C105),base!F:V,base!$O$1,FALSE),1)</f>
        <v>0</v>
      </c>
    </row>
    <row r="106" spans="1:21" x14ac:dyDescent="0.25">
      <c r="A106" s="240" t="s">
        <v>0</v>
      </c>
      <c r="B106" s="240" t="s">
        <v>1</v>
      </c>
      <c r="C106" s="240" t="s">
        <v>103</v>
      </c>
      <c r="D106" s="240" t="s">
        <v>262</v>
      </c>
      <c r="E106" s="240" t="s">
        <v>12</v>
      </c>
      <c r="F106" s="241">
        <v>43655</v>
      </c>
      <c r="G106" s="423">
        <v>0</v>
      </c>
      <c r="H106" s="423">
        <v>0</v>
      </c>
      <c r="I106" s="240" t="s">
        <v>8</v>
      </c>
      <c r="J106" s="241">
        <v>43654</v>
      </c>
      <c r="K106" s="423">
        <v>0</v>
      </c>
      <c r="L106" s="423">
        <v>20</v>
      </c>
      <c r="M106" s="423">
        <v>0</v>
      </c>
      <c r="N106" s="423">
        <v>-63</v>
      </c>
      <c r="O106" s="423">
        <v>0</v>
      </c>
      <c r="P106" s="423">
        <v>-63</v>
      </c>
      <c r="Q106" s="423">
        <v>0</v>
      </c>
      <c r="R106" s="423">
        <v>-63</v>
      </c>
      <c r="S106" s="332" t="str">
        <f t="shared" si="1"/>
        <v>1000013364</v>
      </c>
      <c r="T106" s="333" t="str">
        <f>VLOOKUP(VALUE(C106),base!F:H,3,FALSE)</f>
        <v>OUI</v>
      </c>
      <c r="U106" s="331">
        <f>ROUNDUP(G106/VLOOKUP(VALUE(C106),base!F:V,base!$O$1,FALSE),1)</f>
        <v>0</v>
      </c>
    </row>
    <row r="107" spans="1:21" x14ac:dyDescent="0.25">
      <c r="A107" s="240" t="s">
        <v>0</v>
      </c>
      <c r="B107" s="240" t="s">
        <v>1</v>
      </c>
      <c r="C107" s="240" t="s">
        <v>103</v>
      </c>
      <c r="D107" s="240" t="s">
        <v>262</v>
      </c>
      <c r="E107" s="240" t="s">
        <v>12</v>
      </c>
      <c r="F107" s="241">
        <v>43656</v>
      </c>
      <c r="G107" s="423">
        <v>0</v>
      </c>
      <c r="H107" s="423">
        <v>0</v>
      </c>
      <c r="I107" s="240" t="s">
        <v>2</v>
      </c>
      <c r="J107" s="241">
        <v>43655</v>
      </c>
      <c r="K107" s="423">
        <v>0</v>
      </c>
      <c r="L107" s="423">
        <v>19</v>
      </c>
      <c r="M107" s="423">
        <v>0</v>
      </c>
      <c r="N107" s="423">
        <v>-58</v>
      </c>
      <c r="O107" s="423">
        <v>0</v>
      </c>
      <c r="P107" s="423">
        <v>-58</v>
      </c>
      <c r="Q107" s="423">
        <v>0</v>
      </c>
      <c r="R107" s="423">
        <v>-58</v>
      </c>
      <c r="S107" s="332" t="str">
        <f t="shared" si="1"/>
        <v>1000013364</v>
      </c>
      <c r="T107" s="333" t="str">
        <f>VLOOKUP(VALUE(C107),base!F:H,3,FALSE)</f>
        <v>OUI</v>
      </c>
      <c r="U107" s="331">
        <f>ROUNDUP(G107/VLOOKUP(VALUE(C107),base!F:V,base!$O$1,FALSE),1)</f>
        <v>0</v>
      </c>
    </row>
    <row r="108" spans="1:21" x14ac:dyDescent="0.25">
      <c r="A108" s="240" t="s">
        <v>0</v>
      </c>
      <c r="B108" s="240" t="s">
        <v>1</v>
      </c>
      <c r="C108" s="240" t="s">
        <v>103</v>
      </c>
      <c r="D108" s="240" t="s">
        <v>262</v>
      </c>
      <c r="E108" s="240" t="s">
        <v>12</v>
      </c>
      <c r="F108" s="241">
        <v>43657</v>
      </c>
      <c r="G108" s="423">
        <v>0</v>
      </c>
      <c r="H108" s="423">
        <v>0</v>
      </c>
      <c r="I108" s="240" t="s">
        <v>3</v>
      </c>
      <c r="J108" s="241">
        <v>43656</v>
      </c>
      <c r="K108" s="423">
        <v>0</v>
      </c>
      <c r="L108" s="423">
        <v>18</v>
      </c>
      <c r="M108" s="423">
        <v>0</v>
      </c>
      <c r="N108" s="423">
        <v>-42</v>
      </c>
      <c r="O108" s="423">
        <v>0</v>
      </c>
      <c r="P108" s="423">
        <v>-42</v>
      </c>
      <c r="Q108" s="423">
        <v>0</v>
      </c>
      <c r="R108" s="423">
        <v>-42</v>
      </c>
      <c r="S108" s="332" t="str">
        <f t="shared" si="1"/>
        <v>1000013364</v>
      </c>
      <c r="T108" s="333" t="str">
        <f>VLOOKUP(VALUE(C108),base!F:H,3,FALSE)</f>
        <v>OUI</v>
      </c>
      <c r="U108" s="331">
        <f>ROUNDUP(G108/VLOOKUP(VALUE(C108),base!F:V,base!$O$1,FALSE),1)</f>
        <v>0</v>
      </c>
    </row>
    <row r="109" spans="1:21" x14ac:dyDescent="0.25">
      <c r="A109" s="240" t="s">
        <v>0</v>
      </c>
      <c r="B109" s="240" t="s">
        <v>1</v>
      </c>
      <c r="C109" s="240" t="s">
        <v>103</v>
      </c>
      <c r="D109" s="240" t="s">
        <v>262</v>
      </c>
      <c r="E109" s="240" t="s">
        <v>12</v>
      </c>
      <c r="F109" s="241">
        <v>43658</v>
      </c>
      <c r="G109" s="423">
        <v>0</v>
      </c>
      <c r="H109" s="423">
        <v>0</v>
      </c>
      <c r="I109" s="240" t="s">
        <v>4</v>
      </c>
      <c r="J109" s="241">
        <v>43657</v>
      </c>
      <c r="K109" s="423">
        <v>0</v>
      </c>
      <c r="L109" s="423">
        <v>13</v>
      </c>
      <c r="M109" s="423">
        <v>0</v>
      </c>
      <c r="N109" s="423">
        <v>-85</v>
      </c>
      <c r="O109" s="423">
        <v>0</v>
      </c>
      <c r="P109" s="423">
        <v>-85</v>
      </c>
      <c r="Q109" s="423">
        <v>0</v>
      </c>
      <c r="R109" s="423">
        <v>-85</v>
      </c>
      <c r="S109" s="332" t="str">
        <f t="shared" si="1"/>
        <v>1000013364</v>
      </c>
      <c r="T109" s="333" t="str">
        <f>VLOOKUP(VALUE(C109),base!F:H,3,FALSE)</f>
        <v>OUI</v>
      </c>
      <c r="U109" s="331">
        <f>ROUNDUP(G109/VLOOKUP(VALUE(C109),base!F:V,base!$O$1,FALSE),1)</f>
        <v>0</v>
      </c>
    </row>
    <row r="110" spans="1:21" x14ac:dyDescent="0.25">
      <c r="A110" s="240" t="s">
        <v>0</v>
      </c>
      <c r="B110" s="240" t="s">
        <v>1</v>
      </c>
      <c r="C110" s="240" t="s">
        <v>103</v>
      </c>
      <c r="D110" s="240" t="s">
        <v>262</v>
      </c>
      <c r="E110" s="240" t="s">
        <v>12</v>
      </c>
      <c r="F110" s="241">
        <v>43659</v>
      </c>
      <c r="G110" s="423">
        <v>0</v>
      </c>
      <c r="H110" s="423">
        <v>0</v>
      </c>
      <c r="I110" s="240" t="s">
        <v>5</v>
      </c>
      <c r="J110" s="241">
        <v>43658</v>
      </c>
      <c r="K110" s="423">
        <v>0</v>
      </c>
      <c r="L110" s="423">
        <v>26</v>
      </c>
      <c r="M110" s="423">
        <v>0</v>
      </c>
      <c r="N110" s="423">
        <v>-241</v>
      </c>
      <c r="O110" s="423">
        <v>0</v>
      </c>
      <c r="P110" s="423">
        <v>-241</v>
      </c>
      <c r="Q110" s="423">
        <v>0</v>
      </c>
      <c r="R110" s="423">
        <v>-241</v>
      </c>
      <c r="S110" s="332" t="str">
        <f t="shared" si="1"/>
        <v>1000013364</v>
      </c>
      <c r="T110" s="333" t="str">
        <f>VLOOKUP(VALUE(C110),base!F:H,3,FALSE)</f>
        <v>OUI</v>
      </c>
      <c r="U110" s="331">
        <f>ROUNDUP(G110/VLOOKUP(VALUE(C110),base!F:V,base!$O$1,FALSE),1)</f>
        <v>0</v>
      </c>
    </row>
    <row r="111" spans="1:21" x14ac:dyDescent="0.25">
      <c r="A111" s="240" t="s">
        <v>0</v>
      </c>
      <c r="B111" s="240" t="s">
        <v>1</v>
      </c>
      <c r="C111" s="240" t="s">
        <v>103</v>
      </c>
      <c r="D111" s="240" t="s">
        <v>262</v>
      </c>
      <c r="E111" s="240" t="s">
        <v>12</v>
      </c>
      <c r="F111" s="241">
        <v>43660</v>
      </c>
      <c r="G111" s="423">
        <v>0</v>
      </c>
      <c r="H111" s="423">
        <v>0</v>
      </c>
      <c r="I111" s="240" t="s">
        <v>6</v>
      </c>
      <c r="J111" s="241">
        <v>43659</v>
      </c>
      <c r="K111" s="423">
        <v>0</v>
      </c>
      <c r="L111" s="423">
        <v>73</v>
      </c>
      <c r="M111" s="423">
        <v>0</v>
      </c>
      <c r="N111" s="423">
        <v>0</v>
      </c>
      <c r="O111" s="423">
        <v>0</v>
      </c>
      <c r="P111" s="423">
        <v>0</v>
      </c>
      <c r="Q111" s="423">
        <v>0</v>
      </c>
      <c r="R111" s="423">
        <v>0</v>
      </c>
      <c r="S111" s="332" t="str">
        <f t="shared" si="1"/>
        <v>1000013364</v>
      </c>
      <c r="T111" s="333" t="str">
        <f>VLOOKUP(VALUE(C111),base!F:H,3,FALSE)</f>
        <v>OUI</v>
      </c>
      <c r="U111" s="331">
        <f>ROUNDUP(G111/VLOOKUP(VALUE(C111),base!F:V,base!$O$1,FALSE),1)</f>
        <v>0</v>
      </c>
    </row>
    <row r="112" spans="1:21" x14ac:dyDescent="0.25">
      <c r="A112" s="240" t="s">
        <v>0</v>
      </c>
      <c r="B112" s="240" t="s">
        <v>1</v>
      </c>
      <c r="C112" s="240" t="s">
        <v>103</v>
      </c>
      <c r="D112" s="240" t="s">
        <v>262</v>
      </c>
      <c r="E112" s="240" t="s">
        <v>12</v>
      </c>
      <c r="F112" s="241">
        <v>43661</v>
      </c>
      <c r="G112" s="423">
        <v>0</v>
      </c>
      <c r="H112" s="423">
        <v>0</v>
      </c>
      <c r="I112" s="240" t="s">
        <v>7</v>
      </c>
      <c r="J112" s="241">
        <v>43660</v>
      </c>
      <c r="K112" s="423">
        <v>0</v>
      </c>
      <c r="L112" s="423">
        <v>73</v>
      </c>
      <c r="M112" s="423">
        <v>0</v>
      </c>
      <c r="N112" s="423">
        <v>-56</v>
      </c>
      <c r="O112" s="423">
        <v>0</v>
      </c>
      <c r="P112" s="423">
        <v>-56</v>
      </c>
      <c r="Q112" s="423">
        <v>0</v>
      </c>
      <c r="R112" s="423">
        <v>-56</v>
      </c>
      <c r="S112" s="332" t="str">
        <f t="shared" si="1"/>
        <v>1000013364</v>
      </c>
      <c r="T112" s="333" t="str">
        <f>VLOOKUP(VALUE(C112),base!F:H,3,FALSE)</f>
        <v>OUI</v>
      </c>
      <c r="U112" s="331">
        <f>ROUNDUP(G112/VLOOKUP(VALUE(C112),base!F:V,base!$O$1,FALSE),1)</f>
        <v>0</v>
      </c>
    </row>
    <row r="113" spans="1:21" x14ac:dyDescent="0.25">
      <c r="A113" s="240" t="s">
        <v>0</v>
      </c>
      <c r="B113" s="240" t="s">
        <v>1</v>
      </c>
      <c r="C113" s="240" t="s">
        <v>103</v>
      </c>
      <c r="D113" s="240" t="s">
        <v>262</v>
      </c>
      <c r="E113" s="240" t="s">
        <v>12</v>
      </c>
      <c r="F113" s="241">
        <v>43662</v>
      </c>
      <c r="G113" s="423">
        <v>0</v>
      </c>
      <c r="H113" s="423">
        <v>0</v>
      </c>
      <c r="I113" s="240" t="s">
        <v>8</v>
      </c>
      <c r="J113" s="241">
        <v>43661</v>
      </c>
      <c r="K113" s="423">
        <v>0</v>
      </c>
      <c r="L113" s="423">
        <v>17</v>
      </c>
      <c r="M113" s="423">
        <v>0</v>
      </c>
      <c r="N113" s="423">
        <v>-42</v>
      </c>
      <c r="O113" s="423">
        <v>0</v>
      </c>
      <c r="P113" s="423">
        <v>-42</v>
      </c>
      <c r="Q113" s="423">
        <v>0</v>
      </c>
      <c r="R113" s="423">
        <v>-42</v>
      </c>
      <c r="S113" s="332" t="str">
        <f t="shared" si="1"/>
        <v>1000013364</v>
      </c>
      <c r="T113" s="333" t="str">
        <f>VLOOKUP(VALUE(C113),base!F:H,3,FALSE)</f>
        <v>OUI</v>
      </c>
      <c r="U113" s="331">
        <f>ROUNDUP(G113/VLOOKUP(VALUE(C113),base!F:V,base!$O$1,FALSE),1)</f>
        <v>0</v>
      </c>
    </row>
    <row r="114" spans="1:21" x14ac:dyDescent="0.25">
      <c r="A114" s="240" t="s">
        <v>0</v>
      </c>
      <c r="B114" s="240" t="s">
        <v>9</v>
      </c>
      <c r="C114" s="240" t="s">
        <v>321</v>
      </c>
      <c r="D114" s="240" t="s">
        <v>268</v>
      </c>
      <c r="E114" s="240" t="s">
        <v>98</v>
      </c>
      <c r="F114" s="241">
        <v>43649</v>
      </c>
      <c r="G114" s="423">
        <v>0</v>
      </c>
      <c r="H114" s="423">
        <v>0</v>
      </c>
      <c r="I114" s="240" t="s">
        <v>2</v>
      </c>
      <c r="J114" s="241">
        <v>43648</v>
      </c>
      <c r="K114" s="423">
        <v>0</v>
      </c>
      <c r="L114" s="423">
        <v>16</v>
      </c>
      <c r="M114" s="423">
        <v>0</v>
      </c>
      <c r="N114" s="423">
        <v>0</v>
      </c>
      <c r="O114" s="423">
        <v>0</v>
      </c>
      <c r="P114" s="423">
        <v>0</v>
      </c>
      <c r="Q114" s="423">
        <v>0</v>
      </c>
      <c r="R114" s="423">
        <v>0</v>
      </c>
      <c r="S114" s="332" t="str">
        <f t="shared" si="1"/>
        <v>1000015418</v>
      </c>
      <c r="T114" s="333" t="str">
        <f>VLOOKUP(VALUE(C114),base!F:H,3,FALSE)</f>
        <v>OUI</v>
      </c>
      <c r="U114" s="331">
        <f>ROUNDUP(G114/VLOOKUP(VALUE(C114),base!F:V,base!$O$1,FALSE),1)</f>
        <v>0</v>
      </c>
    </row>
    <row r="115" spans="1:21" x14ac:dyDescent="0.25">
      <c r="A115" s="240" t="s">
        <v>0</v>
      </c>
      <c r="B115" s="240" t="s">
        <v>9</v>
      </c>
      <c r="C115" s="240" t="s">
        <v>321</v>
      </c>
      <c r="D115" s="240" t="s">
        <v>268</v>
      </c>
      <c r="E115" s="240" t="s">
        <v>98</v>
      </c>
      <c r="F115" s="241">
        <v>43650</v>
      </c>
      <c r="G115" s="423">
        <v>0</v>
      </c>
      <c r="H115" s="423">
        <v>-22</v>
      </c>
      <c r="I115" s="240" t="s">
        <v>3</v>
      </c>
      <c r="J115" s="241">
        <v>43649</v>
      </c>
      <c r="K115" s="423">
        <v>0</v>
      </c>
      <c r="L115" s="423">
        <v>16</v>
      </c>
      <c r="M115" s="423">
        <v>0</v>
      </c>
      <c r="N115" s="423">
        <v>0</v>
      </c>
      <c r="O115" s="423">
        <v>0</v>
      </c>
      <c r="P115" s="423">
        <v>0</v>
      </c>
      <c r="Q115" s="423">
        <v>0</v>
      </c>
      <c r="R115" s="423">
        <v>0</v>
      </c>
      <c r="S115" s="332" t="str">
        <f t="shared" si="1"/>
        <v>1000015418</v>
      </c>
      <c r="T115" s="333" t="str">
        <f>VLOOKUP(VALUE(C115),base!F:H,3,FALSE)</f>
        <v>OUI</v>
      </c>
      <c r="U115" s="331">
        <f>ROUNDUP(G115/VLOOKUP(VALUE(C115),base!F:V,base!$O$1,FALSE),1)</f>
        <v>0</v>
      </c>
    </row>
    <row r="116" spans="1:21" x14ac:dyDescent="0.25">
      <c r="A116" s="240" t="s">
        <v>0</v>
      </c>
      <c r="B116" s="240" t="s">
        <v>9</v>
      </c>
      <c r="C116" s="240" t="s">
        <v>321</v>
      </c>
      <c r="D116" s="240" t="s">
        <v>268</v>
      </c>
      <c r="E116" s="240" t="s">
        <v>98</v>
      </c>
      <c r="F116" s="241">
        <v>43651</v>
      </c>
      <c r="G116" s="423">
        <v>18</v>
      </c>
      <c r="H116" s="423">
        <v>-7</v>
      </c>
      <c r="I116" s="240" t="s">
        <v>4</v>
      </c>
      <c r="J116" s="241">
        <v>43650</v>
      </c>
      <c r="K116" s="423">
        <v>0</v>
      </c>
      <c r="L116" s="423">
        <v>16</v>
      </c>
      <c r="M116" s="423">
        <v>0</v>
      </c>
      <c r="N116" s="423">
        <v>-1</v>
      </c>
      <c r="O116" s="423">
        <v>0</v>
      </c>
      <c r="P116" s="423">
        <v>-1</v>
      </c>
      <c r="Q116" s="423">
        <v>0</v>
      </c>
      <c r="R116" s="423">
        <v>-1</v>
      </c>
      <c r="S116" s="332" t="str">
        <f t="shared" si="1"/>
        <v>1000015418</v>
      </c>
      <c r="T116" s="333" t="str">
        <f>VLOOKUP(VALUE(C116),base!F:H,3,FALSE)</f>
        <v>OUI</v>
      </c>
      <c r="U116" s="331">
        <f>ROUNDUP(G116/VLOOKUP(VALUE(C116),base!F:V,base!$O$1,FALSE),1)</f>
        <v>0.9</v>
      </c>
    </row>
    <row r="117" spans="1:21" x14ac:dyDescent="0.25">
      <c r="A117" s="240" t="s">
        <v>0</v>
      </c>
      <c r="B117" s="240" t="s">
        <v>9</v>
      </c>
      <c r="C117" s="240" t="s">
        <v>321</v>
      </c>
      <c r="D117" s="240" t="s">
        <v>268</v>
      </c>
      <c r="E117" s="240" t="s">
        <v>98</v>
      </c>
      <c r="F117" s="241">
        <v>43652</v>
      </c>
      <c r="G117" s="423">
        <v>11</v>
      </c>
      <c r="H117" s="423">
        <v>0</v>
      </c>
      <c r="I117" s="240" t="s">
        <v>5</v>
      </c>
      <c r="J117" s="241">
        <v>43651</v>
      </c>
      <c r="K117" s="423">
        <v>0</v>
      </c>
      <c r="L117" s="423">
        <v>22</v>
      </c>
      <c r="M117" s="423">
        <v>0</v>
      </c>
      <c r="N117" s="423">
        <v>-22</v>
      </c>
      <c r="O117" s="423">
        <v>0</v>
      </c>
      <c r="P117" s="423">
        <v>-22</v>
      </c>
      <c r="Q117" s="423">
        <v>0</v>
      </c>
      <c r="R117" s="423">
        <v>-22</v>
      </c>
      <c r="S117" s="332" t="str">
        <f t="shared" si="1"/>
        <v>1000015418</v>
      </c>
      <c r="T117" s="333" t="str">
        <f>VLOOKUP(VALUE(C117),base!F:H,3,FALSE)</f>
        <v>OUI</v>
      </c>
      <c r="U117" s="331">
        <f>ROUNDUP(G117/VLOOKUP(VALUE(C117),base!F:V,base!$O$1,FALSE),1)</f>
        <v>0.6</v>
      </c>
    </row>
    <row r="118" spans="1:21" x14ac:dyDescent="0.25">
      <c r="A118" s="240" t="s">
        <v>0</v>
      </c>
      <c r="B118" s="240" t="s">
        <v>9</v>
      </c>
      <c r="C118" s="240" t="s">
        <v>321</v>
      </c>
      <c r="D118" s="240" t="s">
        <v>268</v>
      </c>
      <c r="E118" s="240" t="s">
        <v>98</v>
      </c>
      <c r="F118" s="241">
        <v>43653</v>
      </c>
      <c r="G118" s="423">
        <v>11</v>
      </c>
      <c r="H118" s="423">
        <v>0</v>
      </c>
      <c r="I118" s="240" t="s">
        <v>6</v>
      </c>
      <c r="J118" s="241">
        <v>43652</v>
      </c>
      <c r="K118" s="423">
        <v>0</v>
      </c>
      <c r="L118" s="423">
        <v>0</v>
      </c>
      <c r="M118" s="423">
        <v>0</v>
      </c>
      <c r="N118" s="423">
        <v>0</v>
      </c>
      <c r="O118" s="423">
        <v>0</v>
      </c>
      <c r="P118" s="423">
        <v>0</v>
      </c>
      <c r="Q118" s="423">
        <v>0</v>
      </c>
      <c r="R118" s="423">
        <v>0</v>
      </c>
      <c r="S118" s="332" t="str">
        <f t="shared" si="1"/>
        <v>1000015418</v>
      </c>
      <c r="T118" s="333" t="str">
        <f>VLOOKUP(VALUE(C118),base!F:H,3,FALSE)</f>
        <v>OUI</v>
      </c>
      <c r="U118" s="331">
        <f>ROUNDUP(G118/VLOOKUP(VALUE(C118),base!F:V,base!$O$1,FALSE),1)</f>
        <v>0.6</v>
      </c>
    </row>
    <row r="119" spans="1:21" x14ac:dyDescent="0.25">
      <c r="A119" s="240" t="s">
        <v>0</v>
      </c>
      <c r="B119" s="240" t="s">
        <v>9</v>
      </c>
      <c r="C119" s="240" t="s">
        <v>321</v>
      </c>
      <c r="D119" s="240" t="s">
        <v>268</v>
      </c>
      <c r="E119" s="240" t="s">
        <v>98</v>
      </c>
      <c r="F119" s="241">
        <v>43654</v>
      </c>
      <c r="G119" s="423">
        <v>11</v>
      </c>
      <c r="H119" s="423">
        <v>0</v>
      </c>
      <c r="I119" s="240" t="s">
        <v>7</v>
      </c>
      <c r="J119" s="241">
        <v>43653</v>
      </c>
      <c r="K119" s="423">
        <v>0</v>
      </c>
      <c r="L119" s="423">
        <v>0</v>
      </c>
      <c r="M119" s="423">
        <v>0</v>
      </c>
      <c r="N119" s="423">
        <v>0</v>
      </c>
      <c r="O119" s="423">
        <v>0</v>
      </c>
      <c r="P119" s="423">
        <v>0</v>
      </c>
      <c r="Q119" s="423">
        <v>0</v>
      </c>
      <c r="R119" s="423">
        <v>0</v>
      </c>
      <c r="S119" s="332" t="str">
        <f t="shared" si="1"/>
        <v>1000015418</v>
      </c>
      <c r="T119" s="333" t="str">
        <f>VLOOKUP(VALUE(C119),base!F:H,3,FALSE)</f>
        <v>OUI</v>
      </c>
      <c r="U119" s="331">
        <f>ROUNDUP(G119/VLOOKUP(VALUE(C119),base!F:V,base!$O$1,FALSE),1)</f>
        <v>0.6</v>
      </c>
    </row>
    <row r="120" spans="1:21" x14ac:dyDescent="0.25">
      <c r="A120" s="240" t="s">
        <v>0</v>
      </c>
      <c r="B120" s="240" t="s">
        <v>9</v>
      </c>
      <c r="C120" s="240" t="s">
        <v>321</v>
      </c>
      <c r="D120" s="240" t="s">
        <v>268</v>
      </c>
      <c r="E120" s="240" t="s">
        <v>98</v>
      </c>
      <c r="F120" s="241">
        <v>43655</v>
      </c>
      <c r="G120" s="423">
        <v>11</v>
      </c>
      <c r="H120" s="423">
        <v>0</v>
      </c>
      <c r="I120" s="240" t="s">
        <v>8</v>
      </c>
      <c r="J120" s="241">
        <v>43654</v>
      </c>
      <c r="K120" s="423">
        <v>0</v>
      </c>
      <c r="L120" s="423">
        <v>0</v>
      </c>
      <c r="M120" s="423">
        <v>0</v>
      </c>
      <c r="N120" s="423">
        <v>0</v>
      </c>
      <c r="O120" s="423">
        <v>0</v>
      </c>
      <c r="P120" s="423">
        <v>0</v>
      </c>
      <c r="Q120" s="423">
        <v>0</v>
      </c>
      <c r="R120" s="423">
        <v>0</v>
      </c>
      <c r="S120" s="332" t="str">
        <f t="shared" si="1"/>
        <v>1000015418</v>
      </c>
      <c r="T120" s="333" t="str">
        <f>VLOOKUP(VALUE(C120),base!F:H,3,FALSE)</f>
        <v>OUI</v>
      </c>
      <c r="U120" s="331">
        <f>ROUNDUP(G120/VLOOKUP(VALUE(C120),base!F:V,base!$O$1,FALSE),1)</f>
        <v>0.6</v>
      </c>
    </row>
    <row r="121" spans="1:21" x14ac:dyDescent="0.25">
      <c r="A121" s="240" t="s">
        <v>0</v>
      </c>
      <c r="B121" s="240" t="s">
        <v>9</v>
      </c>
      <c r="C121" s="240" t="s">
        <v>321</v>
      </c>
      <c r="D121" s="240" t="s">
        <v>268</v>
      </c>
      <c r="E121" s="240" t="s">
        <v>98</v>
      </c>
      <c r="F121" s="241">
        <v>43656</v>
      </c>
      <c r="G121" s="423">
        <v>11</v>
      </c>
      <c r="H121" s="423">
        <v>0</v>
      </c>
      <c r="I121" s="240" t="s">
        <v>2</v>
      </c>
      <c r="J121" s="241">
        <v>43655</v>
      </c>
      <c r="K121" s="423">
        <v>0</v>
      </c>
      <c r="L121" s="423">
        <v>0</v>
      </c>
      <c r="M121" s="423">
        <v>0</v>
      </c>
      <c r="N121" s="423">
        <v>0</v>
      </c>
      <c r="O121" s="423">
        <v>0</v>
      </c>
      <c r="P121" s="423">
        <v>0</v>
      </c>
      <c r="Q121" s="423">
        <v>0</v>
      </c>
      <c r="R121" s="423">
        <v>0</v>
      </c>
      <c r="S121" s="332" t="str">
        <f t="shared" si="1"/>
        <v>1000015418</v>
      </c>
      <c r="T121" s="333" t="str">
        <f>VLOOKUP(VALUE(C121),base!F:H,3,FALSE)</f>
        <v>OUI</v>
      </c>
      <c r="U121" s="331">
        <f>ROUNDUP(G121/VLOOKUP(VALUE(C121),base!F:V,base!$O$1,FALSE),1)</f>
        <v>0.6</v>
      </c>
    </row>
    <row r="122" spans="1:21" x14ac:dyDescent="0.25">
      <c r="A122" s="240" t="s">
        <v>0</v>
      </c>
      <c r="B122" s="240" t="s">
        <v>9</v>
      </c>
      <c r="C122" s="240" t="s">
        <v>321</v>
      </c>
      <c r="D122" s="240" t="s">
        <v>268</v>
      </c>
      <c r="E122" s="240" t="s">
        <v>98</v>
      </c>
      <c r="F122" s="241">
        <v>43657</v>
      </c>
      <c r="G122" s="423">
        <v>11</v>
      </c>
      <c r="H122" s="423">
        <v>0</v>
      </c>
      <c r="I122" s="240" t="s">
        <v>3</v>
      </c>
      <c r="J122" s="241">
        <v>43656</v>
      </c>
      <c r="K122" s="423">
        <v>0</v>
      </c>
      <c r="L122" s="423">
        <v>0</v>
      </c>
      <c r="M122" s="423">
        <v>0</v>
      </c>
      <c r="N122" s="423">
        <v>0</v>
      </c>
      <c r="O122" s="423">
        <v>0</v>
      </c>
      <c r="P122" s="423">
        <v>0</v>
      </c>
      <c r="Q122" s="423">
        <v>0</v>
      </c>
      <c r="R122" s="423">
        <v>0</v>
      </c>
      <c r="S122" s="332" t="str">
        <f t="shared" si="1"/>
        <v>1000015418</v>
      </c>
      <c r="T122" s="333" t="str">
        <f>VLOOKUP(VALUE(C122),base!F:H,3,FALSE)</f>
        <v>OUI</v>
      </c>
      <c r="U122" s="331">
        <f>ROUNDUP(G122/VLOOKUP(VALUE(C122),base!F:V,base!$O$1,FALSE),1)</f>
        <v>0.6</v>
      </c>
    </row>
    <row r="123" spans="1:21" x14ac:dyDescent="0.25">
      <c r="A123" s="240" t="s">
        <v>0</v>
      </c>
      <c r="B123" s="240" t="s">
        <v>9</v>
      </c>
      <c r="C123" s="240" t="s">
        <v>321</v>
      </c>
      <c r="D123" s="240" t="s">
        <v>268</v>
      </c>
      <c r="E123" s="240" t="s">
        <v>98</v>
      </c>
      <c r="F123" s="241">
        <v>43658</v>
      </c>
      <c r="G123" s="423">
        <v>11</v>
      </c>
      <c r="H123" s="423">
        <v>0</v>
      </c>
      <c r="I123" s="240" t="s">
        <v>4</v>
      </c>
      <c r="J123" s="241">
        <v>43657</v>
      </c>
      <c r="K123" s="423">
        <v>0</v>
      </c>
      <c r="L123" s="423">
        <v>0</v>
      </c>
      <c r="M123" s="423">
        <v>0</v>
      </c>
      <c r="N123" s="423">
        <v>0</v>
      </c>
      <c r="O123" s="423">
        <v>0</v>
      </c>
      <c r="P123" s="423">
        <v>0</v>
      </c>
      <c r="Q123" s="423">
        <v>0</v>
      </c>
      <c r="R123" s="423">
        <v>0</v>
      </c>
      <c r="S123" s="332" t="str">
        <f t="shared" si="1"/>
        <v>1000015418</v>
      </c>
      <c r="T123" s="333" t="str">
        <f>VLOOKUP(VALUE(C123),base!F:H,3,FALSE)</f>
        <v>OUI</v>
      </c>
      <c r="U123" s="331">
        <f>ROUNDUP(G123/VLOOKUP(VALUE(C123),base!F:V,base!$O$1,FALSE),1)</f>
        <v>0.6</v>
      </c>
    </row>
    <row r="124" spans="1:21" x14ac:dyDescent="0.25">
      <c r="A124" s="240" t="s">
        <v>0</v>
      </c>
      <c r="B124" s="240" t="s">
        <v>9</v>
      </c>
      <c r="C124" s="240" t="s">
        <v>321</v>
      </c>
      <c r="D124" s="240" t="s">
        <v>268</v>
      </c>
      <c r="E124" s="240" t="s">
        <v>98</v>
      </c>
      <c r="F124" s="241">
        <v>43659</v>
      </c>
      <c r="G124" s="423">
        <v>11</v>
      </c>
      <c r="H124" s="423">
        <v>0</v>
      </c>
      <c r="I124" s="240" t="s">
        <v>5</v>
      </c>
      <c r="J124" s="241">
        <v>43658</v>
      </c>
      <c r="K124" s="423">
        <v>0</v>
      </c>
      <c r="L124" s="423">
        <v>0</v>
      </c>
      <c r="M124" s="423">
        <v>0</v>
      </c>
      <c r="N124" s="423">
        <v>0</v>
      </c>
      <c r="O124" s="423">
        <v>0</v>
      </c>
      <c r="P124" s="423">
        <v>0</v>
      </c>
      <c r="Q124" s="423">
        <v>0</v>
      </c>
      <c r="R124" s="423">
        <v>0</v>
      </c>
      <c r="S124" s="332" t="str">
        <f t="shared" si="1"/>
        <v>1000015418</v>
      </c>
      <c r="T124" s="333" t="str">
        <f>VLOOKUP(VALUE(C124),base!F:H,3,FALSE)</f>
        <v>OUI</v>
      </c>
      <c r="U124" s="331">
        <f>ROUNDUP(G124/VLOOKUP(VALUE(C124),base!F:V,base!$O$1,FALSE),1)</f>
        <v>0.6</v>
      </c>
    </row>
    <row r="125" spans="1:21" x14ac:dyDescent="0.25">
      <c r="A125" s="240" t="s">
        <v>0</v>
      </c>
      <c r="B125" s="240" t="s">
        <v>9</v>
      </c>
      <c r="C125" s="240" t="s">
        <v>321</v>
      </c>
      <c r="D125" s="240" t="s">
        <v>268</v>
      </c>
      <c r="E125" s="240" t="s">
        <v>98</v>
      </c>
      <c r="F125" s="241">
        <v>43660</v>
      </c>
      <c r="G125" s="423">
        <v>11</v>
      </c>
      <c r="H125" s="423">
        <v>0</v>
      </c>
      <c r="I125" s="240" t="s">
        <v>6</v>
      </c>
      <c r="J125" s="241">
        <v>43659</v>
      </c>
      <c r="K125" s="423">
        <v>0</v>
      </c>
      <c r="L125" s="423">
        <v>0</v>
      </c>
      <c r="M125" s="423">
        <v>0</v>
      </c>
      <c r="N125" s="423">
        <v>0</v>
      </c>
      <c r="O125" s="423">
        <v>0</v>
      </c>
      <c r="P125" s="423">
        <v>0</v>
      </c>
      <c r="Q125" s="423">
        <v>0</v>
      </c>
      <c r="R125" s="423">
        <v>0</v>
      </c>
      <c r="S125" s="332" t="str">
        <f t="shared" si="1"/>
        <v>1000015418</v>
      </c>
      <c r="T125" s="333" t="str">
        <f>VLOOKUP(VALUE(C125),base!F:H,3,FALSE)</f>
        <v>OUI</v>
      </c>
      <c r="U125" s="331">
        <f>ROUNDUP(G125/VLOOKUP(VALUE(C125),base!F:V,base!$O$1,FALSE),1)</f>
        <v>0.6</v>
      </c>
    </row>
    <row r="126" spans="1:21" x14ac:dyDescent="0.25">
      <c r="A126" s="240" t="s">
        <v>0</v>
      </c>
      <c r="B126" s="240" t="s">
        <v>9</v>
      </c>
      <c r="C126" s="240" t="s">
        <v>321</v>
      </c>
      <c r="D126" s="240" t="s">
        <v>268</v>
      </c>
      <c r="E126" s="240" t="s">
        <v>98</v>
      </c>
      <c r="F126" s="241">
        <v>43661</v>
      </c>
      <c r="G126" s="423">
        <v>11</v>
      </c>
      <c r="H126" s="423">
        <v>0</v>
      </c>
      <c r="I126" s="240" t="s">
        <v>7</v>
      </c>
      <c r="J126" s="241">
        <v>43660</v>
      </c>
      <c r="K126" s="423">
        <v>0</v>
      </c>
      <c r="L126" s="423">
        <v>0</v>
      </c>
      <c r="M126" s="423">
        <v>0</v>
      </c>
      <c r="N126" s="423">
        <v>0</v>
      </c>
      <c r="O126" s="423">
        <v>0</v>
      </c>
      <c r="P126" s="423">
        <v>0</v>
      </c>
      <c r="Q126" s="423">
        <v>0</v>
      </c>
      <c r="R126" s="423">
        <v>0</v>
      </c>
      <c r="S126" s="332" t="str">
        <f t="shared" si="1"/>
        <v>1000015418</v>
      </c>
      <c r="T126" s="333" t="str">
        <f>VLOOKUP(VALUE(C126),base!F:H,3,FALSE)</f>
        <v>OUI</v>
      </c>
      <c r="U126" s="331">
        <f>ROUNDUP(G126/VLOOKUP(VALUE(C126),base!F:V,base!$O$1,FALSE),1)</f>
        <v>0.6</v>
      </c>
    </row>
    <row r="127" spans="1:21" x14ac:dyDescent="0.25">
      <c r="A127" s="240" t="s">
        <v>0</v>
      </c>
      <c r="B127" s="240" t="s">
        <v>9</v>
      </c>
      <c r="C127" s="240" t="s">
        <v>321</v>
      </c>
      <c r="D127" s="240" t="s">
        <v>268</v>
      </c>
      <c r="E127" s="240" t="s">
        <v>98</v>
      </c>
      <c r="F127" s="241">
        <v>43662</v>
      </c>
      <c r="G127" s="423">
        <v>11</v>
      </c>
      <c r="H127" s="423">
        <v>0</v>
      </c>
      <c r="I127" s="240" t="s">
        <v>8</v>
      </c>
      <c r="J127" s="241">
        <v>43661</v>
      </c>
      <c r="K127" s="423">
        <v>0</v>
      </c>
      <c r="L127" s="423">
        <v>0</v>
      </c>
      <c r="M127" s="423">
        <v>0</v>
      </c>
      <c r="N127" s="423">
        <v>0</v>
      </c>
      <c r="O127" s="423">
        <v>0</v>
      </c>
      <c r="P127" s="423">
        <v>0</v>
      </c>
      <c r="Q127" s="423">
        <v>0</v>
      </c>
      <c r="R127" s="423">
        <v>0</v>
      </c>
      <c r="S127" s="332" t="str">
        <f t="shared" si="1"/>
        <v>1000015418</v>
      </c>
      <c r="T127" s="333" t="str">
        <f>VLOOKUP(VALUE(C127),base!F:H,3,FALSE)</f>
        <v>OUI</v>
      </c>
      <c r="U127" s="331">
        <f>ROUNDUP(G127/VLOOKUP(VALUE(C127),base!F:V,base!$O$1,FALSE),1)</f>
        <v>0.6</v>
      </c>
    </row>
    <row r="128" spans="1:21" x14ac:dyDescent="0.25">
      <c r="A128" s="240" t="s">
        <v>0</v>
      </c>
      <c r="B128" s="240" t="s">
        <v>1</v>
      </c>
      <c r="C128" s="240" t="s">
        <v>296</v>
      </c>
      <c r="D128" s="240" t="s">
        <v>297</v>
      </c>
      <c r="E128" s="240" t="s">
        <v>298</v>
      </c>
      <c r="F128" s="241">
        <v>43649</v>
      </c>
      <c r="G128" s="423">
        <v>630</v>
      </c>
      <c r="H128" s="423">
        <v>-234</v>
      </c>
      <c r="I128" s="240" t="s">
        <v>2</v>
      </c>
      <c r="J128" s="241">
        <v>43648</v>
      </c>
      <c r="K128" s="423">
        <v>0</v>
      </c>
      <c r="L128" s="423">
        <v>139</v>
      </c>
      <c r="M128" s="423">
        <v>0</v>
      </c>
      <c r="N128" s="423">
        <v>0</v>
      </c>
      <c r="O128" s="423">
        <v>-26</v>
      </c>
      <c r="P128" s="423">
        <v>-26</v>
      </c>
      <c r="Q128" s="423">
        <v>0</v>
      </c>
      <c r="R128" s="423">
        <v>-26</v>
      </c>
      <c r="S128" s="332" t="str">
        <f t="shared" si="1"/>
        <v>1000015508</v>
      </c>
      <c r="T128" s="333" t="str">
        <f>VLOOKUP(VALUE(C128),base!F:H,3,FALSE)</f>
        <v>OUI</v>
      </c>
      <c r="U128" s="331">
        <f>ROUNDUP(G128/VLOOKUP(VALUE(C128),base!F:V,base!$O$1,FALSE),1)</f>
        <v>4.6999999999999993</v>
      </c>
    </row>
    <row r="129" spans="1:21" x14ac:dyDescent="0.25">
      <c r="A129" s="240" t="s">
        <v>0</v>
      </c>
      <c r="B129" s="240" t="s">
        <v>1</v>
      </c>
      <c r="C129" s="240" t="s">
        <v>296</v>
      </c>
      <c r="D129" s="240" t="s">
        <v>297</v>
      </c>
      <c r="E129" s="240" t="s">
        <v>298</v>
      </c>
      <c r="F129" s="241">
        <v>43650</v>
      </c>
      <c r="G129" s="423">
        <v>396</v>
      </c>
      <c r="H129" s="423">
        <v>-174</v>
      </c>
      <c r="I129" s="240" t="s">
        <v>3</v>
      </c>
      <c r="J129" s="241">
        <v>43649</v>
      </c>
      <c r="K129" s="423">
        <v>0</v>
      </c>
      <c r="L129" s="423">
        <v>113</v>
      </c>
      <c r="M129" s="423">
        <v>0</v>
      </c>
      <c r="N129" s="423">
        <v>-6</v>
      </c>
      <c r="O129" s="423">
        <v>-15</v>
      </c>
      <c r="P129" s="423">
        <v>-21</v>
      </c>
      <c r="Q129" s="423">
        <v>0</v>
      </c>
      <c r="R129" s="423">
        <v>-21</v>
      </c>
      <c r="S129" s="332" t="str">
        <f t="shared" si="1"/>
        <v>1000015508</v>
      </c>
      <c r="T129" s="333" t="str">
        <f>VLOOKUP(VALUE(C129),base!F:H,3,FALSE)</f>
        <v>OUI</v>
      </c>
      <c r="U129" s="331">
        <f>ROUNDUP(G129/VLOOKUP(VALUE(C129),base!F:V,base!$O$1,FALSE),1)</f>
        <v>3</v>
      </c>
    </row>
    <row r="130" spans="1:21" x14ac:dyDescent="0.25">
      <c r="A130" s="240" t="s">
        <v>0</v>
      </c>
      <c r="B130" s="240" t="s">
        <v>1</v>
      </c>
      <c r="C130" s="240" t="s">
        <v>296</v>
      </c>
      <c r="D130" s="240" t="s">
        <v>297</v>
      </c>
      <c r="E130" s="240" t="s">
        <v>298</v>
      </c>
      <c r="F130" s="241">
        <v>43651</v>
      </c>
      <c r="G130" s="423">
        <v>222</v>
      </c>
      <c r="H130" s="423">
        <v>-108</v>
      </c>
      <c r="I130" s="240" t="s">
        <v>4</v>
      </c>
      <c r="J130" s="241">
        <v>43650</v>
      </c>
      <c r="K130" s="423">
        <v>0</v>
      </c>
      <c r="L130" s="423">
        <v>92</v>
      </c>
      <c r="M130" s="423">
        <v>0</v>
      </c>
      <c r="N130" s="423">
        <v>-31</v>
      </c>
      <c r="O130" s="423">
        <v>0</v>
      </c>
      <c r="P130" s="423">
        <v>-31</v>
      </c>
      <c r="Q130" s="423">
        <v>0</v>
      </c>
      <c r="R130" s="423">
        <v>-31</v>
      </c>
      <c r="S130" s="332" t="str">
        <f t="shared" ref="S130:S193" si="2">C130</f>
        <v>1000015508</v>
      </c>
      <c r="T130" s="333" t="str">
        <f>VLOOKUP(VALUE(C130),base!F:H,3,FALSE)</f>
        <v>OUI</v>
      </c>
      <c r="U130" s="331">
        <f>ROUNDUP(G130/VLOOKUP(VALUE(C130),base!F:V,base!$O$1,FALSE),1)</f>
        <v>1.7000000000000002</v>
      </c>
    </row>
    <row r="131" spans="1:21" x14ac:dyDescent="0.25">
      <c r="A131" s="240" t="s">
        <v>0</v>
      </c>
      <c r="B131" s="240" t="s">
        <v>1</v>
      </c>
      <c r="C131" s="240" t="s">
        <v>296</v>
      </c>
      <c r="D131" s="240" t="s">
        <v>297</v>
      </c>
      <c r="E131" s="240" t="s">
        <v>298</v>
      </c>
      <c r="F131" s="241">
        <v>43652</v>
      </c>
      <c r="G131" s="423">
        <v>114</v>
      </c>
      <c r="H131" s="423">
        <v>-170</v>
      </c>
      <c r="I131" s="240" t="s">
        <v>5</v>
      </c>
      <c r="J131" s="241">
        <v>43651</v>
      </c>
      <c r="K131" s="423">
        <v>-56</v>
      </c>
      <c r="L131" s="423">
        <v>61</v>
      </c>
      <c r="M131" s="423">
        <v>0</v>
      </c>
      <c r="N131" s="423">
        <v>-24</v>
      </c>
      <c r="O131" s="423">
        <v>0</v>
      </c>
      <c r="P131" s="423">
        <v>-24</v>
      </c>
      <c r="Q131" s="423">
        <v>0</v>
      </c>
      <c r="R131" s="423">
        <v>-24</v>
      </c>
      <c r="S131" s="332" t="str">
        <f t="shared" si="2"/>
        <v>1000015508</v>
      </c>
      <c r="T131" s="333" t="str">
        <f>VLOOKUP(VALUE(C131),base!F:H,3,FALSE)</f>
        <v>OUI</v>
      </c>
      <c r="U131" s="331">
        <f>ROUNDUP(G131/VLOOKUP(VALUE(C131),base!F:V,base!$O$1,FALSE),1)</f>
        <v>0.9</v>
      </c>
    </row>
    <row r="132" spans="1:21" x14ac:dyDescent="0.25">
      <c r="A132" s="240" t="s">
        <v>0</v>
      </c>
      <c r="B132" s="240" t="s">
        <v>1</v>
      </c>
      <c r="C132" s="240" t="s">
        <v>296</v>
      </c>
      <c r="D132" s="240" t="s">
        <v>297</v>
      </c>
      <c r="E132" s="240" t="s">
        <v>298</v>
      </c>
      <c r="F132" s="241">
        <v>43653</v>
      </c>
      <c r="G132" s="423">
        <v>0</v>
      </c>
      <c r="H132" s="423">
        <v>0</v>
      </c>
      <c r="I132" s="240" t="s">
        <v>6</v>
      </c>
      <c r="J132" s="241">
        <v>43652</v>
      </c>
      <c r="K132" s="423">
        <v>0</v>
      </c>
      <c r="L132" s="423">
        <v>37</v>
      </c>
      <c r="M132" s="423">
        <v>0</v>
      </c>
      <c r="N132" s="423">
        <v>0</v>
      </c>
      <c r="O132" s="423">
        <v>0</v>
      </c>
      <c r="P132" s="423">
        <v>0</v>
      </c>
      <c r="Q132" s="423">
        <v>0</v>
      </c>
      <c r="R132" s="423">
        <v>0</v>
      </c>
      <c r="S132" s="332" t="str">
        <f t="shared" si="2"/>
        <v>1000015508</v>
      </c>
      <c r="T132" s="333" t="str">
        <f>VLOOKUP(VALUE(C132),base!F:H,3,FALSE)</f>
        <v>OUI</v>
      </c>
      <c r="U132" s="331">
        <f>ROUNDUP(G132/VLOOKUP(VALUE(C132),base!F:V,base!$O$1,FALSE),1)</f>
        <v>0</v>
      </c>
    </row>
    <row r="133" spans="1:21" x14ac:dyDescent="0.25">
      <c r="A133" s="240" t="s">
        <v>0</v>
      </c>
      <c r="B133" s="240" t="s">
        <v>1</v>
      </c>
      <c r="C133" s="240" t="s">
        <v>296</v>
      </c>
      <c r="D133" s="240" t="s">
        <v>297</v>
      </c>
      <c r="E133" s="240" t="s">
        <v>298</v>
      </c>
      <c r="F133" s="241">
        <v>43654</v>
      </c>
      <c r="G133" s="423">
        <v>0</v>
      </c>
      <c r="H133" s="423">
        <v>-157</v>
      </c>
      <c r="I133" s="240" t="s">
        <v>7</v>
      </c>
      <c r="J133" s="241">
        <v>43653</v>
      </c>
      <c r="K133" s="423">
        <v>-157</v>
      </c>
      <c r="L133" s="423">
        <v>37</v>
      </c>
      <c r="M133" s="423">
        <v>0</v>
      </c>
      <c r="N133" s="423">
        <v>-24</v>
      </c>
      <c r="O133" s="423">
        <v>0</v>
      </c>
      <c r="P133" s="423">
        <v>-24</v>
      </c>
      <c r="Q133" s="423">
        <v>0</v>
      </c>
      <c r="R133" s="423">
        <v>-24</v>
      </c>
      <c r="S133" s="332" t="str">
        <f t="shared" si="2"/>
        <v>1000015508</v>
      </c>
      <c r="T133" s="333" t="str">
        <f>VLOOKUP(VALUE(C133),base!F:H,3,FALSE)</f>
        <v>OUI</v>
      </c>
      <c r="U133" s="331">
        <f>ROUNDUP(G133/VLOOKUP(VALUE(C133),base!F:V,base!$O$1,FALSE),1)</f>
        <v>0</v>
      </c>
    </row>
    <row r="134" spans="1:21" x14ac:dyDescent="0.25">
      <c r="A134" s="240" t="s">
        <v>0</v>
      </c>
      <c r="B134" s="240" t="s">
        <v>1</v>
      </c>
      <c r="C134" s="240" t="s">
        <v>296</v>
      </c>
      <c r="D134" s="240" t="s">
        <v>297</v>
      </c>
      <c r="E134" s="240" t="s">
        <v>298</v>
      </c>
      <c r="F134" s="241">
        <v>43655</v>
      </c>
      <c r="G134" s="423">
        <v>0</v>
      </c>
      <c r="H134" s="423">
        <v>-197</v>
      </c>
      <c r="I134" s="240" t="s">
        <v>8</v>
      </c>
      <c r="J134" s="241">
        <v>43654</v>
      </c>
      <c r="K134" s="423">
        <v>-197</v>
      </c>
      <c r="L134" s="423">
        <v>13</v>
      </c>
      <c r="M134" s="423">
        <v>0</v>
      </c>
      <c r="N134" s="423">
        <v>-25</v>
      </c>
      <c r="O134" s="423">
        <v>0</v>
      </c>
      <c r="P134" s="423">
        <v>-25</v>
      </c>
      <c r="Q134" s="423">
        <v>0</v>
      </c>
      <c r="R134" s="423">
        <v>-25</v>
      </c>
      <c r="S134" s="332" t="str">
        <f t="shared" si="2"/>
        <v>1000015508</v>
      </c>
      <c r="T134" s="333" t="str">
        <f>VLOOKUP(VALUE(C134),base!F:H,3,FALSE)</f>
        <v>OUI</v>
      </c>
      <c r="U134" s="331">
        <f>ROUNDUP(G134/VLOOKUP(VALUE(C134),base!F:V,base!$O$1,FALSE),1)</f>
        <v>0</v>
      </c>
    </row>
    <row r="135" spans="1:21" x14ac:dyDescent="0.25">
      <c r="A135" s="240" t="s">
        <v>0</v>
      </c>
      <c r="B135" s="240" t="s">
        <v>1</v>
      </c>
      <c r="C135" s="240" t="s">
        <v>296</v>
      </c>
      <c r="D135" s="240" t="s">
        <v>297</v>
      </c>
      <c r="E135" s="240" t="s">
        <v>298</v>
      </c>
      <c r="F135" s="241">
        <v>43656</v>
      </c>
      <c r="G135" s="423">
        <v>0</v>
      </c>
      <c r="H135" s="423">
        <v>-196</v>
      </c>
      <c r="I135" s="240" t="s">
        <v>2</v>
      </c>
      <c r="J135" s="241">
        <v>43655</v>
      </c>
      <c r="K135" s="423">
        <v>-196</v>
      </c>
      <c r="L135" s="423">
        <v>8</v>
      </c>
      <c r="M135" s="423">
        <v>0</v>
      </c>
      <c r="N135" s="423">
        <v>-21</v>
      </c>
      <c r="O135" s="423">
        <v>0</v>
      </c>
      <c r="P135" s="423">
        <v>-21</v>
      </c>
      <c r="Q135" s="423">
        <v>0</v>
      </c>
      <c r="R135" s="423">
        <v>-21</v>
      </c>
      <c r="S135" s="332" t="str">
        <f t="shared" si="2"/>
        <v>1000015508</v>
      </c>
      <c r="T135" s="333" t="str">
        <f>VLOOKUP(VALUE(C135),base!F:H,3,FALSE)</f>
        <v>OUI</v>
      </c>
      <c r="U135" s="331">
        <f>ROUNDUP(G135/VLOOKUP(VALUE(C135),base!F:V,base!$O$1,FALSE),1)</f>
        <v>0</v>
      </c>
    </row>
    <row r="136" spans="1:21" x14ac:dyDescent="0.25">
      <c r="A136" s="240" t="s">
        <v>0</v>
      </c>
      <c r="B136" s="240" t="s">
        <v>1</v>
      </c>
      <c r="C136" s="240" t="s">
        <v>296</v>
      </c>
      <c r="D136" s="240" t="s">
        <v>297</v>
      </c>
      <c r="E136" s="240" t="s">
        <v>298</v>
      </c>
      <c r="F136" s="241">
        <v>43657</v>
      </c>
      <c r="G136" s="423">
        <v>0</v>
      </c>
      <c r="H136" s="423">
        <v>-190</v>
      </c>
      <c r="I136" s="240" t="s">
        <v>3</v>
      </c>
      <c r="J136" s="241">
        <v>43656</v>
      </c>
      <c r="K136" s="423">
        <v>-190</v>
      </c>
      <c r="L136" s="423">
        <v>7</v>
      </c>
      <c r="M136" s="423">
        <v>0</v>
      </c>
      <c r="N136" s="423">
        <v>-21</v>
      </c>
      <c r="O136" s="423">
        <v>0</v>
      </c>
      <c r="P136" s="423">
        <v>-21</v>
      </c>
      <c r="Q136" s="423">
        <v>0</v>
      </c>
      <c r="R136" s="423">
        <v>-21</v>
      </c>
      <c r="S136" s="332" t="str">
        <f t="shared" si="2"/>
        <v>1000015508</v>
      </c>
      <c r="T136" s="333" t="str">
        <f>VLOOKUP(VALUE(C136),base!F:H,3,FALSE)</f>
        <v>OUI</v>
      </c>
      <c r="U136" s="331">
        <f>ROUNDUP(G136/VLOOKUP(VALUE(C136),base!F:V,base!$O$1,FALSE),1)</f>
        <v>0</v>
      </c>
    </row>
    <row r="137" spans="1:21" x14ac:dyDescent="0.25">
      <c r="A137" s="240" t="s">
        <v>0</v>
      </c>
      <c r="B137" s="240" t="s">
        <v>1</v>
      </c>
      <c r="C137" s="240" t="s">
        <v>296</v>
      </c>
      <c r="D137" s="240" t="s">
        <v>297</v>
      </c>
      <c r="E137" s="240" t="s">
        <v>298</v>
      </c>
      <c r="F137" s="241">
        <v>43658</v>
      </c>
      <c r="G137" s="423">
        <v>0</v>
      </c>
      <c r="H137" s="423">
        <v>-142</v>
      </c>
      <c r="I137" s="240" t="s">
        <v>4</v>
      </c>
      <c r="J137" s="241">
        <v>43657</v>
      </c>
      <c r="K137" s="423">
        <v>-142</v>
      </c>
      <c r="L137" s="423">
        <v>7</v>
      </c>
      <c r="M137" s="423">
        <v>0</v>
      </c>
      <c r="N137" s="423">
        <v>-32</v>
      </c>
      <c r="O137" s="423">
        <v>0</v>
      </c>
      <c r="P137" s="423">
        <v>-32</v>
      </c>
      <c r="Q137" s="423">
        <v>0</v>
      </c>
      <c r="R137" s="423">
        <v>-32</v>
      </c>
      <c r="S137" s="332" t="str">
        <f t="shared" si="2"/>
        <v>1000015508</v>
      </c>
      <c r="T137" s="333" t="str">
        <f>VLOOKUP(VALUE(C137),base!F:H,3,FALSE)</f>
        <v>OUI</v>
      </c>
      <c r="U137" s="331">
        <f>ROUNDUP(G137/VLOOKUP(VALUE(C137),base!F:V,base!$O$1,FALSE),1)</f>
        <v>0</v>
      </c>
    </row>
    <row r="138" spans="1:21" x14ac:dyDescent="0.25">
      <c r="A138" s="240" t="s">
        <v>0</v>
      </c>
      <c r="B138" s="240" t="s">
        <v>1</v>
      </c>
      <c r="C138" s="240" t="s">
        <v>296</v>
      </c>
      <c r="D138" s="240" t="s">
        <v>297</v>
      </c>
      <c r="E138" s="240" t="s">
        <v>298</v>
      </c>
      <c r="F138" s="241">
        <v>43659</v>
      </c>
      <c r="G138" s="423">
        <v>0</v>
      </c>
      <c r="H138" s="423">
        <v>-193</v>
      </c>
      <c r="I138" s="240" t="s">
        <v>5</v>
      </c>
      <c r="J138" s="241">
        <v>43658</v>
      </c>
      <c r="K138" s="423">
        <v>-193</v>
      </c>
      <c r="L138" s="423">
        <v>10</v>
      </c>
      <c r="M138" s="423">
        <v>0</v>
      </c>
      <c r="N138" s="423">
        <v>-25</v>
      </c>
      <c r="O138" s="423">
        <v>0</v>
      </c>
      <c r="P138" s="423">
        <v>-25</v>
      </c>
      <c r="Q138" s="423">
        <v>0</v>
      </c>
      <c r="R138" s="423">
        <v>-25</v>
      </c>
      <c r="S138" s="332" t="str">
        <f t="shared" si="2"/>
        <v>1000015508</v>
      </c>
      <c r="T138" s="333" t="str">
        <f>VLOOKUP(VALUE(C138),base!F:H,3,FALSE)</f>
        <v>OUI</v>
      </c>
      <c r="U138" s="331">
        <f>ROUNDUP(G138/VLOOKUP(VALUE(C138),base!F:V,base!$O$1,FALSE),1)</f>
        <v>0</v>
      </c>
    </row>
    <row r="139" spans="1:21" x14ac:dyDescent="0.25">
      <c r="A139" s="240" t="s">
        <v>0</v>
      </c>
      <c r="B139" s="240" t="s">
        <v>1</v>
      </c>
      <c r="C139" s="240" t="s">
        <v>296</v>
      </c>
      <c r="D139" s="240" t="s">
        <v>297</v>
      </c>
      <c r="E139" s="240" t="s">
        <v>298</v>
      </c>
      <c r="F139" s="241">
        <v>43660</v>
      </c>
      <c r="G139" s="423">
        <v>0</v>
      </c>
      <c r="H139" s="423">
        <v>0</v>
      </c>
      <c r="I139" s="240" t="s">
        <v>6</v>
      </c>
      <c r="J139" s="241">
        <v>43659</v>
      </c>
      <c r="K139" s="423">
        <v>0</v>
      </c>
      <c r="L139" s="423">
        <v>8</v>
      </c>
      <c r="M139" s="423">
        <v>0</v>
      </c>
      <c r="N139" s="423">
        <v>0</v>
      </c>
      <c r="O139" s="423">
        <v>0</v>
      </c>
      <c r="P139" s="423">
        <v>0</v>
      </c>
      <c r="Q139" s="423">
        <v>0</v>
      </c>
      <c r="R139" s="423">
        <v>0</v>
      </c>
      <c r="S139" s="332" t="str">
        <f t="shared" si="2"/>
        <v>1000015508</v>
      </c>
      <c r="T139" s="333" t="str">
        <f>VLOOKUP(VALUE(C139),base!F:H,3,FALSE)</f>
        <v>OUI</v>
      </c>
      <c r="U139" s="331">
        <f>ROUNDUP(G139/VLOOKUP(VALUE(C139),base!F:V,base!$O$1,FALSE),1)</f>
        <v>0</v>
      </c>
    </row>
    <row r="140" spans="1:21" x14ac:dyDescent="0.25">
      <c r="A140" s="240" t="s">
        <v>0</v>
      </c>
      <c r="B140" s="240" t="s">
        <v>1</v>
      </c>
      <c r="C140" s="240" t="s">
        <v>296</v>
      </c>
      <c r="D140" s="240" t="s">
        <v>297</v>
      </c>
      <c r="E140" s="240" t="s">
        <v>298</v>
      </c>
      <c r="F140" s="241">
        <v>43661</v>
      </c>
      <c r="G140" s="423">
        <v>0</v>
      </c>
      <c r="H140" s="423">
        <v>-181</v>
      </c>
      <c r="I140" s="240" t="s">
        <v>7</v>
      </c>
      <c r="J140" s="241">
        <v>43660</v>
      </c>
      <c r="K140" s="423">
        <v>-181</v>
      </c>
      <c r="L140" s="423">
        <v>8</v>
      </c>
      <c r="M140" s="423">
        <v>0</v>
      </c>
      <c r="N140" s="423">
        <v>-24</v>
      </c>
      <c r="O140" s="423">
        <v>0</v>
      </c>
      <c r="P140" s="423">
        <v>-24</v>
      </c>
      <c r="Q140" s="423">
        <v>0</v>
      </c>
      <c r="R140" s="423">
        <v>-24</v>
      </c>
      <c r="S140" s="332" t="str">
        <f t="shared" si="2"/>
        <v>1000015508</v>
      </c>
      <c r="T140" s="333" t="str">
        <f>VLOOKUP(VALUE(C140),base!F:H,3,FALSE)</f>
        <v>OUI</v>
      </c>
      <c r="U140" s="331">
        <f>ROUNDUP(G140/VLOOKUP(VALUE(C140),base!F:V,base!$O$1,FALSE),1)</f>
        <v>0</v>
      </c>
    </row>
    <row r="141" spans="1:21" x14ac:dyDescent="0.25">
      <c r="A141" s="240" t="s">
        <v>0</v>
      </c>
      <c r="B141" s="240" t="s">
        <v>1</v>
      </c>
      <c r="C141" s="240" t="s">
        <v>296</v>
      </c>
      <c r="D141" s="240" t="s">
        <v>297</v>
      </c>
      <c r="E141" s="240" t="s">
        <v>298</v>
      </c>
      <c r="F141" s="241">
        <v>43662</v>
      </c>
      <c r="G141" s="423">
        <v>0</v>
      </c>
      <c r="H141" s="423">
        <v>-202</v>
      </c>
      <c r="I141" s="240" t="s">
        <v>8</v>
      </c>
      <c r="J141" s="241">
        <v>43661</v>
      </c>
      <c r="K141" s="423">
        <v>-202</v>
      </c>
      <c r="L141" s="423">
        <v>8</v>
      </c>
      <c r="M141" s="423">
        <v>0</v>
      </c>
      <c r="N141" s="423">
        <v>-25</v>
      </c>
      <c r="O141" s="423">
        <v>0</v>
      </c>
      <c r="P141" s="423">
        <v>-25</v>
      </c>
      <c r="Q141" s="423">
        <v>0</v>
      </c>
      <c r="R141" s="423">
        <v>-25</v>
      </c>
      <c r="S141" s="332" t="str">
        <f t="shared" si="2"/>
        <v>1000015508</v>
      </c>
      <c r="T141" s="333" t="str">
        <f>VLOOKUP(VALUE(C141),base!F:H,3,FALSE)</f>
        <v>OUI</v>
      </c>
      <c r="U141" s="331">
        <f>ROUNDUP(G141/VLOOKUP(VALUE(C141),base!F:V,base!$O$1,FALSE),1)</f>
        <v>0</v>
      </c>
    </row>
    <row r="142" spans="1:21" x14ac:dyDescent="0.25">
      <c r="A142" s="240" t="s">
        <v>0</v>
      </c>
      <c r="B142" s="240" t="s">
        <v>1</v>
      </c>
      <c r="C142" s="240" t="s">
        <v>272</v>
      </c>
      <c r="D142" s="240" t="s">
        <v>263</v>
      </c>
      <c r="E142" s="240" t="s">
        <v>15</v>
      </c>
      <c r="F142" s="241">
        <v>43649</v>
      </c>
      <c r="G142" s="423">
        <v>0</v>
      </c>
      <c r="H142" s="423">
        <v>0</v>
      </c>
      <c r="I142" s="240" t="s">
        <v>2</v>
      </c>
      <c r="J142" s="241">
        <v>43648</v>
      </c>
      <c r="K142" s="423">
        <v>0</v>
      </c>
      <c r="L142" s="423">
        <v>775</v>
      </c>
      <c r="M142" s="423">
        <v>0</v>
      </c>
      <c r="N142" s="423">
        <v>-592</v>
      </c>
      <c r="O142" s="423">
        <v>-128</v>
      </c>
      <c r="P142" s="423">
        <v>-720</v>
      </c>
      <c r="Q142" s="423">
        <v>0</v>
      </c>
      <c r="R142" s="423">
        <v>-720</v>
      </c>
      <c r="S142" s="332" t="str">
        <f t="shared" si="2"/>
        <v>1000015796</v>
      </c>
      <c r="T142" s="333" t="str">
        <f>VLOOKUP(VALUE(C142),base!F:H,3,FALSE)</f>
        <v>OUI</v>
      </c>
      <c r="U142" s="331">
        <f>ROUNDUP(G142/VLOOKUP(VALUE(C142),base!F:V,base!$O$1,FALSE),1)</f>
        <v>0</v>
      </c>
    </row>
    <row r="143" spans="1:21" x14ac:dyDescent="0.25">
      <c r="A143" s="240" t="s">
        <v>0</v>
      </c>
      <c r="B143" s="240" t="s">
        <v>1</v>
      </c>
      <c r="C143" s="240" t="s">
        <v>272</v>
      </c>
      <c r="D143" s="240" t="s">
        <v>263</v>
      </c>
      <c r="E143" s="240" t="s">
        <v>15</v>
      </c>
      <c r="F143" s="241">
        <v>43650</v>
      </c>
      <c r="G143" s="423">
        <v>0</v>
      </c>
      <c r="H143" s="423">
        <v>0</v>
      </c>
      <c r="I143" s="240" t="s">
        <v>3</v>
      </c>
      <c r="J143" s="241">
        <v>43649</v>
      </c>
      <c r="K143" s="423">
        <v>0</v>
      </c>
      <c r="L143" s="423">
        <v>55</v>
      </c>
      <c r="M143" s="423">
        <v>0</v>
      </c>
      <c r="N143" s="423">
        <v>-859</v>
      </c>
      <c r="O143" s="423">
        <v>-66</v>
      </c>
      <c r="P143" s="423">
        <v>-925</v>
      </c>
      <c r="Q143" s="423">
        <v>0</v>
      </c>
      <c r="R143" s="423">
        <v>-925</v>
      </c>
      <c r="S143" s="332" t="str">
        <f t="shared" si="2"/>
        <v>1000015796</v>
      </c>
      <c r="T143" s="333" t="str">
        <f>VLOOKUP(VALUE(C143),base!F:H,3,FALSE)</f>
        <v>OUI</v>
      </c>
      <c r="U143" s="331">
        <f>ROUNDUP(G143/VLOOKUP(VALUE(C143),base!F:V,base!$O$1,FALSE),1)</f>
        <v>0</v>
      </c>
    </row>
    <row r="144" spans="1:21" x14ac:dyDescent="0.25">
      <c r="A144" s="240" t="s">
        <v>0</v>
      </c>
      <c r="B144" s="240" t="s">
        <v>1</v>
      </c>
      <c r="C144" s="240" t="s">
        <v>272</v>
      </c>
      <c r="D144" s="240" t="s">
        <v>263</v>
      </c>
      <c r="E144" s="240" t="s">
        <v>15</v>
      </c>
      <c r="F144" s="241">
        <v>43651</v>
      </c>
      <c r="G144" s="423">
        <v>0</v>
      </c>
      <c r="H144" s="423">
        <v>0</v>
      </c>
      <c r="I144" s="240" t="s">
        <v>4</v>
      </c>
      <c r="J144" s="241">
        <v>43650</v>
      </c>
      <c r="K144" s="423">
        <v>0</v>
      </c>
      <c r="L144" s="423">
        <v>93</v>
      </c>
      <c r="M144" s="423">
        <v>0</v>
      </c>
      <c r="N144" s="423">
        <v>-697</v>
      </c>
      <c r="O144" s="423">
        <v>0</v>
      </c>
      <c r="P144" s="423">
        <v>-697</v>
      </c>
      <c r="Q144" s="423">
        <v>0</v>
      </c>
      <c r="R144" s="423">
        <v>-697</v>
      </c>
      <c r="S144" s="332" t="str">
        <f t="shared" si="2"/>
        <v>1000015796</v>
      </c>
      <c r="T144" s="333" t="str">
        <f>VLOOKUP(VALUE(C144),base!F:H,3,FALSE)</f>
        <v>OUI</v>
      </c>
      <c r="U144" s="331">
        <f>ROUNDUP(G144/VLOOKUP(VALUE(C144),base!F:V,base!$O$1,FALSE),1)</f>
        <v>0</v>
      </c>
    </row>
    <row r="145" spans="1:21" x14ac:dyDescent="0.25">
      <c r="A145" s="240" t="s">
        <v>0</v>
      </c>
      <c r="B145" s="240" t="s">
        <v>1</v>
      </c>
      <c r="C145" s="240" t="s">
        <v>272</v>
      </c>
      <c r="D145" s="240" t="s">
        <v>263</v>
      </c>
      <c r="E145" s="240" t="s">
        <v>15</v>
      </c>
      <c r="F145" s="241">
        <v>43652</v>
      </c>
      <c r="G145" s="423">
        <v>0</v>
      </c>
      <c r="H145" s="423">
        <v>0</v>
      </c>
      <c r="I145" s="240" t="s">
        <v>5</v>
      </c>
      <c r="J145" s="241">
        <v>43651</v>
      </c>
      <c r="K145" s="423">
        <v>0</v>
      </c>
      <c r="L145" s="423">
        <v>77</v>
      </c>
      <c r="M145" s="423">
        <v>0</v>
      </c>
      <c r="N145" s="423">
        <v>-478</v>
      </c>
      <c r="O145" s="423">
        <v>0</v>
      </c>
      <c r="P145" s="423">
        <v>-478</v>
      </c>
      <c r="Q145" s="423">
        <v>0</v>
      </c>
      <c r="R145" s="423">
        <v>-478</v>
      </c>
      <c r="S145" s="332" t="str">
        <f t="shared" si="2"/>
        <v>1000015796</v>
      </c>
      <c r="T145" s="333" t="str">
        <f>VLOOKUP(VALUE(C145),base!F:H,3,FALSE)</f>
        <v>OUI</v>
      </c>
      <c r="U145" s="331">
        <f>ROUNDUP(G145/VLOOKUP(VALUE(C145),base!F:V,base!$O$1,FALSE),1)</f>
        <v>0</v>
      </c>
    </row>
    <row r="146" spans="1:21" x14ac:dyDescent="0.25">
      <c r="A146" s="240" t="s">
        <v>0</v>
      </c>
      <c r="B146" s="240" t="s">
        <v>1</v>
      </c>
      <c r="C146" s="240" t="s">
        <v>272</v>
      </c>
      <c r="D146" s="240" t="s">
        <v>263</v>
      </c>
      <c r="E146" s="240" t="s">
        <v>15</v>
      </c>
      <c r="F146" s="241">
        <v>43653</v>
      </c>
      <c r="G146" s="423">
        <v>0</v>
      </c>
      <c r="H146" s="423">
        <v>0</v>
      </c>
      <c r="I146" s="240" t="s">
        <v>6</v>
      </c>
      <c r="J146" s="241">
        <v>43652</v>
      </c>
      <c r="K146" s="423">
        <v>0</v>
      </c>
      <c r="L146" s="423">
        <v>55</v>
      </c>
      <c r="M146" s="423">
        <v>0</v>
      </c>
      <c r="N146" s="423">
        <v>0</v>
      </c>
      <c r="O146" s="423">
        <v>0</v>
      </c>
      <c r="P146" s="423">
        <v>0</v>
      </c>
      <c r="Q146" s="423">
        <v>0</v>
      </c>
      <c r="R146" s="423">
        <v>0</v>
      </c>
      <c r="S146" s="332" t="str">
        <f t="shared" si="2"/>
        <v>1000015796</v>
      </c>
      <c r="T146" s="333" t="str">
        <f>VLOOKUP(VALUE(C146),base!F:H,3,FALSE)</f>
        <v>OUI</v>
      </c>
      <c r="U146" s="331">
        <f>ROUNDUP(G146/VLOOKUP(VALUE(C146),base!F:V,base!$O$1,FALSE),1)</f>
        <v>0</v>
      </c>
    </row>
    <row r="147" spans="1:21" x14ac:dyDescent="0.25">
      <c r="A147" s="240" t="s">
        <v>0</v>
      </c>
      <c r="B147" s="240" t="s">
        <v>1</v>
      </c>
      <c r="C147" s="240" t="s">
        <v>272</v>
      </c>
      <c r="D147" s="240" t="s">
        <v>263</v>
      </c>
      <c r="E147" s="240" t="s">
        <v>15</v>
      </c>
      <c r="F147" s="241">
        <v>43654</v>
      </c>
      <c r="G147" s="423">
        <v>0</v>
      </c>
      <c r="H147" s="423">
        <v>0</v>
      </c>
      <c r="I147" s="240" t="s">
        <v>7</v>
      </c>
      <c r="J147" s="241">
        <v>43653</v>
      </c>
      <c r="K147" s="423">
        <v>0</v>
      </c>
      <c r="L147" s="423">
        <v>55</v>
      </c>
      <c r="M147" s="423">
        <v>0</v>
      </c>
      <c r="N147" s="423">
        <v>-659</v>
      </c>
      <c r="O147" s="423">
        <v>-6</v>
      </c>
      <c r="P147" s="423">
        <v>-665</v>
      </c>
      <c r="Q147" s="423">
        <v>0</v>
      </c>
      <c r="R147" s="423">
        <v>-665</v>
      </c>
      <c r="S147" s="332" t="str">
        <f t="shared" si="2"/>
        <v>1000015796</v>
      </c>
      <c r="T147" s="333" t="str">
        <f>VLOOKUP(VALUE(C147),base!F:H,3,FALSE)</f>
        <v>OUI</v>
      </c>
      <c r="U147" s="331">
        <f>ROUNDUP(G147/VLOOKUP(VALUE(C147),base!F:V,base!$O$1,FALSE),1)</f>
        <v>0</v>
      </c>
    </row>
    <row r="148" spans="1:21" x14ac:dyDescent="0.25">
      <c r="A148" s="240" t="s">
        <v>0</v>
      </c>
      <c r="B148" s="240" t="s">
        <v>1</v>
      </c>
      <c r="C148" s="240" t="s">
        <v>272</v>
      </c>
      <c r="D148" s="240" t="s">
        <v>263</v>
      </c>
      <c r="E148" s="240" t="s">
        <v>15</v>
      </c>
      <c r="F148" s="241">
        <v>43655</v>
      </c>
      <c r="G148" s="423">
        <v>0</v>
      </c>
      <c r="H148" s="423">
        <v>0</v>
      </c>
      <c r="I148" s="240" t="s">
        <v>8</v>
      </c>
      <c r="J148" s="241">
        <v>43654</v>
      </c>
      <c r="K148" s="423">
        <v>0</v>
      </c>
      <c r="L148" s="423">
        <v>73</v>
      </c>
      <c r="M148" s="423">
        <v>0</v>
      </c>
      <c r="N148" s="423">
        <v>-631</v>
      </c>
      <c r="O148" s="423">
        <v>-35</v>
      </c>
      <c r="P148" s="423">
        <v>-666</v>
      </c>
      <c r="Q148" s="423">
        <v>0</v>
      </c>
      <c r="R148" s="423">
        <v>-666</v>
      </c>
      <c r="S148" s="332" t="str">
        <f t="shared" si="2"/>
        <v>1000015796</v>
      </c>
      <c r="T148" s="333" t="str">
        <f>VLOOKUP(VALUE(C148),base!F:H,3,FALSE)</f>
        <v>OUI</v>
      </c>
      <c r="U148" s="331">
        <f>ROUNDUP(G148/VLOOKUP(VALUE(C148),base!F:V,base!$O$1,FALSE),1)</f>
        <v>0</v>
      </c>
    </row>
    <row r="149" spans="1:21" x14ac:dyDescent="0.25">
      <c r="A149" s="240" t="s">
        <v>0</v>
      </c>
      <c r="B149" s="240" t="s">
        <v>1</v>
      </c>
      <c r="C149" s="240" t="s">
        <v>272</v>
      </c>
      <c r="D149" s="240" t="s">
        <v>263</v>
      </c>
      <c r="E149" s="240" t="s">
        <v>15</v>
      </c>
      <c r="F149" s="241">
        <v>43656</v>
      </c>
      <c r="G149" s="423">
        <v>0</v>
      </c>
      <c r="H149" s="423">
        <v>0</v>
      </c>
      <c r="I149" s="240" t="s">
        <v>2</v>
      </c>
      <c r="J149" s="241">
        <v>43655</v>
      </c>
      <c r="K149" s="423">
        <v>0</v>
      </c>
      <c r="L149" s="423">
        <v>71</v>
      </c>
      <c r="M149" s="423">
        <v>0</v>
      </c>
      <c r="N149" s="423">
        <v>-957</v>
      </c>
      <c r="O149" s="423">
        <v>-24</v>
      </c>
      <c r="P149" s="423">
        <v>-981</v>
      </c>
      <c r="Q149" s="423">
        <v>0</v>
      </c>
      <c r="R149" s="423">
        <v>-981</v>
      </c>
      <c r="S149" s="332" t="str">
        <f t="shared" si="2"/>
        <v>1000015796</v>
      </c>
      <c r="T149" s="333" t="str">
        <f>VLOOKUP(VALUE(C149),base!F:H,3,FALSE)</f>
        <v>OUI</v>
      </c>
      <c r="U149" s="331">
        <f>ROUNDUP(G149/VLOOKUP(VALUE(C149),base!F:V,base!$O$1,FALSE),1)</f>
        <v>0</v>
      </c>
    </row>
    <row r="150" spans="1:21" x14ac:dyDescent="0.25">
      <c r="A150" s="240" t="s">
        <v>0</v>
      </c>
      <c r="B150" s="240" t="s">
        <v>1</v>
      </c>
      <c r="C150" s="240" t="s">
        <v>272</v>
      </c>
      <c r="D150" s="240" t="s">
        <v>263</v>
      </c>
      <c r="E150" s="240" t="s">
        <v>15</v>
      </c>
      <c r="F150" s="241">
        <v>43657</v>
      </c>
      <c r="G150" s="423">
        <v>0</v>
      </c>
      <c r="H150" s="423">
        <v>0</v>
      </c>
      <c r="I150" s="240" t="s">
        <v>3</v>
      </c>
      <c r="J150" s="241">
        <v>43656</v>
      </c>
      <c r="K150" s="423">
        <v>0</v>
      </c>
      <c r="L150" s="423">
        <v>103</v>
      </c>
      <c r="M150" s="423">
        <v>0</v>
      </c>
      <c r="N150" s="423">
        <v>-980</v>
      </c>
      <c r="O150" s="423">
        <v>0</v>
      </c>
      <c r="P150" s="423">
        <v>-980</v>
      </c>
      <c r="Q150" s="423">
        <v>0</v>
      </c>
      <c r="R150" s="423">
        <v>-980</v>
      </c>
      <c r="S150" s="332" t="str">
        <f t="shared" si="2"/>
        <v>1000015796</v>
      </c>
      <c r="T150" s="333" t="str">
        <f>VLOOKUP(VALUE(C150),base!F:H,3,FALSE)</f>
        <v>OUI</v>
      </c>
      <c r="U150" s="331">
        <f>ROUNDUP(G150/VLOOKUP(VALUE(C150),base!F:V,base!$O$1,FALSE),1)</f>
        <v>0</v>
      </c>
    </row>
    <row r="151" spans="1:21" x14ac:dyDescent="0.25">
      <c r="A151" s="240" t="s">
        <v>0</v>
      </c>
      <c r="B151" s="240" t="s">
        <v>1</v>
      </c>
      <c r="C151" s="240" t="s">
        <v>272</v>
      </c>
      <c r="D151" s="240" t="s">
        <v>263</v>
      </c>
      <c r="E151" s="240" t="s">
        <v>15</v>
      </c>
      <c r="F151" s="241">
        <v>43658</v>
      </c>
      <c r="G151" s="423">
        <v>0</v>
      </c>
      <c r="H151" s="423">
        <v>0</v>
      </c>
      <c r="I151" s="240" t="s">
        <v>4</v>
      </c>
      <c r="J151" s="241">
        <v>43657</v>
      </c>
      <c r="K151" s="423">
        <v>0</v>
      </c>
      <c r="L151" s="423">
        <v>105</v>
      </c>
      <c r="M151" s="423">
        <v>0</v>
      </c>
      <c r="N151" s="423">
        <v>-577</v>
      </c>
      <c r="O151" s="423">
        <v>0</v>
      </c>
      <c r="P151" s="423">
        <v>-577</v>
      </c>
      <c r="Q151" s="423">
        <v>0</v>
      </c>
      <c r="R151" s="423">
        <v>-577</v>
      </c>
      <c r="S151" s="332" t="str">
        <f t="shared" si="2"/>
        <v>1000015796</v>
      </c>
      <c r="T151" s="333" t="str">
        <f>VLOOKUP(VALUE(C151),base!F:H,3,FALSE)</f>
        <v>OUI</v>
      </c>
      <c r="U151" s="331">
        <f>ROUNDUP(G151/VLOOKUP(VALUE(C151),base!F:V,base!$O$1,FALSE),1)</f>
        <v>0</v>
      </c>
    </row>
    <row r="152" spans="1:21" x14ac:dyDescent="0.25">
      <c r="A152" s="240" t="s">
        <v>0</v>
      </c>
      <c r="B152" s="240" t="s">
        <v>1</v>
      </c>
      <c r="C152" s="240" t="s">
        <v>272</v>
      </c>
      <c r="D152" s="240" t="s">
        <v>263</v>
      </c>
      <c r="E152" s="240" t="s">
        <v>15</v>
      </c>
      <c r="F152" s="241">
        <v>43659</v>
      </c>
      <c r="G152" s="423">
        <v>0</v>
      </c>
      <c r="H152" s="423">
        <v>0</v>
      </c>
      <c r="I152" s="240" t="s">
        <v>5</v>
      </c>
      <c r="J152" s="241">
        <v>43658</v>
      </c>
      <c r="K152" s="423">
        <v>0</v>
      </c>
      <c r="L152" s="423">
        <v>65</v>
      </c>
      <c r="M152" s="423">
        <v>0</v>
      </c>
      <c r="N152" s="423">
        <v>-475</v>
      </c>
      <c r="O152" s="423">
        <v>0</v>
      </c>
      <c r="P152" s="423">
        <v>-475</v>
      </c>
      <c r="Q152" s="423">
        <v>0</v>
      </c>
      <c r="R152" s="423">
        <v>-475</v>
      </c>
      <c r="S152" s="332" t="str">
        <f t="shared" si="2"/>
        <v>1000015796</v>
      </c>
      <c r="T152" s="333" t="str">
        <f>VLOOKUP(VALUE(C152),base!F:H,3,FALSE)</f>
        <v>OUI</v>
      </c>
      <c r="U152" s="331">
        <f>ROUNDUP(G152/VLOOKUP(VALUE(C152),base!F:V,base!$O$1,FALSE),1)</f>
        <v>0</v>
      </c>
    </row>
    <row r="153" spans="1:21" x14ac:dyDescent="0.25">
      <c r="A153" s="240" t="s">
        <v>0</v>
      </c>
      <c r="B153" s="240" t="s">
        <v>1</v>
      </c>
      <c r="C153" s="240" t="s">
        <v>272</v>
      </c>
      <c r="D153" s="240" t="s">
        <v>263</v>
      </c>
      <c r="E153" s="240" t="s">
        <v>15</v>
      </c>
      <c r="F153" s="241">
        <v>43660</v>
      </c>
      <c r="G153" s="423">
        <v>0</v>
      </c>
      <c r="H153" s="423">
        <v>0</v>
      </c>
      <c r="I153" s="240" t="s">
        <v>6</v>
      </c>
      <c r="J153" s="241">
        <v>43659</v>
      </c>
      <c r="K153" s="423">
        <v>0</v>
      </c>
      <c r="L153" s="423">
        <v>55</v>
      </c>
      <c r="M153" s="423">
        <v>0</v>
      </c>
      <c r="N153" s="423">
        <v>0</v>
      </c>
      <c r="O153" s="423">
        <v>0</v>
      </c>
      <c r="P153" s="423">
        <v>0</v>
      </c>
      <c r="Q153" s="423">
        <v>0</v>
      </c>
      <c r="R153" s="423">
        <v>0</v>
      </c>
      <c r="S153" s="332" t="str">
        <f t="shared" si="2"/>
        <v>1000015796</v>
      </c>
      <c r="T153" s="333" t="str">
        <f>VLOOKUP(VALUE(C153),base!F:H,3,FALSE)</f>
        <v>OUI</v>
      </c>
      <c r="U153" s="331">
        <f>ROUNDUP(G153/VLOOKUP(VALUE(C153),base!F:V,base!$O$1,FALSE),1)</f>
        <v>0</v>
      </c>
    </row>
    <row r="154" spans="1:21" x14ac:dyDescent="0.25">
      <c r="A154" s="240" t="s">
        <v>0</v>
      </c>
      <c r="B154" s="240" t="s">
        <v>1</v>
      </c>
      <c r="C154" s="240" t="s">
        <v>272</v>
      </c>
      <c r="D154" s="240" t="s">
        <v>263</v>
      </c>
      <c r="E154" s="240" t="s">
        <v>15</v>
      </c>
      <c r="F154" s="241">
        <v>43661</v>
      </c>
      <c r="G154" s="423">
        <v>0</v>
      </c>
      <c r="H154" s="423">
        <v>0</v>
      </c>
      <c r="I154" s="240" t="s">
        <v>7</v>
      </c>
      <c r="J154" s="241">
        <v>43660</v>
      </c>
      <c r="K154" s="423">
        <v>0</v>
      </c>
      <c r="L154" s="423">
        <v>55</v>
      </c>
      <c r="M154" s="423">
        <v>0</v>
      </c>
      <c r="N154" s="423">
        <v>-674</v>
      </c>
      <c r="O154" s="423">
        <v>0</v>
      </c>
      <c r="P154" s="423">
        <v>-674</v>
      </c>
      <c r="Q154" s="423">
        <v>0</v>
      </c>
      <c r="R154" s="423">
        <v>-674</v>
      </c>
      <c r="S154" s="332" t="str">
        <f t="shared" si="2"/>
        <v>1000015796</v>
      </c>
      <c r="T154" s="333" t="str">
        <f>VLOOKUP(VALUE(C154),base!F:H,3,FALSE)</f>
        <v>OUI</v>
      </c>
      <c r="U154" s="331">
        <f>ROUNDUP(G154/VLOOKUP(VALUE(C154),base!F:V,base!$O$1,FALSE),1)</f>
        <v>0</v>
      </c>
    </row>
    <row r="155" spans="1:21" x14ac:dyDescent="0.25">
      <c r="A155" s="240" t="s">
        <v>0</v>
      </c>
      <c r="B155" s="240" t="s">
        <v>1</v>
      </c>
      <c r="C155" s="240" t="s">
        <v>272</v>
      </c>
      <c r="D155" s="240" t="s">
        <v>263</v>
      </c>
      <c r="E155" s="240" t="s">
        <v>15</v>
      </c>
      <c r="F155" s="241">
        <v>43662</v>
      </c>
      <c r="G155" s="423">
        <v>0</v>
      </c>
      <c r="H155" s="423">
        <v>0</v>
      </c>
      <c r="I155" s="240" t="s">
        <v>8</v>
      </c>
      <c r="J155" s="241">
        <v>43661</v>
      </c>
      <c r="K155" s="423">
        <v>0</v>
      </c>
      <c r="L155" s="423">
        <v>75</v>
      </c>
      <c r="M155" s="423">
        <v>0</v>
      </c>
      <c r="N155" s="423">
        <v>-620</v>
      </c>
      <c r="O155" s="423">
        <v>0</v>
      </c>
      <c r="P155" s="423">
        <v>-620</v>
      </c>
      <c r="Q155" s="423">
        <v>0</v>
      </c>
      <c r="R155" s="423">
        <v>-620</v>
      </c>
      <c r="S155" s="332" t="str">
        <f t="shared" si="2"/>
        <v>1000015796</v>
      </c>
      <c r="T155" s="333" t="str">
        <f>VLOOKUP(VALUE(C155),base!F:H,3,FALSE)</f>
        <v>OUI</v>
      </c>
      <c r="U155" s="331">
        <f>ROUNDUP(G155/VLOOKUP(VALUE(C155),base!F:V,base!$O$1,FALSE),1)</f>
        <v>0</v>
      </c>
    </row>
    <row r="156" spans="1:21" x14ac:dyDescent="0.25">
      <c r="A156" s="240" t="s">
        <v>0</v>
      </c>
      <c r="B156" s="240" t="s">
        <v>1</v>
      </c>
      <c r="C156" s="240" t="s">
        <v>274</v>
      </c>
      <c r="D156" s="240" t="s">
        <v>263</v>
      </c>
      <c r="E156" s="240" t="s">
        <v>15</v>
      </c>
      <c r="F156" s="241">
        <v>43649</v>
      </c>
      <c r="G156" s="423">
        <v>0</v>
      </c>
      <c r="H156" s="423">
        <v>0</v>
      </c>
      <c r="I156" s="240" t="s">
        <v>2</v>
      </c>
      <c r="J156" s="241">
        <v>43648</v>
      </c>
      <c r="K156" s="423">
        <v>0</v>
      </c>
      <c r="L156" s="423">
        <v>618</v>
      </c>
      <c r="M156" s="423">
        <v>0</v>
      </c>
      <c r="N156" s="423">
        <v>-77</v>
      </c>
      <c r="O156" s="423">
        <v>-258</v>
      </c>
      <c r="P156" s="423">
        <v>-335</v>
      </c>
      <c r="Q156" s="423">
        <v>0</v>
      </c>
      <c r="R156" s="423">
        <v>-335</v>
      </c>
      <c r="S156" s="332" t="str">
        <f t="shared" si="2"/>
        <v>1000015798</v>
      </c>
      <c r="T156" s="333" t="str">
        <f>VLOOKUP(VALUE(C156),base!F:H,3,FALSE)</f>
        <v>OUI</v>
      </c>
      <c r="U156" s="331">
        <f>ROUNDUP(G156/VLOOKUP(VALUE(C156),base!F:V,base!$O$1,FALSE),1)</f>
        <v>0</v>
      </c>
    </row>
    <row r="157" spans="1:21" x14ac:dyDescent="0.25">
      <c r="A157" s="240" t="s">
        <v>0</v>
      </c>
      <c r="B157" s="240" t="s">
        <v>1</v>
      </c>
      <c r="C157" s="240" t="s">
        <v>274</v>
      </c>
      <c r="D157" s="240" t="s">
        <v>263</v>
      </c>
      <c r="E157" s="240" t="s">
        <v>15</v>
      </c>
      <c r="F157" s="241">
        <v>43650</v>
      </c>
      <c r="G157" s="423">
        <v>0</v>
      </c>
      <c r="H157" s="423">
        <v>0</v>
      </c>
      <c r="I157" s="240" t="s">
        <v>3</v>
      </c>
      <c r="J157" s="241">
        <v>43649</v>
      </c>
      <c r="K157" s="423">
        <v>0</v>
      </c>
      <c r="L157" s="423">
        <v>283</v>
      </c>
      <c r="M157" s="423">
        <v>0</v>
      </c>
      <c r="N157" s="423">
        <v>-205</v>
      </c>
      <c r="O157" s="423">
        <v>-192</v>
      </c>
      <c r="P157" s="423">
        <v>-397</v>
      </c>
      <c r="Q157" s="423">
        <v>0</v>
      </c>
      <c r="R157" s="423">
        <v>-397</v>
      </c>
      <c r="S157" s="332" t="str">
        <f t="shared" si="2"/>
        <v>1000015798</v>
      </c>
      <c r="T157" s="333" t="str">
        <f>VLOOKUP(VALUE(C157),base!F:H,3,FALSE)</f>
        <v>OUI</v>
      </c>
      <c r="U157" s="331">
        <f>ROUNDUP(G157/VLOOKUP(VALUE(C157),base!F:V,base!$O$1,FALSE),1)</f>
        <v>0</v>
      </c>
    </row>
    <row r="158" spans="1:21" x14ac:dyDescent="0.25">
      <c r="A158" s="240" t="s">
        <v>0</v>
      </c>
      <c r="B158" s="240" t="s">
        <v>1</v>
      </c>
      <c r="C158" s="240" t="s">
        <v>274</v>
      </c>
      <c r="D158" s="240" t="s">
        <v>263</v>
      </c>
      <c r="E158" s="240" t="s">
        <v>15</v>
      </c>
      <c r="F158" s="241">
        <v>43651</v>
      </c>
      <c r="G158" s="423">
        <v>0</v>
      </c>
      <c r="H158" s="423">
        <v>0</v>
      </c>
      <c r="I158" s="240" t="s">
        <v>4</v>
      </c>
      <c r="J158" s="241">
        <v>43650</v>
      </c>
      <c r="K158" s="423">
        <v>0</v>
      </c>
      <c r="L158" s="423">
        <v>18</v>
      </c>
      <c r="M158" s="423">
        <v>0</v>
      </c>
      <c r="N158" s="423">
        <v>-169</v>
      </c>
      <c r="O158" s="423">
        <v>0</v>
      </c>
      <c r="P158" s="423">
        <v>-169</v>
      </c>
      <c r="Q158" s="423">
        <v>0</v>
      </c>
      <c r="R158" s="423">
        <v>-169</v>
      </c>
      <c r="S158" s="332" t="str">
        <f t="shared" si="2"/>
        <v>1000015798</v>
      </c>
      <c r="T158" s="333" t="str">
        <f>VLOOKUP(VALUE(C158),base!F:H,3,FALSE)</f>
        <v>OUI</v>
      </c>
      <c r="U158" s="331">
        <f>ROUNDUP(G158/VLOOKUP(VALUE(C158),base!F:V,base!$O$1,FALSE),1)</f>
        <v>0</v>
      </c>
    </row>
    <row r="159" spans="1:21" x14ac:dyDescent="0.25">
      <c r="A159" s="240" t="s">
        <v>0</v>
      </c>
      <c r="B159" s="240" t="s">
        <v>1</v>
      </c>
      <c r="C159" s="240" t="s">
        <v>274</v>
      </c>
      <c r="D159" s="240" t="s">
        <v>263</v>
      </c>
      <c r="E159" s="240" t="s">
        <v>15</v>
      </c>
      <c r="F159" s="241">
        <v>43652</v>
      </c>
      <c r="G159" s="423">
        <v>0</v>
      </c>
      <c r="H159" s="423">
        <v>0</v>
      </c>
      <c r="I159" s="240" t="s">
        <v>5</v>
      </c>
      <c r="J159" s="241">
        <v>43651</v>
      </c>
      <c r="K159" s="423">
        <v>0</v>
      </c>
      <c r="L159" s="423">
        <v>11</v>
      </c>
      <c r="M159" s="423">
        <v>0</v>
      </c>
      <c r="N159" s="423">
        <v>-218</v>
      </c>
      <c r="O159" s="423">
        <v>0</v>
      </c>
      <c r="P159" s="423">
        <v>-218</v>
      </c>
      <c r="Q159" s="423">
        <v>0</v>
      </c>
      <c r="R159" s="423">
        <v>-218</v>
      </c>
      <c r="S159" s="332" t="str">
        <f t="shared" si="2"/>
        <v>1000015798</v>
      </c>
      <c r="T159" s="333" t="str">
        <f>VLOOKUP(VALUE(C159),base!F:H,3,FALSE)</f>
        <v>OUI</v>
      </c>
      <c r="U159" s="331">
        <f>ROUNDUP(G159/VLOOKUP(VALUE(C159),base!F:V,base!$O$1,FALSE),1)</f>
        <v>0</v>
      </c>
    </row>
    <row r="160" spans="1:21" x14ac:dyDescent="0.25">
      <c r="A160" s="240" t="s">
        <v>0</v>
      </c>
      <c r="B160" s="240" t="s">
        <v>1</v>
      </c>
      <c r="C160" s="240" t="s">
        <v>274</v>
      </c>
      <c r="D160" s="240" t="s">
        <v>263</v>
      </c>
      <c r="E160" s="240" t="s">
        <v>15</v>
      </c>
      <c r="F160" s="241">
        <v>43653</v>
      </c>
      <c r="G160" s="423">
        <v>0</v>
      </c>
      <c r="H160" s="423">
        <v>0</v>
      </c>
      <c r="I160" s="240" t="s">
        <v>6</v>
      </c>
      <c r="J160" s="241">
        <v>43652</v>
      </c>
      <c r="K160" s="423">
        <v>0</v>
      </c>
      <c r="L160" s="423">
        <v>16</v>
      </c>
      <c r="M160" s="423">
        <v>0</v>
      </c>
      <c r="N160" s="423">
        <v>0</v>
      </c>
      <c r="O160" s="423">
        <v>0</v>
      </c>
      <c r="P160" s="423">
        <v>0</v>
      </c>
      <c r="Q160" s="423">
        <v>0</v>
      </c>
      <c r="R160" s="423">
        <v>0</v>
      </c>
      <c r="S160" s="332" t="str">
        <f t="shared" si="2"/>
        <v>1000015798</v>
      </c>
      <c r="T160" s="333" t="str">
        <f>VLOOKUP(VALUE(C160),base!F:H,3,FALSE)</f>
        <v>OUI</v>
      </c>
      <c r="U160" s="331">
        <f>ROUNDUP(G160/VLOOKUP(VALUE(C160),base!F:V,base!$O$1,FALSE),1)</f>
        <v>0</v>
      </c>
    </row>
    <row r="161" spans="1:21" x14ac:dyDescent="0.25">
      <c r="A161" s="240" t="s">
        <v>0</v>
      </c>
      <c r="B161" s="240" t="s">
        <v>1</v>
      </c>
      <c r="C161" s="240" t="s">
        <v>274</v>
      </c>
      <c r="D161" s="240" t="s">
        <v>263</v>
      </c>
      <c r="E161" s="240" t="s">
        <v>15</v>
      </c>
      <c r="F161" s="241">
        <v>43654</v>
      </c>
      <c r="G161" s="423">
        <v>0</v>
      </c>
      <c r="H161" s="423">
        <v>0</v>
      </c>
      <c r="I161" s="240" t="s">
        <v>7</v>
      </c>
      <c r="J161" s="241">
        <v>43653</v>
      </c>
      <c r="K161" s="423">
        <v>0</v>
      </c>
      <c r="L161" s="423">
        <v>16</v>
      </c>
      <c r="M161" s="423">
        <v>0</v>
      </c>
      <c r="N161" s="423">
        <v>-176</v>
      </c>
      <c r="O161" s="423">
        <v>-33</v>
      </c>
      <c r="P161" s="423">
        <v>-209</v>
      </c>
      <c r="Q161" s="423">
        <v>0</v>
      </c>
      <c r="R161" s="423">
        <v>-209</v>
      </c>
      <c r="S161" s="332" t="str">
        <f t="shared" si="2"/>
        <v>1000015798</v>
      </c>
      <c r="T161" s="333" t="str">
        <f>VLOOKUP(VALUE(C161),base!F:H,3,FALSE)</f>
        <v>OUI</v>
      </c>
      <c r="U161" s="331">
        <f>ROUNDUP(G161/VLOOKUP(VALUE(C161),base!F:V,base!$O$1,FALSE),1)</f>
        <v>0</v>
      </c>
    </row>
    <row r="162" spans="1:21" x14ac:dyDescent="0.25">
      <c r="A162" s="240" t="s">
        <v>0</v>
      </c>
      <c r="B162" s="240" t="s">
        <v>1</v>
      </c>
      <c r="C162" s="240" t="s">
        <v>274</v>
      </c>
      <c r="D162" s="240" t="s">
        <v>263</v>
      </c>
      <c r="E162" s="240" t="s">
        <v>15</v>
      </c>
      <c r="F162" s="241">
        <v>43655</v>
      </c>
      <c r="G162" s="423">
        <v>0</v>
      </c>
      <c r="H162" s="423">
        <v>0</v>
      </c>
      <c r="I162" s="240" t="s">
        <v>8</v>
      </c>
      <c r="J162" s="241">
        <v>43654</v>
      </c>
      <c r="K162" s="423">
        <v>0</v>
      </c>
      <c r="L162" s="423">
        <v>12</v>
      </c>
      <c r="M162" s="423">
        <v>0</v>
      </c>
      <c r="N162" s="423">
        <v>-214</v>
      </c>
      <c r="O162" s="423">
        <v>-66</v>
      </c>
      <c r="P162" s="423">
        <v>-280</v>
      </c>
      <c r="Q162" s="423">
        <v>0</v>
      </c>
      <c r="R162" s="423">
        <v>-280</v>
      </c>
      <c r="S162" s="332" t="str">
        <f t="shared" si="2"/>
        <v>1000015798</v>
      </c>
      <c r="T162" s="333" t="str">
        <f>VLOOKUP(VALUE(C162),base!F:H,3,FALSE)</f>
        <v>OUI</v>
      </c>
      <c r="U162" s="331">
        <f>ROUNDUP(G162/VLOOKUP(VALUE(C162),base!F:V,base!$O$1,FALSE),1)</f>
        <v>0</v>
      </c>
    </row>
    <row r="163" spans="1:21" x14ac:dyDescent="0.25">
      <c r="A163" s="240" t="s">
        <v>0</v>
      </c>
      <c r="B163" s="240" t="s">
        <v>1</v>
      </c>
      <c r="C163" s="240" t="s">
        <v>274</v>
      </c>
      <c r="D163" s="240" t="s">
        <v>263</v>
      </c>
      <c r="E163" s="240" t="s">
        <v>15</v>
      </c>
      <c r="F163" s="241">
        <v>43656</v>
      </c>
      <c r="G163" s="423">
        <v>0</v>
      </c>
      <c r="H163" s="423">
        <v>0</v>
      </c>
      <c r="I163" s="240" t="s">
        <v>2</v>
      </c>
      <c r="J163" s="241">
        <v>43655</v>
      </c>
      <c r="K163" s="423">
        <v>0</v>
      </c>
      <c r="L163" s="423">
        <v>16</v>
      </c>
      <c r="M163" s="423">
        <v>0</v>
      </c>
      <c r="N163" s="423">
        <v>-231</v>
      </c>
      <c r="O163" s="423">
        <v>-35</v>
      </c>
      <c r="P163" s="423">
        <v>-266</v>
      </c>
      <c r="Q163" s="423">
        <v>0</v>
      </c>
      <c r="R163" s="423">
        <v>-266</v>
      </c>
      <c r="S163" s="332" t="str">
        <f t="shared" si="2"/>
        <v>1000015798</v>
      </c>
      <c r="T163" s="333" t="str">
        <f>VLOOKUP(VALUE(C163),base!F:H,3,FALSE)</f>
        <v>OUI</v>
      </c>
      <c r="U163" s="331">
        <f>ROUNDUP(G163/VLOOKUP(VALUE(C163),base!F:V,base!$O$1,FALSE),1)</f>
        <v>0</v>
      </c>
    </row>
    <row r="164" spans="1:21" x14ac:dyDescent="0.25">
      <c r="A164" s="240" t="s">
        <v>0</v>
      </c>
      <c r="B164" s="240" t="s">
        <v>1</v>
      </c>
      <c r="C164" s="240" t="s">
        <v>274</v>
      </c>
      <c r="D164" s="240" t="s">
        <v>263</v>
      </c>
      <c r="E164" s="240" t="s">
        <v>15</v>
      </c>
      <c r="F164" s="241">
        <v>43657</v>
      </c>
      <c r="G164" s="423">
        <v>0</v>
      </c>
      <c r="H164" s="423">
        <v>0</v>
      </c>
      <c r="I164" s="240" t="s">
        <v>3</v>
      </c>
      <c r="J164" s="241">
        <v>43656</v>
      </c>
      <c r="K164" s="423">
        <v>0</v>
      </c>
      <c r="L164" s="423">
        <v>18</v>
      </c>
      <c r="M164" s="423">
        <v>0</v>
      </c>
      <c r="N164" s="423">
        <v>-258</v>
      </c>
      <c r="O164" s="423">
        <v>0</v>
      </c>
      <c r="P164" s="423">
        <v>-258</v>
      </c>
      <c r="Q164" s="423">
        <v>0</v>
      </c>
      <c r="R164" s="423">
        <v>-258</v>
      </c>
      <c r="S164" s="332" t="str">
        <f t="shared" si="2"/>
        <v>1000015798</v>
      </c>
      <c r="T164" s="333" t="str">
        <f>VLOOKUP(VALUE(C164),base!F:H,3,FALSE)</f>
        <v>OUI</v>
      </c>
      <c r="U164" s="331">
        <f>ROUNDUP(G164/VLOOKUP(VALUE(C164),base!F:V,base!$O$1,FALSE),1)</f>
        <v>0</v>
      </c>
    </row>
    <row r="165" spans="1:21" x14ac:dyDescent="0.25">
      <c r="A165" s="240" t="s">
        <v>0</v>
      </c>
      <c r="B165" s="240" t="s">
        <v>1</v>
      </c>
      <c r="C165" s="240" t="s">
        <v>274</v>
      </c>
      <c r="D165" s="240" t="s">
        <v>263</v>
      </c>
      <c r="E165" s="240" t="s">
        <v>15</v>
      </c>
      <c r="F165" s="241">
        <v>43658</v>
      </c>
      <c r="G165" s="423">
        <v>0</v>
      </c>
      <c r="H165" s="423">
        <v>0</v>
      </c>
      <c r="I165" s="240" t="s">
        <v>4</v>
      </c>
      <c r="J165" s="241">
        <v>43657</v>
      </c>
      <c r="K165" s="423">
        <v>0</v>
      </c>
      <c r="L165" s="423">
        <v>20</v>
      </c>
      <c r="M165" s="423">
        <v>0</v>
      </c>
      <c r="N165" s="423">
        <v>-175</v>
      </c>
      <c r="O165" s="423">
        <v>0</v>
      </c>
      <c r="P165" s="423">
        <v>-175</v>
      </c>
      <c r="Q165" s="423">
        <v>0</v>
      </c>
      <c r="R165" s="423">
        <v>-175</v>
      </c>
      <c r="S165" s="332" t="str">
        <f t="shared" si="2"/>
        <v>1000015798</v>
      </c>
      <c r="T165" s="333" t="str">
        <f>VLOOKUP(VALUE(C165),base!F:H,3,FALSE)</f>
        <v>OUI</v>
      </c>
      <c r="U165" s="331">
        <f>ROUNDUP(G165/VLOOKUP(VALUE(C165),base!F:V,base!$O$1,FALSE),1)</f>
        <v>0</v>
      </c>
    </row>
    <row r="166" spans="1:21" x14ac:dyDescent="0.25">
      <c r="A166" s="240" t="s">
        <v>0</v>
      </c>
      <c r="B166" s="240" t="s">
        <v>1</v>
      </c>
      <c r="C166" s="240" t="s">
        <v>274</v>
      </c>
      <c r="D166" s="240" t="s">
        <v>263</v>
      </c>
      <c r="E166" s="240" t="s">
        <v>15</v>
      </c>
      <c r="F166" s="241">
        <v>43659</v>
      </c>
      <c r="G166" s="423">
        <v>0</v>
      </c>
      <c r="H166" s="423">
        <v>0</v>
      </c>
      <c r="I166" s="240" t="s">
        <v>5</v>
      </c>
      <c r="J166" s="241">
        <v>43658</v>
      </c>
      <c r="K166" s="423">
        <v>0</v>
      </c>
      <c r="L166" s="423">
        <v>12</v>
      </c>
      <c r="M166" s="423">
        <v>0</v>
      </c>
      <c r="N166" s="423">
        <v>-234</v>
      </c>
      <c r="O166" s="423">
        <v>0</v>
      </c>
      <c r="P166" s="423">
        <v>-234</v>
      </c>
      <c r="Q166" s="423">
        <v>0</v>
      </c>
      <c r="R166" s="423">
        <v>-234</v>
      </c>
      <c r="S166" s="332" t="str">
        <f t="shared" si="2"/>
        <v>1000015798</v>
      </c>
      <c r="T166" s="333" t="str">
        <f>VLOOKUP(VALUE(C166),base!F:H,3,FALSE)</f>
        <v>OUI</v>
      </c>
      <c r="U166" s="331">
        <f>ROUNDUP(G166/VLOOKUP(VALUE(C166),base!F:V,base!$O$1,FALSE),1)</f>
        <v>0</v>
      </c>
    </row>
    <row r="167" spans="1:21" x14ac:dyDescent="0.25">
      <c r="A167" s="240" t="s">
        <v>0</v>
      </c>
      <c r="B167" s="240" t="s">
        <v>1</v>
      </c>
      <c r="C167" s="240" t="s">
        <v>274</v>
      </c>
      <c r="D167" s="240" t="s">
        <v>263</v>
      </c>
      <c r="E167" s="240" t="s">
        <v>15</v>
      </c>
      <c r="F167" s="241">
        <v>43660</v>
      </c>
      <c r="G167" s="423">
        <v>0</v>
      </c>
      <c r="H167" s="423">
        <v>0</v>
      </c>
      <c r="I167" s="240" t="s">
        <v>6</v>
      </c>
      <c r="J167" s="241">
        <v>43659</v>
      </c>
      <c r="K167" s="423">
        <v>0</v>
      </c>
      <c r="L167" s="423">
        <v>18</v>
      </c>
      <c r="M167" s="423">
        <v>0</v>
      </c>
      <c r="N167" s="423">
        <v>0</v>
      </c>
      <c r="O167" s="423">
        <v>0</v>
      </c>
      <c r="P167" s="423">
        <v>0</v>
      </c>
      <c r="Q167" s="423">
        <v>0</v>
      </c>
      <c r="R167" s="423">
        <v>0</v>
      </c>
      <c r="S167" s="332" t="str">
        <f t="shared" si="2"/>
        <v>1000015798</v>
      </c>
      <c r="T167" s="333" t="str">
        <f>VLOOKUP(VALUE(C167),base!F:H,3,FALSE)</f>
        <v>OUI</v>
      </c>
      <c r="U167" s="331">
        <f>ROUNDUP(G167/VLOOKUP(VALUE(C167),base!F:V,base!$O$1,FALSE),1)</f>
        <v>0</v>
      </c>
    </row>
    <row r="168" spans="1:21" x14ac:dyDescent="0.25">
      <c r="A168" s="240" t="s">
        <v>0</v>
      </c>
      <c r="B168" s="240" t="s">
        <v>1</v>
      </c>
      <c r="C168" s="240" t="s">
        <v>274</v>
      </c>
      <c r="D168" s="240" t="s">
        <v>263</v>
      </c>
      <c r="E168" s="240" t="s">
        <v>15</v>
      </c>
      <c r="F168" s="241">
        <v>43661</v>
      </c>
      <c r="G168" s="423">
        <v>0</v>
      </c>
      <c r="H168" s="423">
        <v>0</v>
      </c>
      <c r="I168" s="240" t="s">
        <v>7</v>
      </c>
      <c r="J168" s="241">
        <v>43660</v>
      </c>
      <c r="K168" s="423">
        <v>0</v>
      </c>
      <c r="L168" s="423">
        <v>18</v>
      </c>
      <c r="M168" s="423">
        <v>0</v>
      </c>
      <c r="N168" s="423">
        <v>-176</v>
      </c>
      <c r="O168" s="423">
        <v>0</v>
      </c>
      <c r="P168" s="423">
        <v>-176</v>
      </c>
      <c r="Q168" s="423">
        <v>0</v>
      </c>
      <c r="R168" s="423">
        <v>-176</v>
      </c>
      <c r="S168" s="332" t="str">
        <f t="shared" si="2"/>
        <v>1000015798</v>
      </c>
      <c r="T168" s="333" t="str">
        <f>VLOOKUP(VALUE(C168),base!F:H,3,FALSE)</f>
        <v>OUI</v>
      </c>
      <c r="U168" s="331">
        <f>ROUNDUP(G168/VLOOKUP(VALUE(C168),base!F:V,base!$O$1,FALSE),1)</f>
        <v>0</v>
      </c>
    </row>
    <row r="169" spans="1:21" x14ac:dyDescent="0.25">
      <c r="A169" s="240" t="s">
        <v>0</v>
      </c>
      <c r="B169" s="240" t="s">
        <v>1</v>
      </c>
      <c r="C169" s="240" t="s">
        <v>274</v>
      </c>
      <c r="D169" s="240" t="s">
        <v>263</v>
      </c>
      <c r="E169" s="240" t="s">
        <v>15</v>
      </c>
      <c r="F169" s="241">
        <v>43662</v>
      </c>
      <c r="G169" s="423">
        <v>0</v>
      </c>
      <c r="H169" s="423">
        <v>0</v>
      </c>
      <c r="I169" s="240" t="s">
        <v>8</v>
      </c>
      <c r="J169" s="241">
        <v>43661</v>
      </c>
      <c r="K169" s="423">
        <v>0</v>
      </c>
      <c r="L169" s="423">
        <v>12</v>
      </c>
      <c r="M169" s="423">
        <v>0</v>
      </c>
      <c r="N169" s="423">
        <v>-214</v>
      </c>
      <c r="O169" s="423">
        <v>0</v>
      </c>
      <c r="P169" s="423">
        <v>-214</v>
      </c>
      <c r="Q169" s="423">
        <v>0</v>
      </c>
      <c r="R169" s="423">
        <v>-214</v>
      </c>
      <c r="S169" s="332" t="str">
        <f t="shared" si="2"/>
        <v>1000015798</v>
      </c>
      <c r="T169" s="333" t="str">
        <f>VLOOKUP(VALUE(C169),base!F:H,3,FALSE)</f>
        <v>OUI</v>
      </c>
      <c r="U169" s="331">
        <f>ROUNDUP(G169/VLOOKUP(VALUE(C169),base!F:V,base!$O$1,FALSE),1)</f>
        <v>0</v>
      </c>
    </row>
    <row r="170" spans="1:21" x14ac:dyDescent="0.25">
      <c r="A170" s="240" t="s">
        <v>0</v>
      </c>
      <c r="B170" s="240" t="s">
        <v>1</v>
      </c>
      <c r="C170" s="240" t="s">
        <v>276</v>
      </c>
      <c r="D170" s="240" t="s">
        <v>263</v>
      </c>
      <c r="E170" s="240" t="s">
        <v>15</v>
      </c>
      <c r="F170" s="241">
        <v>43649</v>
      </c>
      <c r="G170" s="423">
        <v>0</v>
      </c>
      <c r="H170" s="423">
        <v>0</v>
      </c>
      <c r="I170" s="240" t="s">
        <v>2</v>
      </c>
      <c r="J170" s="241">
        <v>43648</v>
      </c>
      <c r="K170" s="423">
        <v>0</v>
      </c>
      <c r="L170" s="423">
        <v>850</v>
      </c>
      <c r="M170" s="423">
        <v>0</v>
      </c>
      <c r="N170" s="423">
        <v>-437</v>
      </c>
      <c r="O170" s="423">
        <v>-49</v>
      </c>
      <c r="P170" s="423">
        <v>-486</v>
      </c>
      <c r="Q170" s="423">
        <v>0</v>
      </c>
      <c r="R170" s="423">
        <v>-486</v>
      </c>
      <c r="S170" s="332" t="str">
        <f t="shared" si="2"/>
        <v>1000015799</v>
      </c>
      <c r="T170" s="333" t="str">
        <f>VLOOKUP(VALUE(C170),base!F:H,3,FALSE)</f>
        <v>OUI</v>
      </c>
      <c r="U170" s="331">
        <f>ROUNDUP(G170/VLOOKUP(VALUE(C170),base!F:V,base!$O$1,FALSE),1)</f>
        <v>0</v>
      </c>
    </row>
    <row r="171" spans="1:21" x14ac:dyDescent="0.25">
      <c r="A171" s="240" t="s">
        <v>0</v>
      </c>
      <c r="B171" s="240" t="s">
        <v>1</v>
      </c>
      <c r="C171" s="240" t="s">
        <v>276</v>
      </c>
      <c r="D171" s="240" t="s">
        <v>263</v>
      </c>
      <c r="E171" s="240" t="s">
        <v>15</v>
      </c>
      <c r="F171" s="241">
        <v>43650</v>
      </c>
      <c r="G171" s="423">
        <v>0</v>
      </c>
      <c r="H171" s="423">
        <v>-541</v>
      </c>
      <c r="I171" s="240" t="s">
        <v>3</v>
      </c>
      <c r="J171" s="241">
        <v>43649</v>
      </c>
      <c r="K171" s="423">
        <v>0</v>
      </c>
      <c r="L171" s="423">
        <v>364</v>
      </c>
      <c r="M171" s="423">
        <v>0</v>
      </c>
      <c r="N171" s="423">
        <v>-630</v>
      </c>
      <c r="O171" s="423">
        <v>-67</v>
      </c>
      <c r="P171" s="423">
        <v>-697</v>
      </c>
      <c r="Q171" s="423">
        <v>0</v>
      </c>
      <c r="R171" s="423">
        <v>-697</v>
      </c>
      <c r="S171" s="332" t="str">
        <f t="shared" si="2"/>
        <v>1000015799</v>
      </c>
      <c r="T171" s="333" t="str">
        <f>VLOOKUP(VALUE(C171),base!F:H,3,FALSE)</f>
        <v>OUI</v>
      </c>
      <c r="U171" s="331">
        <f>ROUNDUP(G171/VLOOKUP(VALUE(C171),base!F:V,base!$O$1,FALSE),1)</f>
        <v>0</v>
      </c>
    </row>
    <row r="172" spans="1:21" x14ac:dyDescent="0.25">
      <c r="A172" s="240" t="s">
        <v>0</v>
      </c>
      <c r="B172" s="240" t="s">
        <v>1</v>
      </c>
      <c r="C172" s="240" t="s">
        <v>276</v>
      </c>
      <c r="D172" s="240" t="s">
        <v>263</v>
      </c>
      <c r="E172" s="240" t="s">
        <v>15</v>
      </c>
      <c r="F172" s="241">
        <v>43651</v>
      </c>
      <c r="G172" s="423">
        <v>959</v>
      </c>
      <c r="H172" s="423">
        <v>-535</v>
      </c>
      <c r="I172" s="240" t="s">
        <v>4</v>
      </c>
      <c r="J172" s="241">
        <v>43650</v>
      </c>
      <c r="K172" s="423">
        <v>0</v>
      </c>
      <c r="L172" s="423">
        <v>208</v>
      </c>
      <c r="M172" s="423">
        <v>0</v>
      </c>
      <c r="N172" s="423">
        <v>-572</v>
      </c>
      <c r="O172" s="423">
        <v>0</v>
      </c>
      <c r="P172" s="423">
        <v>-572</v>
      </c>
      <c r="Q172" s="423">
        <v>0</v>
      </c>
      <c r="R172" s="423">
        <v>-572</v>
      </c>
      <c r="S172" s="332" t="str">
        <f t="shared" si="2"/>
        <v>1000015799</v>
      </c>
      <c r="T172" s="333" t="str">
        <f>VLOOKUP(VALUE(C172),base!F:H,3,FALSE)</f>
        <v>OUI</v>
      </c>
      <c r="U172" s="331">
        <f>ROUNDUP(G172/VLOOKUP(VALUE(C172),base!F:V,base!$O$1,FALSE),1)</f>
        <v>16</v>
      </c>
    </row>
    <row r="173" spans="1:21" x14ac:dyDescent="0.25">
      <c r="A173" s="240" t="s">
        <v>0</v>
      </c>
      <c r="B173" s="240" t="s">
        <v>1</v>
      </c>
      <c r="C173" s="240" t="s">
        <v>276</v>
      </c>
      <c r="D173" s="240" t="s">
        <v>263</v>
      </c>
      <c r="E173" s="240" t="s">
        <v>15</v>
      </c>
      <c r="F173" s="241">
        <v>43652</v>
      </c>
      <c r="G173" s="423">
        <v>424</v>
      </c>
      <c r="H173" s="423">
        <v>-299</v>
      </c>
      <c r="I173" s="240" t="s">
        <v>5</v>
      </c>
      <c r="J173" s="241">
        <v>43651</v>
      </c>
      <c r="K173" s="423">
        <v>0</v>
      </c>
      <c r="L173" s="423">
        <v>171</v>
      </c>
      <c r="M173" s="423">
        <v>0</v>
      </c>
      <c r="N173" s="423">
        <v>-362</v>
      </c>
      <c r="O173" s="423">
        <v>0</v>
      </c>
      <c r="P173" s="423">
        <v>-362</v>
      </c>
      <c r="Q173" s="423">
        <v>0</v>
      </c>
      <c r="R173" s="423">
        <v>-362</v>
      </c>
      <c r="S173" s="332" t="str">
        <f t="shared" si="2"/>
        <v>1000015799</v>
      </c>
      <c r="T173" s="333" t="str">
        <f>VLOOKUP(VALUE(C173),base!F:H,3,FALSE)</f>
        <v>OUI</v>
      </c>
      <c r="U173" s="331">
        <f>ROUNDUP(G173/VLOOKUP(VALUE(C173),base!F:V,base!$O$1,FALSE),1)</f>
        <v>7.1</v>
      </c>
    </row>
    <row r="174" spans="1:21" x14ac:dyDescent="0.25">
      <c r="A174" s="240" t="s">
        <v>0</v>
      </c>
      <c r="B174" s="240" t="s">
        <v>1</v>
      </c>
      <c r="C174" s="240" t="s">
        <v>276</v>
      </c>
      <c r="D174" s="240" t="s">
        <v>263</v>
      </c>
      <c r="E174" s="240" t="s">
        <v>15</v>
      </c>
      <c r="F174" s="241">
        <v>43653</v>
      </c>
      <c r="G174" s="423">
        <v>125</v>
      </c>
      <c r="H174" s="423">
        <v>0</v>
      </c>
      <c r="I174" s="240" t="s">
        <v>6</v>
      </c>
      <c r="J174" s="241">
        <v>43652</v>
      </c>
      <c r="K174" s="423">
        <v>0</v>
      </c>
      <c r="L174" s="423">
        <v>108</v>
      </c>
      <c r="M174" s="423">
        <v>0</v>
      </c>
      <c r="N174" s="423">
        <v>0</v>
      </c>
      <c r="O174" s="423">
        <v>0</v>
      </c>
      <c r="P174" s="423">
        <v>0</v>
      </c>
      <c r="Q174" s="423">
        <v>0</v>
      </c>
      <c r="R174" s="423">
        <v>0</v>
      </c>
      <c r="S174" s="332" t="str">
        <f t="shared" si="2"/>
        <v>1000015799</v>
      </c>
      <c r="T174" s="333" t="str">
        <f>VLOOKUP(VALUE(C174),base!F:H,3,FALSE)</f>
        <v>OUI</v>
      </c>
      <c r="U174" s="331">
        <f>ROUNDUP(G174/VLOOKUP(VALUE(C174),base!F:V,base!$O$1,FALSE),1)</f>
        <v>2.1</v>
      </c>
    </row>
    <row r="175" spans="1:21" x14ac:dyDescent="0.25">
      <c r="A175" s="240" t="s">
        <v>0</v>
      </c>
      <c r="B175" s="240" t="s">
        <v>1</v>
      </c>
      <c r="C175" s="240" t="s">
        <v>276</v>
      </c>
      <c r="D175" s="240" t="s">
        <v>263</v>
      </c>
      <c r="E175" s="240" t="s">
        <v>15</v>
      </c>
      <c r="F175" s="241">
        <v>43654</v>
      </c>
      <c r="G175" s="423">
        <v>125</v>
      </c>
      <c r="H175" s="423">
        <v>-517</v>
      </c>
      <c r="I175" s="240" t="s">
        <v>7</v>
      </c>
      <c r="J175" s="241">
        <v>43653</v>
      </c>
      <c r="K175" s="423">
        <v>-392</v>
      </c>
      <c r="L175" s="423">
        <v>108</v>
      </c>
      <c r="M175" s="423">
        <v>0</v>
      </c>
      <c r="N175" s="423">
        <v>-481</v>
      </c>
      <c r="O175" s="423">
        <v>0</v>
      </c>
      <c r="P175" s="423">
        <v>-481</v>
      </c>
      <c r="Q175" s="423">
        <v>0</v>
      </c>
      <c r="R175" s="423">
        <v>-481</v>
      </c>
      <c r="S175" s="332" t="str">
        <f t="shared" si="2"/>
        <v>1000015799</v>
      </c>
      <c r="T175" s="333" t="str">
        <f>VLOOKUP(VALUE(C175),base!F:H,3,FALSE)</f>
        <v>OUI</v>
      </c>
      <c r="U175" s="331">
        <f>ROUNDUP(G175/VLOOKUP(VALUE(C175),base!F:V,base!$O$1,FALSE),1)</f>
        <v>2.1</v>
      </c>
    </row>
    <row r="176" spans="1:21" x14ac:dyDescent="0.25">
      <c r="A176" s="240" t="s">
        <v>0</v>
      </c>
      <c r="B176" s="240" t="s">
        <v>1</v>
      </c>
      <c r="C176" s="240" t="s">
        <v>276</v>
      </c>
      <c r="D176" s="240" t="s">
        <v>263</v>
      </c>
      <c r="E176" s="240" t="s">
        <v>15</v>
      </c>
      <c r="F176" s="241">
        <v>43655</v>
      </c>
      <c r="G176" s="423">
        <v>0</v>
      </c>
      <c r="H176" s="423">
        <v>-483</v>
      </c>
      <c r="I176" s="240" t="s">
        <v>8</v>
      </c>
      <c r="J176" s="241">
        <v>43654</v>
      </c>
      <c r="K176" s="423">
        <v>-483</v>
      </c>
      <c r="L176" s="423">
        <v>144</v>
      </c>
      <c r="M176" s="423">
        <v>0</v>
      </c>
      <c r="N176" s="423">
        <v>-483</v>
      </c>
      <c r="O176" s="423">
        <v>0</v>
      </c>
      <c r="P176" s="423">
        <v>-483</v>
      </c>
      <c r="Q176" s="423">
        <v>0</v>
      </c>
      <c r="R176" s="423">
        <v>-483</v>
      </c>
      <c r="S176" s="332" t="str">
        <f t="shared" si="2"/>
        <v>1000015799</v>
      </c>
      <c r="T176" s="333" t="str">
        <f>VLOOKUP(VALUE(C176),base!F:H,3,FALSE)</f>
        <v>OUI</v>
      </c>
      <c r="U176" s="331">
        <f>ROUNDUP(G176/VLOOKUP(VALUE(C176),base!F:V,base!$O$1,FALSE),1)</f>
        <v>0</v>
      </c>
    </row>
    <row r="177" spans="1:21" x14ac:dyDescent="0.25">
      <c r="A177" s="240" t="s">
        <v>0</v>
      </c>
      <c r="B177" s="240" t="s">
        <v>1</v>
      </c>
      <c r="C177" s="240" t="s">
        <v>276</v>
      </c>
      <c r="D177" s="240" t="s">
        <v>263</v>
      </c>
      <c r="E177" s="240" t="s">
        <v>15</v>
      </c>
      <c r="F177" s="241">
        <v>43656</v>
      </c>
      <c r="G177" s="423">
        <v>0</v>
      </c>
      <c r="H177" s="423">
        <v>-555</v>
      </c>
      <c r="I177" s="240" t="s">
        <v>2</v>
      </c>
      <c r="J177" s="241">
        <v>43655</v>
      </c>
      <c r="K177" s="423">
        <v>-555</v>
      </c>
      <c r="L177" s="423">
        <v>144</v>
      </c>
      <c r="M177" s="423">
        <v>0</v>
      </c>
      <c r="N177" s="423">
        <v>-538</v>
      </c>
      <c r="O177" s="423">
        <v>0</v>
      </c>
      <c r="P177" s="423">
        <v>-538</v>
      </c>
      <c r="Q177" s="423">
        <v>0</v>
      </c>
      <c r="R177" s="423">
        <v>-538</v>
      </c>
      <c r="S177" s="332" t="str">
        <f t="shared" si="2"/>
        <v>1000015799</v>
      </c>
      <c r="T177" s="333" t="str">
        <f>VLOOKUP(VALUE(C177),base!F:H,3,FALSE)</f>
        <v>OUI</v>
      </c>
      <c r="U177" s="331">
        <f>ROUNDUP(G177/VLOOKUP(VALUE(C177),base!F:V,base!$O$1,FALSE),1)</f>
        <v>0</v>
      </c>
    </row>
    <row r="178" spans="1:21" x14ac:dyDescent="0.25">
      <c r="A178" s="240" t="s">
        <v>0</v>
      </c>
      <c r="B178" s="240" t="s">
        <v>1</v>
      </c>
      <c r="C178" s="240" t="s">
        <v>276</v>
      </c>
      <c r="D178" s="240" t="s">
        <v>263</v>
      </c>
      <c r="E178" s="240" t="s">
        <v>15</v>
      </c>
      <c r="F178" s="241">
        <v>43657</v>
      </c>
      <c r="G178" s="423">
        <v>0</v>
      </c>
      <c r="H178" s="423">
        <v>-711</v>
      </c>
      <c r="I178" s="240" t="s">
        <v>3</v>
      </c>
      <c r="J178" s="241">
        <v>43656</v>
      </c>
      <c r="K178" s="423">
        <v>-711</v>
      </c>
      <c r="L178" s="423">
        <v>161</v>
      </c>
      <c r="M178" s="423">
        <v>0</v>
      </c>
      <c r="N178" s="423">
        <v>-671</v>
      </c>
      <c r="O178" s="423">
        <v>0</v>
      </c>
      <c r="P178" s="423">
        <v>-671</v>
      </c>
      <c r="Q178" s="423">
        <v>0</v>
      </c>
      <c r="R178" s="423">
        <v>-671</v>
      </c>
      <c r="S178" s="332" t="str">
        <f t="shared" si="2"/>
        <v>1000015799</v>
      </c>
      <c r="T178" s="333" t="str">
        <f>VLOOKUP(VALUE(C178),base!F:H,3,FALSE)</f>
        <v>OUI</v>
      </c>
      <c r="U178" s="331">
        <f>ROUNDUP(G178/VLOOKUP(VALUE(C178),base!F:V,base!$O$1,FALSE),1)</f>
        <v>0</v>
      </c>
    </row>
    <row r="179" spans="1:21" x14ac:dyDescent="0.25">
      <c r="A179" s="240" t="s">
        <v>0</v>
      </c>
      <c r="B179" s="240" t="s">
        <v>1</v>
      </c>
      <c r="C179" s="240" t="s">
        <v>276</v>
      </c>
      <c r="D179" s="240" t="s">
        <v>263</v>
      </c>
      <c r="E179" s="240" t="s">
        <v>15</v>
      </c>
      <c r="F179" s="241">
        <v>43658</v>
      </c>
      <c r="G179" s="423">
        <v>0</v>
      </c>
      <c r="H179" s="423">
        <v>-309</v>
      </c>
      <c r="I179" s="240" t="s">
        <v>4</v>
      </c>
      <c r="J179" s="241">
        <v>43657</v>
      </c>
      <c r="K179" s="423">
        <v>-309</v>
      </c>
      <c r="L179" s="423">
        <v>201</v>
      </c>
      <c r="M179" s="423">
        <v>0</v>
      </c>
      <c r="N179" s="423">
        <v>-393</v>
      </c>
      <c r="O179" s="423">
        <v>0</v>
      </c>
      <c r="P179" s="423">
        <v>-393</v>
      </c>
      <c r="Q179" s="423">
        <v>0</v>
      </c>
      <c r="R179" s="423">
        <v>-393</v>
      </c>
      <c r="S179" s="332" t="str">
        <f t="shared" si="2"/>
        <v>1000015799</v>
      </c>
      <c r="T179" s="333" t="str">
        <f>VLOOKUP(VALUE(C179),base!F:H,3,FALSE)</f>
        <v>OUI</v>
      </c>
      <c r="U179" s="331">
        <f>ROUNDUP(G179/VLOOKUP(VALUE(C179),base!F:V,base!$O$1,FALSE),1)</f>
        <v>0</v>
      </c>
    </row>
    <row r="180" spans="1:21" x14ac:dyDescent="0.25">
      <c r="A180" s="240" t="s">
        <v>0</v>
      </c>
      <c r="B180" s="240" t="s">
        <v>1</v>
      </c>
      <c r="C180" s="240" t="s">
        <v>276</v>
      </c>
      <c r="D180" s="240" t="s">
        <v>263</v>
      </c>
      <c r="E180" s="240" t="s">
        <v>15</v>
      </c>
      <c r="F180" s="241">
        <v>43659</v>
      </c>
      <c r="G180" s="423">
        <v>0</v>
      </c>
      <c r="H180" s="423">
        <v>-293</v>
      </c>
      <c r="I180" s="240" t="s">
        <v>5</v>
      </c>
      <c r="J180" s="241">
        <v>43658</v>
      </c>
      <c r="K180" s="423">
        <v>-293</v>
      </c>
      <c r="L180" s="423">
        <v>117</v>
      </c>
      <c r="M180" s="423">
        <v>0</v>
      </c>
      <c r="N180" s="423">
        <v>-316</v>
      </c>
      <c r="O180" s="423">
        <v>0</v>
      </c>
      <c r="P180" s="423">
        <v>-316</v>
      </c>
      <c r="Q180" s="423">
        <v>0</v>
      </c>
      <c r="R180" s="423">
        <v>-316</v>
      </c>
      <c r="S180" s="332" t="str">
        <f t="shared" si="2"/>
        <v>1000015799</v>
      </c>
      <c r="T180" s="333" t="str">
        <f>VLOOKUP(VALUE(C180),base!F:H,3,FALSE)</f>
        <v>OUI</v>
      </c>
      <c r="U180" s="331">
        <f>ROUNDUP(G180/VLOOKUP(VALUE(C180),base!F:V,base!$O$1,FALSE),1)</f>
        <v>0</v>
      </c>
    </row>
    <row r="181" spans="1:21" x14ac:dyDescent="0.25">
      <c r="A181" s="240" t="s">
        <v>0</v>
      </c>
      <c r="B181" s="240" t="s">
        <v>1</v>
      </c>
      <c r="C181" s="240" t="s">
        <v>276</v>
      </c>
      <c r="D181" s="240" t="s">
        <v>263</v>
      </c>
      <c r="E181" s="240" t="s">
        <v>15</v>
      </c>
      <c r="F181" s="241">
        <v>43660</v>
      </c>
      <c r="G181" s="423">
        <v>0</v>
      </c>
      <c r="H181" s="423">
        <v>0</v>
      </c>
      <c r="I181" s="240" t="s">
        <v>6</v>
      </c>
      <c r="J181" s="241">
        <v>43659</v>
      </c>
      <c r="K181" s="423">
        <v>0</v>
      </c>
      <c r="L181" s="423">
        <v>94</v>
      </c>
      <c r="M181" s="423">
        <v>0</v>
      </c>
      <c r="N181" s="423">
        <v>0</v>
      </c>
      <c r="O181" s="423">
        <v>0</v>
      </c>
      <c r="P181" s="423">
        <v>0</v>
      </c>
      <c r="Q181" s="423">
        <v>0</v>
      </c>
      <c r="R181" s="423">
        <v>0</v>
      </c>
      <c r="S181" s="332" t="str">
        <f t="shared" si="2"/>
        <v>1000015799</v>
      </c>
      <c r="T181" s="333" t="str">
        <f>VLOOKUP(VALUE(C181),base!F:H,3,FALSE)</f>
        <v>OUI</v>
      </c>
      <c r="U181" s="331">
        <f>ROUNDUP(G181/VLOOKUP(VALUE(C181),base!F:V,base!$O$1,FALSE),1)</f>
        <v>0</v>
      </c>
    </row>
    <row r="182" spans="1:21" x14ac:dyDescent="0.25">
      <c r="A182" s="240" t="s">
        <v>0</v>
      </c>
      <c r="B182" s="240" t="s">
        <v>1</v>
      </c>
      <c r="C182" s="240" t="s">
        <v>276</v>
      </c>
      <c r="D182" s="240" t="s">
        <v>263</v>
      </c>
      <c r="E182" s="240" t="s">
        <v>15</v>
      </c>
      <c r="F182" s="241">
        <v>43661</v>
      </c>
      <c r="G182" s="423">
        <v>0</v>
      </c>
      <c r="H182" s="423">
        <v>0</v>
      </c>
      <c r="I182" s="240" t="s">
        <v>7</v>
      </c>
      <c r="J182" s="241">
        <v>43660</v>
      </c>
      <c r="K182" s="423">
        <v>0</v>
      </c>
      <c r="L182" s="423">
        <v>94</v>
      </c>
      <c r="M182" s="423">
        <v>0</v>
      </c>
      <c r="N182" s="423">
        <v>-406</v>
      </c>
      <c r="O182" s="423">
        <v>0</v>
      </c>
      <c r="P182" s="423">
        <v>-406</v>
      </c>
      <c r="Q182" s="423">
        <v>0</v>
      </c>
      <c r="R182" s="423">
        <v>-406</v>
      </c>
      <c r="S182" s="332" t="str">
        <f t="shared" si="2"/>
        <v>1000015799</v>
      </c>
      <c r="T182" s="333" t="str">
        <f>VLOOKUP(VALUE(C182),base!F:H,3,FALSE)</f>
        <v>OUI</v>
      </c>
      <c r="U182" s="331">
        <f>ROUNDUP(G182/VLOOKUP(VALUE(C182),base!F:V,base!$O$1,FALSE),1)</f>
        <v>0</v>
      </c>
    </row>
    <row r="183" spans="1:21" x14ac:dyDescent="0.25">
      <c r="A183" s="240" t="s">
        <v>0</v>
      </c>
      <c r="B183" s="240" t="s">
        <v>1</v>
      </c>
      <c r="C183" s="240" t="s">
        <v>276</v>
      </c>
      <c r="D183" s="240" t="s">
        <v>263</v>
      </c>
      <c r="E183" s="240" t="s">
        <v>15</v>
      </c>
      <c r="F183" s="241">
        <v>43662</v>
      </c>
      <c r="G183" s="423">
        <v>0</v>
      </c>
      <c r="H183" s="423">
        <v>0</v>
      </c>
      <c r="I183" s="240" t="s">
        <v>8</v>
      </c>
      <c r="J183" s="241">
        <v>43661</v>
      </c>
      <c r="K183" s="423">
        <v>0</v>
      </c>
      <c r="L183" s="423">
        <v>121</v>
      </c>
      <c r="M183" s="423">
        <v>0</v>
      </c>
      <c r="N183" s="423">
        <v>-461</v>
      </c>
      <c r="O183" s="423">
        <v>0</v>
      </c>
      <c r="P183" s="423">
        <v>-461</v>
      </c>
      <c r="Q183" s="423">
        <v>0</v>
      </c>
      <c r="R183" s="423">
        <v>-461</v>
      </c>
      <c r="S183" s="332" t="str">
        <f t="shared" si="2"/>
        <v>1000015799</v>
      </c>
      <c r="T183" s="333" t="str">
        <f>VLOOKUP(VALUE(C183),base!F:H,3,FALSE)</f>
        <v>OUI</v>
      </c>
      <c r="U183" s="331">
        <f>ROUNDUP(G183/VLOOKUP(VALUE(C183),base!F:V,base!$O$1,FALSE),1)</f>
        <v>0</v>
      </c>
    </row>
    <row r="184" spans="1:21" x14ac:dyDescent="0.25">
      <c r="A184" s="240" t="s">
        <v>0</v>
      </c>
      <c r="B184" s="240" t="s">
        <v>1</v>
      </c>
      <c r="C184" s="240" t="s">
        <v>278</v>
      </c>
      <c r="D184" s="240" t="s">
        <v>263</v>
      </c>
      <c r="E184" s="240" t="s">
        <v>15</v>
      </c>
      <c r="F184" s="241">
        <v>43649</v>
      </c>
      <c r="G184" s="423">
        <v>0</v>
      </c>
      <c r="H184" s="423">
        <v>0</v>
      </c>
      <c r="I184" s="240" t="s">
        <v>2</v>
      </c>
      <c r="J184" s="241">
        <v>43648</v>
      </c>
      <c r="K184" s="423">
        <v>0</v>
      </c>
      <c r="L184" s="423">
        <v>106</v>
      </c>
      <c r="M184" s="423">
        <v>0</v>
      </c>
      <c r="N184" s="423">
        <v>0</v>
      </c>
      <c r="O184" s="423">
        <v>-85</v>
      </c>
      <c r="P184" s="423">
        <v>-85</v>
      </c>
      <c r="Q184" s="423">
        <v>0</v>
      </c>
      <c r="R184" s="423">
        <v>-85</v>
      </c>
      <c r="S184" s="332" t="str">
        <f t="shared" si="2"/>
        <v>1000015800</v>
      </c>
      <c r="T184" s="333" t="str">
        <f>VLOOKUP(VALUE(C184),base!F:H,3,FALSE)</f>
        <v>OUI</v>
      </c>
      <c r="U184" s="331">
        <f>ROUNDUP(G184/VLOOKUP(VALUE(C184),base!F:V,base!$O$1,FALSE),1)</f>
        <v>0</v>
      </c>
    </row>
    <row r="185" spans="1:21" x14ac:dyDescent="0.25">
      <c r="A185" s="240" t="s">
        <v>0</v>
      </c>
      <c r="B185" s="240" t="s">
        <v>1</v>
      </c>
      <c r="C185" s="240" t="s">
        <v>278</v>
      </c>
      <c r="D185" s="240" t="s">
        <v>263</v>
      </c>
      <c r="E185" s="240" t="s">
        <v>15</v>
      </c>
      <c r="F185" s="241">
        <v>43650</v>
      </c>
      <c r="G185" s="423">
        <v>0</v>
      </c>
      <c r="H185" s="423">
        <v>0</v>
      </c>
      <c r="I185" s="240" t="s">
        <v>3</v>
      </c>
      <c r="J185" s="241">
        <v>43649</v>
      </c>
      <c r="K185" s="423">
        <v>0</v>
      </c>
      <c r="L185" s="423">
        <v>23</v>
      </c>
      <c r="M185" s="423">
        <v>0</v>
      </c>
      <c r="N185" s="423">
        <v>-121</v>
      </c>
      <c r="O185" s="423">
        <v>0</v>
      </c>
      <c r="P185" s="423">
        <v>-121</v>
      </c>
      <c r="Q185" s="423">
        <v>0</v>
      </c>
      <c r="R185" s="423">
        <v>-121</v>
      </c>
      <c r="S185" s="332" t="str">
        <f t="shared" si="2"/>
        <v>1000015800</v>
      </c>
      <c r="T185" s="333" t="str">
        <f>VLOOKUP(VALUE(C185),base!F:H,3,FALSE)</f>
        <v>OUI</v>
      </c>
      <c r="U185" s="331">
        <f>ROUNDUP(G185/VLOOKUP(VALUE(C185),base!F:V,base!$O$1,FALSE),1)</f>
        <v>0</v>
      </c>
    </row>
    <row r="186" spans="1:21" x14ac:dyDescent="0.25">
      <c r="A186" s="240" t="s">
        <v>0</v>
      </c>
      <c r="B186" s="240" t="s">
        <v>1</v>
      </c>
      <c r="C186" s="240" t="s">
        <v>278</v>
      </c>
      <c r="D186" s="240" t="s">
        <v>263</v>
      </c>
      <c r="E186" s="240" t="s">
        <v>15</v>
      </c>
      <c r="F186" s="241">
        <v>43651</v>
      </c>
      <c r="G186" s="423">
        <v>0</v>
      </c>
      <c r="H186" s="423">
        <v>0</v>
      </c>
      <c r="I186" s="240" t="s">
        <v>4</v>
      </c>
      <c r="J186" s="241">
        <v>43650</v>
      </c>
      <c r="K186" s="423">
        <v>0</v>
      </c>
      <c r="L186" s="423">
        <v>43</v>
      </c>
      <c r="M186" s="423">
        <v>0</v>
      </c>
      <c r="N186" s="423">
        <v>-46</v>
      </c>
      <c r="O186" s="423">
        <v>0</v>
      </c>
      <c r="P186" s="423">
        <v>-46</v>
      </c>
      <c r="Q186" s="423">
        <v>0</v>
      </c>
      <c r="R186" s="423">
        <v>-46</v>
      </c>
      <c r="S186" s="332" t="str">
        <f t="shared" si="2"/>
        <v>1000015800</v>
      </c>
      <c r="T186" s="333" t="str">
        <f>VLOOKUP(VALUE(C186),base!F:H,3,FALSE)</f>
        <v>OUI</v>
      </c>
      <c r="U186" s="331">
        <f>ROUNDUP(G186/VLOOKUP(VALUE(C186),base!F:V,base!$O$1,FALSE),1)</f>
        <v>0</v>
      </c>
    </row>
    <row r="187" spans="1:21" x14ac:dyDescent="0.25">
      <c r="A187" s="240" t="s">
        <v>0</v>
      </c>
      <c r="B187" s="240" t="s">
        <v>1</v>
      </c>
      <c r="C187" s="240" t="s">
        <v>278</v>
      </c>
      <c r="D187" s="240" t="s">
        <v>263</v>
      </c>
      <c r="E187" s="240" t="s">
        <v>15</v>
      </c>
      <c r="F187" s="241">
        <v>43652</v>
      </c>
      <c r="G187" s="423">
        <v>0</v>
      </c>
      <c r="H187" s="423">
        <v>0</v>
      </c>
      <c r="I187" s="240" t="s">
        <v>5</v>
      </c>
      <c r="J187" s="241">
        <v>43651</v>
      </c>
      <c r="K187" s="423">
        <v>0</v>
      </c>
      <c r="L187" s="423">
        <v>20</v>
      </c>
      <c r="M187" s="423">
        <v>0</v>
      </c>
      <c r="N187" s="423">
        <v>-245</v>
      </c>
      <c r="O187" s="423">
        <v>0</v>
      </c>
      <c r="P187" s="423">
        <v>-245</v>
      </c>
      <c r="Q187" s="423">
        <v>0</v>
      </c>
      <c r="R187" s="423">
        <v>-245</v>
      </c>
      <c r="S187" s="332" t="str">
        <f t="shared" si="2"/>
        <v>1000015800</v>
      </c>
      <c r="T187" s="333" t="str">
        <f>VLOOKUP(VALUE(C187),base!F:H,3,FALSE)</f>
        <v>OUI</v>
      </c>
      <c r="U187" s="331">
        <f>ROUNDUP(G187/VLOOKUP(VALUE(C187),base!F:V,base!$O$1,FALSE),1)</f>
        <v>0</v>
      </c>
    </row>
    <row r="188" spans="1:21" x14ac:dyDescent="0.25">
      <c r="A188" s="240" t="s">
        <v>0</v>
      </c>
      <c r="B188" s="240" t="s">
        <v>1</v>
      </c>
      <c r="C188" s="240" t="s">
        <v>278</v>
      </c>
      <c r="D188" s="240" t="s">
        <v>263</v>
      </c>
      <c r="E188" s="240" t="s">
        <v>15</v>
      </c>
      <c r="F188" s="241">
        <v>43653</v>
      </c>
      <c r="G188" s="423">
        <v>0</v>
      </c>
      <c r="H188" s="423">
        <v>0</v>
      </c>
      <c r="I188" s="240" t="s">
        <v>6</v>
      </c>
      <c r="J188" s="241">
        <v>43652</v>
      </c>
      <c r="K188" s="423">
        <v>0</v>
      </c>
      <c r="L188" s="423">
        <v>80</v>
      </c>
      <c r="M188" s="423">
        <v>0</v>
      </c>
      <c r="N188" s="423">
        <v>0</v>
      </c>
      <c r="O188" s="423">
        <v>0</v>
      </c>
      <c r="P188" s="423">
        <v>0</v>
      </c>
      <c r="Q188" s="423">
        <v>0</v>
      </c>
      <c r="R188" s="423">
        <v>0</v>
      </c>
      <c r="S188" s="332" t="str">
        <f t="shared" si="2"/>
        <v>1000015800</v>
      </c>
      <c r="T188" s="333" t="str">
        <f>VLOOKUP(VALUE(C188),base!F:H,3,FALSE)</f>
        <v>OUI</v>
      </c>
      <c r="U188" s="331">
        <f>ROUNDUP(G188/VLOOKUP(VALUE(C188),base!F:V,base!$O$1,FALSE),1)</f>
        <v>0</v>
      </c>
    </row>
    <row r="189" spans="1:21" x14ac:dyDescent="0.25">
      <c r="A189" s="240" t="s">
        <v>0</v>
      </c>
      <c r="B189" s="240" t="s">
        <v>1</v>
      </c>
      <c r="C189" s="240" t="s">
        <v>278</v>
      </c>
      <c r="D189" s="240" t="s">
        <v>263</v>
      </c>
      <c r="E189" s="240" t="s">
        <v>15</v>
      </c>
      <c r="F189" s="241">
        <v>43654</v>
      </c>
      <c r="G189" s="423">
        <v>0</v>
      </c>
      <c r="H189" s="423">
        <v>0</v>
      </c>
      <c r="I189" s="240" t="s">
        <v>7</v>
      </c>
      <c r="J189" s="241">
        <v>43653</v>
      </c>
      <c r="K189" s="423">
        <v>0</v>
      </c>
      <c r="L189" s="423">
        <v>80</v>
      </c>
      <c r="M189" s="423">
        <v>0</v>
      </c>
      <c r="N189" s="423">
        <v>-88</v>
      </c>
      <c r="O189" s="423">
        <v>0</v>
      </c>
      <c r="P189" s="423">
        <v>-88</v>
      </c>
      <c r="Q189" s="423">
        <v>0</v>
      </c>
      <c r="R189" s="423">
        <v>-88</v>
      </c>
      <c r="S189" s="332" t="str">
        <f t="shared" si="2"/>
        <v>1000015800</v>
      </c>
      <c r="T189" s="333" t="str">
        <f>VLOOKUP(VALUE(C189),base!F:H,3,FALSE)</f>
        <v>OUI</v>
      </c>
      <c r="U189" s="331">
        <f>ROUNDUP(G189/VLOOKUP(VALUE(C189),base!F:V,base!$O$1,FALSE),1)</f>
        <v>0</v>
      </c>
    </row>
    <row r="190" spans="1:21" x14ac:dyDescent="0.25">
      <c r="A190" s="240" t="s">
        <v>0</v>
      </c>
      <c r="B190" s="240" t="s">
        <v>1</v>
      </c>
      <c r="C190" s="240" t="s">
        <v>278</v>
      </c>
      <c r="D190" s="240" t="s">
        <v>263</v>
      </c>
      <c r="E190" s="240" t="s">
        <v>15</v>
      </c>
      <c r="F190" s="241">
        <v>43655</v>
      </c>
      <c r="G190" s="423">
        <v>0</v>
      </c>
      <c r="H190" s="423">
        <v>0</v>
      </c>
      <c r="I190" s="240" t="s">
        <v>8</v>
      </c>
      <c r="J190" s="241">
        <v>43654</v>
      </c>
      <c r="K190" s="423">
        <v>0</v>
      </c>
      <c r="L190" s="423">
        <v>33</v>
      </c>
      <c r="M190" s="423">
        <v>0</v>
      </c>
      <c r="N190" s="423">
        <v>-103</v>
      </c>
      <c r="O190" s="423">
        <v>0</v>
      </c>
      <c r="P190" s="423">
        <v>-103</v>
      </c>
      <c r="Q190" s="423">
        <v>0</v>
      </c>
      <c r="R190" s="423">
        <v>-103</v>
      </c>
      <c r="S190" s="332" t="str">
        <f t="shared" si="2"/>
        <v>1000015800</v>
      </c>
      <c r="T190" s="333" t="str">
        <f>VLOOKUP(VALUE(C190),base!F:H,3,FALSE)</f>
        <v>OUI</v>
      </c>
      <c r="U190" s="331">
        <f>ROUNDUP(G190/VLOOKUP(VALUE(C190),base!F:V,base!$O$1,FALSE),1)</f>
        <v>0</v>
      </c>
    </row>
    <row r="191" spans="1:21" x14ac:dyDescent="0.25">
      <c r="A191" s="240" t="s">
        <v>0</v>
      </c>
      <c r="B191" s="240" t="s">
        <v>1</v>
      </c>
      <c r="C191" s="240" t="s">
        <v>278</v>
      </c>
      <c r="D191" s="240" t="s">
        <v>263</v>
      </c>
      <c r="E191" s="240" t="s">
        <v>15</v>
      </c>
      <c r="F191" s="241">
        <v>43656</v>
      </c>
      <c r="G191" s="423">
        <v>0</v>
      </c>
      <c r="H191" s="423">
        <v>0</v>
      </c>
      <c r="I191" s="240" t="s">
        <v>2</v>
      </c>
      <c r="J191" s="241">
        <v>43655</v>
      </c>
      <c r="K191" s="423">
        <v>0</v>
      </c>
      <c r="L191" s="423">
        <v>37</v>
      </c>
      <c r="M191" s="423">
        <v>0</v>
      </c>
      <c r="N191" s="423">
        <v>-106</v>
      </c>
      <c r="O191" s="423">
        <v>0</v>
      </c>
      <c r="P191" s="423">
        <v>-106</v>
      </c>
      <c r="Q191" s="423">
        <v>0</v>
      </c>
      <c r="R191" s="423">
        <v>-106</v>
      </c>
      <c r="S191" s="332" t="str">
        <f t="shared" si="2"/>
        <v>1000015800</v>
      </c>
      <c r="T191" s="333" t="str">
        <f>VLOOKUP(VALUE(C191),base!F:H,3,FALSE)</f>
        <v>OUI</v>
      </c>
      <c r="U191" s="331">
        <f>ROUNDUP(G191/VLOOKUP(VALUE(C191),base!F:V,base!$O$1,FALSE),1)</f>
        <v>0</v>
      </c>
    </row>
    <row r="192" spans="1:21" x14ac:dyDescent="0.25">
      <c r="A192" s="240" t="s">
        <v>0</v>
      </c>
      <c r="B192" s="240" t="s">
        <v>1</v>
      </c>
      <c r="C192" s="240" t="s">
        <v>278</v>
      </c>
      <c r="D192" s="240" t="s">
        <v>263</v>
      </c>
      <c r="E192" s="240" t="s">
        <v>15</v>
      </c>
      <c r="F192" s="241">
        <v>43657</v>
      </c>
      <c r="G192" s="423">
        <v>0</v>
      </c>
      <c r="H192" s="423">
        <v>0</v>
      </c>
      <c r="I192" s="240" t="s">
        <v>3</v>
      </c>
      <c r="J192" s="241">
        <v>43656</v>
      </c>
      <c r="K192" s="423">
        <v>0</v>
      </c>
      <c r="L192" s="423">
        <v>38</v>
      </c>
      <c r="M192" s="423">
        <v>0</v>
      </c>
      <c r="N192" s="423">
        <v>-157</v>
      </c>
      <c r="O192" s="423">
        <v>0</v>
      </c>
      <c r="P192" s="423">
        <v>-157</v>
      </c>
      <c r="Q192" s="423">
        <v>0</v>
      </c>
      <c r="R192" s="423">
        <v>-157</v>
      </c>
      <c r="S192" s="332" t="str">
        <f t="shared" si="2"/>
        <v>1000015800</v>
      </c>
      <c r="T192" s="333" t="str">
        <f>VLOOKUP(VALUE(C192),base!F:H,3,FALSE)</f>
        <v>OUI</v>
      </c>
      <c r="U192" s="331">
        <f>ROUNDUP(G192/VLOOKUP(VALUE(C192),base!F:V,base!$O$1,FALSE),1)</f>
        <v>0</v>
      </c>
    </row>
    <row r="193" spans="1:21" x14ac:dyDescent="0.25">
      <c r="A193" s="240" t="s">
        <v>0</v>
      </c>
      <c r="B193" s="240" t="s">
        <v>1</v>
      </c>
      <c r="C193" s="240" t="s">
        <v>278</v>
      </c>
      <c r="D193" s="240" t="s">
        <v>263</v>
      </c>
      <c r="E193" s="240" t="s">
        <v>15</v>
      </c>
      <c r="F193" s="241">
        <v>43658</v>
      </c>
      <c r="G193" s="423">
        <v>0</v>
      </c>
      <c r="H193" s="423">
        <v>0</v>
      </c>
      <c r="I193" s="240" t="s">
        <v>4</v>
      </c>
      <c r="J193" s="241">
        <v>43657</v>
      </c>
      <c r="K193" s="423">
        <v>0</v>
      </c>
      <c r="L193" s="423">
        <v>54</v>
      </c>
      <c r="M193" s="423">
        <v>0</v>
      </c>
      <c r="N193" s="423">
        <v>-99</v>
      </c>
      <c r="O193" s="423">
        <v>0</v>
      </c>
      <c r="P193" s="423">
        <v>-99</v>
      </c>
      <c r="Q193" s="423">
        <v>0</v>
      </c>
      <c r="R193" s="423">
        <v>-99</v>
      </c>
      <c r="S193" s="332" t="str">
        <f t="shared" si="2"/>
        <v>1000015800</v>
      </c>
      <c r="T193" s="333" t="str">
        <f>VLOOKUP(VALUE(C193),base!F:H,3,FALSE)</f>
        <v>OUI</v>
      </c>
      <c r="U193" s="331">
        <f>ROUNDUP(G193/VLOOKUP(VALUE(C193),base!F:V,base!$O$1,FALSE),1)</f>
        <v>0</v>
      </c>
    </row>
    <row r="194" spans="1:21" x14ac:dyDescent="0.25">
      <c r="A194" s="240" t="s">
        <v>0</v>
      </c>
      <c r="B194" s="240" t="s">
        <v>1</v>
      </c>
      <c r="C194" s="240" t="s">
        <v>278</v>
      </c>
      <c r="D194" s="240" t="s">
        <v>263</v>
      </c>
      <c r="E194" s="240" t="s">
        <v>15</v>
      </c>
      <c r="F194" s="241">
        <v>43659</v>
      </c>
      <c r="G194" s="423">
        <v>0</v>
      </c>
      <c r="H194" s="423">
        <v>0</v>
      </c>
      <c r="I194" s="240" t="s">
        <v>5</v>
      </c>
      <c r="J194" s="241">
        <v>43658</v>
      </c>
      <c r="K194" s="423">
        <v>0</v>
      </c>
      <c r="L194" s="423">
        <v>36</v>
      </c>
      <c r="M194" s="423">
        <v>0</v>
      </c>
      <c r="N194" s="423">
        <v>-327</v>
      </c>
      <c r="O194" s="423">
        <v>0</v>
      </c>
      <c r="P194" s="423">
        <v>-327</v>
      </c>
      <c r="Q194" s="423">
        <v>0</v>
      </c>
      <c r="R194" s="423">
        <v>-327</v>
      </c>
      <c r="S194" s="332" t="str">
        <f t="shared" ref="S194:S257" si="3">C194</f>
        <v>1000015800</v>
      </c>
      <c r="T194" s="333" t="str">
        <f>VLOOKUP(VALUE(C194),base!F:H,3,FALSE)</f>
        <v>OUI</v>
      </c>
      <c r="U194" s="331">
        <f>ROUNDUP(G194/VLOOKUP(VALUE(C194),base!F:V,base!$O$1,FALSE),1)</f>
        <v>0</v>
      </c>
    </row>
    <row r="195" spans="1:21" x14ac:dyDescent="0.25">
      <c r="A195" s="240" t="s">
        <v>0</v>
      </c>
      <c r="B195" s="240" t="s">
        <v>1</v>
      </c>
      <c r="C195" s="240" t="s">
        <v>278</v>
      </c>
      <c r="D195" s="240" t="s">
        <v>263</v>
      </c>
      <c r="E195" s="240" t="s">
        <v>15</v>
      </c>
      <c r="F195" s="241">
        <v>43660</v>
      </c>
      <c r="G195" s="423">
        <v>0</v>
      </c>
      <c r="H195" s="423">
        <v>0</v>
      </c>
      <c r="I195" s="240" t="s">
        <v>6</v>
      </c>
      <c r="J195" s="241">
        <v>43659</v>
      </c>
      <c r="K195" s="423">
        <v>0</v>
      </c>
      <c r="L195" s="423">
        <v>105</v>
      </c>
      <c r="M195" s="423">
        <v>0</v>
      </c>
      <c r="N195" s="423">
        <v>0</v>
      </c>
      <c r="O195" s="423">
        <v>0</v>
      </c>
      <c r="P195" s="423">
        <v>0</v>
      </c>
      <c r="Q195" s="423">
        <v>0</v>
      </c>
      <c r="R195" s="423">
        <v>0</v>
      </c>
      <c r="S195" s="332" t="str">
        <f t="shared" si="3"/>
        <v>1000015800</v>
      </c>
      <c r="T195" s="333" t="str">
        <f>VLOOKUP(VALUE(C195),base!F:H,3,FALSE)</f>
        <v>OUI</v>
      </c>
      <c r="U195" s="331">
        <f>ROUNDUP(G195/VLOOKUP(VALUE(C195),base!F:V,base!$O$1,FALSE),1)</f>
        <v>0</v>
      </c>
    </row>
    <row r="196" spans="1:21" x14ac:dyDescent="0.25">
      <c r="A196" s="240" t="s">
        <v>0</v>
      </c>
      <c r="B196" s="240" t="s">
        <v>1</v>
      </c>
      <c r="C196" s="240" t="s">
        <v>278</v>
      </c>
      <c r="D196" s="240" t="s">
        <v>263</v>
      </c>
      <c r="E196" s="240" t="s">
        <v>15</v>
      </c>
      <c r="F196" s="241">
        <v>43661</v>
      </c>
      <c r="G196" s="423">
        <v>0</v>
      </c>
      <c r="H196" s="423">
        <v>0</v>
      </c>
      <c r="I196" s="240" t="s">
        <v>7</v>
      </c>
      <c r="J196" s="241">
        <v>43660</v>
      </c>
      <c r="K196" s="423">
        <v>0</v>
      </c>
      <c r="L196" s="423">
        <v>105</v>
      </c>
      <c r="M196" s="423">
        <v>0</v>
      </c>
      <c r="N196" s="423">
        <v>-88</v>
      </c>
      <c r="O196" s="423">
        <v>0</v>
      </c>
      <c r="P196" s="423">
        <v>-88</v>
      </c>
      <c r="Q196" s="423">
        <v>0</v>
      </c>
      <c r="R196" s="423">
        <v>-88</v>
      </c>
      <c r="S196" s="332" t="str">
        <f t="shared" si="3"/>
        <v>1000015800</v>
      </c>
      <c r="T196" s="333" t="str">
        <f>VLOOKUP(VALUE(C196),base!F:H,3,FALSE)</f>
        <v>OUI</v>
      </c>
      <c r="U196" s="331">
        <f>ROUNDUP(G196/VLOOKUP(VALUE(C196),base!F:V,base!$O$1,FALSE),1)</f>
        <v>0</v>
      </c>
    </row>
    <row r="197" spans="1:21" x14ac:dyDescent="0.25">
      <c r="A197" s="240" t="s">
        <v>0</v>
      </c>
      <c r="B197" s="240" t="s">
        <v>1</v>
      </c>
      <c r="C197" s="240" t="s">
        <v>278</v>
      </c>
      <c r="D197" s="240" t="s">
        <v>263</v>
      </c>
      <c r="E197" s="240" t="s">
        <v>15</v>
      </c>
      <c r="F197" s="241">
        <v>43662</v>
      </c>
      <c r="G197" s="423">
        <v>0</v>
      </c>
      <c r="H197" s="423">
        <v>0</v>
      </c>
      <c r="I197" s="240" t="s">
        <v>8</v>
      </c>
      <c r="J197" s="241">
        <v>43661</v>
      </c>
      <c r="K197" s="423">
        <v>0</v>
      </c>
      <c r="L197" s="423">
        <v>33</v>
      </c>
      <c r="M197" s="423">
        <v>0</v>
      </c>
      <c r="N197" s="423">
        <v>-80</v>
      </c>
      <c r="O197" s="423">
        <v>0</v>
      </c>
      <c r="P197" s="423">
        <v>-80</v>
      </c>
      <c r="Q197" s="423">
        <v>0</v>
      </c>
      <c r="R197" s="423">
        <v>-80</v>
      </c>
      <c r="S197" s="332" t="str">
        <f t="shared" si="3"/>
        <v>1000015800</v>
      </c>
      <c r="T197" s="333" t="str">
        <f>VLOOKUP(VALUE(C197),base!F:H,3,FALSE)</f>
        <v>OUI</v>
      </c>
      <c r="U197" s="331">
        <f>ROUNDUP(G197/VLOOKUP(VALUE(C197),base!F:V,base!$O$1,FALSE),1)</f>
        <v>0</v>
      </c>
    </row>
    <row r="198" spans="1:21" x14ac:dyDescent="0.25">
      <c r="A198" s="240" t="s">
        <v>0</v>
      </c>
      <c r="B198" s="240" t="s">
        <v>9</v>
      </c>
      <c r="C198" s="240" t="s">
        <v>280</v>
      </c>
      <c r="D198" s="240" t="s">
        <v>264</v>
      </c>
      <c r="E198" s="240" t="s">
        <v>10</v>
      </c>
      <c r="F198" s="241">
        <v>43649</v>
      </c>
      <c r="G198" s="423">
        <v>544</v>
      </c>
      <c r="H198" s="423">
        <v>-2800</v>
      </c>
      <c r="I198" s="240" t="s">
        <v>2</v>
      </c>
      <c r="J198" s="241">
        <v>43648</v>
      </c>
      <c r="K198" s="423">
        <v>0</v>
      </c>
      <c r="L198" s="423">
        <v>775</v>
      </c>
      <c r="M198" s="423">
        <v>0</v>
      </c>
      <c r="N198" s="423">
        <v>-837</v>
      </c>
      <c r="O198" s="423">
        <v>-100</v>
      </c>
      <c r="P198" s="423">
        <v>-937</v>
      </c>
      <c r="Q198" s="423">
        <v>0</v>
      </c>
      <c r="R198" s="423">
        <v>-937</v>
      </c>
      <c r="S198" s="332" t="str">
        <f t="shared" si="3"/>
        <v>1000015802</v>
      </c>
      <c r="T198" s="333" t="str">
        <f>VLOOKUP(VALUE(C198),base!F:H,3,FALSE)</f>
        <v>OUI</v>
      </c>
      <c r="U198" s="331">
        <f>ROUNDUP(G198/VLOOKUP(VALUE(C198),base!F:V,base!$O$1,FALSE),1)</f>
        <v>8</v>
      </c>
    </row>
    <row r="199" spans="1:21" x14ac:dyDescent="0.25">
      <c r="A199" s="240" t="s">
        <v>0</v>
      </c>
      <c r="B199" s="240" t="s">
        <v>9</v>
      </c>
      <c r="C199" s="240" t="s">
        <v>280</v>
      </c>
      <c r="D199" s="240" t="s">
        <v>264</v>
      </c>
      <c r="E199" s="240" t="s">
        <v>10</v>
      </c>
      <c r="F199" s="241">
        <v>43650</v>
      </c>
      <c r="G199" s="423">
        <v>-2256</v>
      </c>
      <c r="H199" s="423">
        <v>-1300</v>
      </c>
      <c r="I199" s="240" t="s">
        <v>3</v>
      </c>
      <c r="J199" s="241">
        <v>43649</v>
      </c>
      <c r="K199" s="423">
        <v>0</v>
      </c>
      <c r="L199" s="423">
        <v>394</v>
      </c>
      <c r="M199" s="423">
        <v>0</v>
      </c>
      <c r="N199" s="423">
        <v>-1246</v>
      </c>
      <c r="O199" s="423">
        <v>0</v>
      </c>
      <c r="P199" s="423">
        <v>-1246</v>
      </c>
      <c r="Q199" s="423">
        <v>0</v>
      </c>
      <c r="R199" s="423">
        <v>-1246</v>
      </c>
      <c r="S199" s="332" t="str">
        <f t="shared" si="3"/>
        <v>1000015802</v>
      </c>
      <c r="T199" s="333" t="str">
        <f>VLOOKUP(VALUE(C199),base!F:H,3,FALSE)</f>
        <v>OUI</v>
      </c>
      <c r="U199" s="331">
        <f>ROUNDUP(G199/VLOOKUP(VALUE(C199),base!F:V,base!$O$1,FALSE),1)</f>
        <v>-33.200000000000003</v>
      </c>
    </row>
    <row r="200" spans="1:21" x14ac:dyDescent="0.25">
      <c r="A200" s="240" t="s">
        <v>0</v>
      </c>
      <c r="B200" s="240" t="s">
        <v>9</v>
      </c>
      <c r="C200" s="240" t="s">
        <v>280</v>
      </c>
      <c r="D200" s="240" t="s">
        <v>264</v>
      </c>
      <c r="E200" s="240" t="s">
        <v>10</v>
      </c>
      <c r="F200" s="241">
        <v>43651</v>
      </c>
      <c r="G200" s="423">
        <v>0</v>
      </c>
      <c r="H200" s="423">
        <v>-362</v>
      </c>
      <c r="I200" s="240" t="s">
        <v>4</v>
      </c>
      <c r="J200" s="241">
        <v>43650</v>
      </c>
      <c r="K200" s="423">
        <v>-362</v>
      </c>
      <c r="L200" s="423">
        <v>448</v>
      </c>
      <c r="M200" s="423">
        <v>0</v>
      </c>
      <c r="N200" s="423">
        <v>-566</v>
      </c>
      <c r="O200" s="423">
        <v>0</v>
      </c>
      <c r="P200" s="423">
        <v>-566</v>
      </c>
      <c r="Q200" s="423">
        <v>0</v>
      </c>
      <c r="R200" s="423">
        <v>-566</v>
      </c>
      <c r="S200" s="332" t="str">
        <f t="shared" si="3"/>
        <v>1000015802</v>
      </c>
      <c r="T200" s="333" t="str">
        <f>VLOOKUP(VALUE(C200),base!F:H,3,FALSE)</f>
        <v>OUI</v>
      </c>
      <c r="U200" s="331">
        <f>ROUNDUP(G200/VLOOKUP(VALUE(C200),base!F:V,base!$O$1,FALSE),1)</f>
        <v>0</v>
      </c>
    </row>
    <row r="201" spans="1:21" x14ac:dyDescent="0.25">
      <c r="A201" s="240" t="s">
        <v>0</v>
      </c>
      <c r="B201" s="240" t="s">
        <v>9</v>
      </c>
      <c r="C201" s="240" t="s">
        <v>280</v>
      </c>
      <c r="D201" s="240" t="s">
        <v>264</v>
      </c>
      <c r="E201" s="240" t="s">
        <v>10</v>
      </c>
      <c r="F201" s="241">
        <v>43652</v>
      </c>
      <c r="G201" s="423">
        <v>0</v>
      </c>
      <c r="H201" s="423">
        <v>-709</v>
      </c>
      <c r="I201" s="240" t="s">
        <v>5</v>
      </c>
      <c r="J201" s="241">
        <v>43651</v>
      </c>
      <c r="K201" s="423">
        <v>-709</v>
      </c>
      <c r="L201" s="423">
        <v>244</v>
      </c>
      <c r="M201" s="423">
        <v>0</v>
      </c>
      <c r="N201" s="423">
        <v>-676</v>
      </c>
      <c r="O201" s="423">
        <v>0</v>
      </c>
      <c r="P201" s="423">
        <v>-676</v>
      </c>
      <c r="Q201" s="423">
        <v>0</v>
      </c>
      <c r="R201" s="423">
        <v>-676</v>
      </c>
      <c r="S201" s="332" t="str">
        <f t="shared" si="3"/>
        <v>1000015802</v>
      </c>
      <c r="T201" s="333" t="str">
        <f>VLOOKUP(VALUE(C201),base!F:H,3,FALSE)</f>
        <v>OUI</v>
      </c>
      <c r="U201" s="331">
        <f>ROUNDUP(G201/VLOOKUP(VALUE(C201),base!F:V,base!$O$1,FALSE),1)</f>
        <v>0</v>
      </c>
    </row>
    <row r="202" spans="1:21" x14ac:dyDescent="0.25">
      <c r="A202" s="240" t="s">
        <v>0</v>
      </c>
      <c r="B202" s="240" t="s">
        <v>9</v>
      </c>
      <c r="C202" s="240" t="s">
        <v>280</v>
      </c>
      <c r="D202" s="240" t="s">
        <v>264</v>
      </c>
      <c r="E202" s="240" t="s">
        <v>10</v>
      </c>
      <c r="F202" s="241">
        <v>43653</v>
      </c>
      <c r="G202" s="423">
        <v>0</v>
      </c>
      <c r="H202" s="423">
        <v>0</v>
      </c>
      <c r="I202" s="240" t="s">
        <v>6</v>
      </c>
      <c r="J202" s="241">
        <v>43652</v>
      </c>
      <c r="K202" s="423">
        <v>0</v>
      </c>
      <c r="L202" s="423">
        <v>277</v>
      </c>
      <c r="M202" s="423">
        <v>0</v>
      </c>
      <c r="N202" s="423">
        <v>0</v>
      </c>
      <c r="O202" s="423">
        <v>0</v>
      </c>
      <c r="P202" s="423">
        <v>0</v>
      </c>
      <c r="Q202" s="423">
        <v>0</v>
      </c>
      <c r="R202" s="423">
        <v>0</v>
      </c>
      <c r="S202" s="332" t="str">
        <f t="shared" si="3"/>
        <v>1000015802</v>
      </c>
      <c r="T202" s="333" t="str">
        <f>VLOOKUP(VALUE(C202),base!F:H,3,FALSE)</f>
        <v>OUI</v>
      </c>
      <c r="U202" s="331">
        <f>ROUNDUP(G202/VLOOKUP(VALUE(C202),base!F:V,base!$O$1,FALSE),1)</f>
        <v>0</v>
      </c>
    </row>
    <row r="203" spans="1:21" x14ac:dyDescent="0.25">
      <c r="A203" s="240" t="s">
        <v>0</v>
      </c>
      <c r="B203" s="240" t="s">
        <v>9</v>
      </c>
      <c r="C203" s="240" t="s">
        <v>280</v>
      </c>
      <c r="D203" s="240" t="s">
        <v>264</v>
      </c>
      <c r="E203" s="240" t="s">
        <v>10</v>
      </c>
      <c r="F203" s="241">
        <v>43654</v>
      </c>
      <c r="G203" s="423">
        <v>0</v>
      </c>
      <c r="H203" s="423">
        <v>-938</v>
      </c>
      <c r="I203" s="240" t="s">
        <v>7</v>
      </c>
      <c r="J203" s="241">
        <v>43653</v>
      </c>
      <c r="K203" s="423">
        <v>-938</v>
      </c>
      <c r="L203" s="423">
        <v>277</v>
      </c>
      <c r="M203" s="423">
        <v>0</v>
      </c>
      <c r="N203" s="423">
        <v>-877</v>
      </c>
      <c r="O203" s="423">
        <v>0</v>
      </c>
      <c r="P203" s="423">
        <v>-877</v>
      </c>
      <c r="Q203" s="423">
        <v>0</v>
      </c>
      <c r="R203" s="423">
        <v>-877</v>
      </c>
      <c r="S203" s="332" t="str">
        <f t="shared" si="3"/>
        <v>1000015802</v>
      </c>
      <c r="T203" s="333" t="str">
        <f>VLOOKUP(VALUE(C203),base!F:H,3,FALSE)</f>
        <v>OUI</v>
      </c>
      <c r="U203" s="331">
        <f>ROUNDUP(G203/VLOOKUP(VALUE(C203),base!F:V,base!$O$1,FALSE),1)</f>
        <v>0</v>
      </c>
    </row>
    <row r="204" spans="1:21" x14ac:dyDescent="0.25">
      <c r="A204" s="240" t="s">
        <v>0</v>
      </c>
      <c r="B204" s="240" t="s">
        <v>9</v>
      </c>
      <c r="C204" s="240" t="s">
        <v>280</v>
      </c>
      <c r="D204" s="240" t="s">
        <v>264</v>
      </c>
      <c r="E204" s="240" t="s">
        <v>10</v>
      </c>
      <c r="F204" s="241">
        <v>43655</v>
      </c>
      <c r="G204" s="423">
        <v>0</v>
      </c>
      <c r="H204" s="423">
        <v>-821</v>
      </c>
      <c r="I204" s="240" t="s">
        <v>8</v>
      </c>
      <c r="J204" s="241">
        <v>43654</v>
      </c>
      <c r="K204" s="423">
        <v>-821</v>
      </c>
      <c r="L204" s="423">
        <v>338</v>
      </c>
      <c r="M204" s="423">
        <v>0</v>
      </c>
      <c r="N204" s="423">
        <v>-821</v>
      </c>
      <c r="O204" s="423">
        <v>-17</v>
      </c>
      <c r="P204" s="423">
        <v>-838</v>
      </c>
      <c r="Q204" s="423">
        <v>0</v>
      </c>
      <c r="R204" s="423">
        <v>-838</v>
      </c>
      <c r="S204" s="332" t="str">
        <f t="shared" si="3"/>
        <v>1000015802</v>
      </c>
      <c r="T204" s="333" t="str">
        <f>VLOOKUP(VALUE(C204),base!F:H,3,FALSE)</f>
        <v>OUI</v>
      </c>
      <c r="U204" s="331">
        <f>ROUNDUP(G204/VLOOKUP(VALUE(C204),base!F:V,base!$O$1,FALSE),1)</f>
        <v>0</v>
      </c>
    </row>
    <row r="205" spans="1:21" x14ac:dyDescent="0.25">
      <c r="A205" s="240" t="s">
        <v>0</v>
      </c>
      <c r="B205" s="240" t="s">
        <v>9</v>
      </c>
      <c r="C205" s="240" t="s">
        <v>280</v>
      </c>
      <c r="D205" s="240" t="s">
        <v>264</v>
      </c>
      <c r="E205" s="240" t="s">
        <v>10</v>
      </c>
      <c r="F205" s="241">
        <v>43656</v>
      </c>
      <c r="G205" s="423">
        <v>0</v>
      </c>
      <c r="H205" s="423">
        <v>-1176</v>
      </c>
      <c r="I205" s="240" t="s">
        <v>2</v>
      </c>
      <c r="J205" s="241">
        <v>43655</v>
      </c>
      <c r="K205" s="423">
        <v>-1176</v>
      </c>
      <c r="L205" s="423">
        <v>321</v>
      </c>
      <c r="M205" s="423">
        <v>0</v>
      </c>
      <c r="N205" s="423">
        <v>-1093</v>
      </c>
      <c r="O205" s="423">
        <v>-2</v>
      </c>
      <c r="P205" s="423">
        <v>-1095</v>
      </c>
      <c r="Q205" s="423">
        <v>0</v>
      </c>
      <c r="R205" s="423">
        <v>-1095</v>
      </c>
      <c r="S205" s="332" t="str">
        <f t="shared" si="3"/>
        <v>1000015802</v>
      </c>
      <c r="T205" s="333" t="str">
        <f>VLOOKUP(VALUE(C205),base!F:H,3,FALSE)</f>
        <v>OUI</v>
      </c>
      <c r="U205" s="331">
        <f>ROUNDUP(G205/VLOOKUP(VALUE(C205),base!F:V,base!$O$1,FALSE),1)</f>
        <v>0</v>
      </c>
    </row>
    <row r="206" spans="1:21" x14ac:dyDescent="0.25">
      <c r="A206" s="240" t="s">
        <v>0</v>
      </c>
      <c r="B206" s="240" t="s">
        <v>9</v>
      </c>
      <c r="C206" s="240" t="s">
        <v>280</v>
      </c>
      <c r="D206" s="240" t="s">
        <v>264</v>
      </c>
      <c r="E206" s="240" t="s">
        <v>10</v>
      </c>
      <c r="F206" s="241">
        <v>43657</v>
      </c>
      <c r="G206" s="423">
        <v>0</v>
      </c>
      <c r="H206" s="423">
        <v>-1451</v>
      </c>
      <c r="I206" s="240" t="s">
        <v>3</v>
      </c>
      <c r="J206" s="241">
        <v>43656</v>
      </c>
      <c r="K206" s="423">
        <v>-1451</v>
      </c>
      <c r="L206" s="423">
        <v>402</v>
      </c>
      <c r="M206" s="423">
        <v>0</v>
      </c>
      <c r="N206" s="423">
        <v>-1361</v>
      </c>
      <c r="O206" s="423">
        <v>-9</v>
      </c>
      <c r="P206" s="423">
        <v>-1370</v>
      </c>
      <c r="Q206" s="423">
        <v>0</v>
      </c>
      <c r="R206" s="423">
        <v>-1370</v>
      </c>
      <c r="S206" s="332" t="str">
        <f t="shared" si="3"/>
        <v>1000015802</v>
      </c>
      <c r="T206" s="333" t="str">
        <f>VLOOKUP(VALUE(C206),base!F:H,3,FALSE)</f>
        <v>OUI</v>
      </c>
      <c r="U206" s="331">
        <f>ROUNDUP(G206/VLOOKUP(VALUE(C206),base!F:V,base!$O$1,FALSE),1)</f>
        <v>0</v>
      </c>
    </row>
    <row r="207" spans="1:21" x14ac:dyDescent="0.25">
      <c r="A207" s="240" t="s">
        <v>0</v>
      </c>
      <c r="B207" s="240" t="s">
        <v>9</v>
      </c>
      <c r="C207" s="240" t="s">
        <v>280</v>
      </c>
      <c r="D207" s="240" t="s">
        <v>264</v>
      </c>
      <c r="E207" s="240" t="s">
        <v>10</v>
      </c>
      <c r="F207" s="241">
        <v>43658</v>
      </c>
      <c r="G207" s="423">
        <v>0</v>
      </c>
      <c r="H207" s="423">
        <v>-438</v>
      </c>
      <c r="I207" s="240" t="s">
        <v>4</v>
      </c>
      <c r="J207" s="241">
        <v>43657</v>
      </c>
      <c r="K207" s="423">
        <v>-438</v>
      </c>
      <c r="L207" s="423">
        <v>483</v>
      </c>
      <c r="M207" s="423">
        <v>0</v>
      </c>
      <c r="N207" s="423">
        <v>-638</v>
      </c>
      <c r="O207" s="423">
        <v>-17</v>
      </c>
      <c r="P207" s="423">
        <v>-655</v>
      </c>
      <c r="Q207" s="423">
        <v>0</v>
      </c>
      <c r="R207" s="423">
        <v>-655</v>
      </c>
      <c r="S207" s="332" t="str">
        <f t="shared" si="3"/>
        <v>1000015802</v>
      </c>
      <c r="T207" s="333" t="str">
        <f>VLOOKUP(VALUE(C207),base!F:H,3,FALSE)</f>
        <v>OUI</v>
      </c>
      <c r="U207" s="331">
        <f>ROUNDUP(G207/VLOOKUP(VALUE(C207),base!F:V,base!$O$1,FALSE),1)</f>
        <v>0</v>
      </c>
    </row>
    <row r="208" spans="1:21" x14ac:dyDescent="0.25">
      <c r="A208" s="240" t="s">
        <v>0</v>
      </c>
      <c r="B208" s="240" t="s">
        <v>9</v>
      </c>
      <c r="C208" s="240" t="s">
        <v>280</v>
      </c>
      <c r="D208" s="240" t="s">
        <v>264</v>
      </c>
      <c r="E208" s="240" t="s">
        <v>10</v>
      </c>
      <c r="F208" s="241">
        <v>43659</v>
      </c>
      <c r="G208" s="423">
        <v>0</v>
      </c>
      <c r="H208" s="423">
        <v>-760</v>
      </c>
      <c r="I208" s="240" t="s">
        <v>5</v>
      </c>
      <c r="J208" s="241">
        <v>43658</v>
      </c>
      <c r="K208" s="423">
        <v>-760</v>
      </c>
      <c r="L208" s="423">
        <v>266</v>
      </c>
      <c r="M208" s="423">
        <v>0</v>
      </c>
      <c r="N208" s="423">
        <v>-724</v>
      </c>
      <c r="O208" s="423">
        <v>-10</v>
      </c>
      <c r="P208" s="423">
        <v>-734</v>
      </c>
      <c r="Q208" s="423">
        <v>0</v>
      </c>
      <c r="R208" s="423">
        <v>-734</v>
      </c>
      <c r="S208" s="332" t="str">
        <f t="shared" si="3"/>
        <v>1000015802</v>
      </c>
      <c r="T208" s="333" t="str">
        <f>VLOOKUP(VALUE(C208),base!F:H,3,FALSE)</f>
        <v>OUI</v>
      </c>
      <c r="U208" s="331">
        <f>ROUNDUP(G208/VLOOKUP(VALUE(C208),base!F:V,base!$O$1,FALSE),1)</f>
        <v>0</v>
      </c>
    </row>
    <row r="209" spans="1:21" x14ac:dyDescent="0.25">
      <c r="A209" s="240" t="s">
        <v>0</v>
      </c>
      <c r="B209" s="240" t="s">
        <v>9</v>
      </c>
      <c r="C209" s="240" t="s">
        <v>280</v>
      </c>
      <c r="D209" s="240" t="s">
        <v>264</v>
      </c>
      <c r="E209" s="240" t="s">
        <v>10</v>
      </c>
      <c r="F209" s="241">
        <v>43660</v>
      </c>
      <c r="G209" s="423">
        <v>0</v>
      </c>
      <c r="H209" s="423">
        <v>0</v>
      </c>
      <c r="I209" s="240" t="s">
        <v>6</v>
      </c>
      <c r="J209" s="241">
        <v>43659</v>
      </c>
      <c r="K209" s="423">
        <v>0</v>
      </c>
      <c r="L209" s="423">
        <v>292</v>
      </c>
      <c r="M209" s="423">
        <v>0</v>
      </c>
      <c r="N209" s="423">
        <v>0</v>
      </c>
      <c r="O209" s="423">
        <v>0</v>
      </c>
      <c r="P209" s="423">
        <v>0</v>
      </c>
      <c r="Q209" s="423">
        <v>0</v>
      </c>
      <c r="R209" s="423">
        <v>0</v>
      </c>
      <c r="S209" s="332" t="str">
        <f t="shared" si="3"/>
        <v>1000015802</v>
      </c>
      <c r="T209" s="333" t="str">
        <f>VLOOKUP(VALUE(C209),base!F:H,3,FALSE)</f>
        <v>OUI</v>
      </c>
      <c r="U209" s="331">
        <f>ROUNDUP(G209/VLOOKUP(VALUE(C209),base!F:V,base!$O$1,FALSE),1)</f>
        <v>0</v>
      </c>
    </row>
    <row r="210" spans="1:21" x14ac:dyDescent="0.25">
      <c r="A210" s="240" t="s">
        <v>0</v>
      </c>
      <c r="B210" s="240" t="s">
        <v>9</v>
      </c>
      <c r="C210" s="240" t="s">
        <v>280</v>
      </c>
      <c r="D210" s="240" t="s">
        <v>264</v>
      </c>
      <c r="E210" s="240" t="s">
        <v>10</v>
      </c>
      <c r="F210" s="241">
        <v>43661</v>
      </c>
      <c r="G210" s="423">
        <v>0</v>
      </c>
      <c r="H210" s="423">
        <v>-936</v>
      </c>
      <c r="I210" s="240" t="s">
        <v>7</v>
      </c>
      <c r="J210" s="241">
        <v>43660</v>
      </c>
      <c r="K210" s="423">
        <v>-936</v>
      </c>
      <c r="L210" s="423">
        <v>292</v>
      </c>
      <c r="M210" s="423">
        <v>0</v>
      </c>
      <c r="N210" s="423">
        <v>-877</v>
      </c>
      <c r="O210" s="423">
        <v>-13</v>
      </c>
      <c r="P210" s="423">
        <v>-890</v>
      </c>
      <c r="Q210" s="423">
        <v>0</v>
      </c>
      <c r="R210" s="423">
        <v>-890</v>
      </c>
      <c r="S210" s="332" t="str">
        <f t="shared" si="3"/>
        <v>1000015802</v>
      </c>
      <c r="T210" s="333" t="str">
        <f>VLOOKUP(VALUE(C210),base!F:H,3,FALSE)</f>
        <v>OUI</v>
      </c>
      <c r="U210" s="331">
        <f>ROUNDUP(G210/VLOOKUP(VALUE(C210),base!F:V,base!$O$1,FALSE),1)</f>
        <v>0</v>
      </c>
    </row>
    <row r="211" spans="1:21" x14ac:dyDescent="0.25">
      <c r="A211" s="240" t="s">
        <v>0</v>
      </c>
      <c r="B211" s="240" t="s">
        <v>9</v>
      </c>
      <c r="C211" s="240" t="s">
        <v>280</v>
      </c>
      <c r="D211" s="240" t="s">
        <v>264</v>
      </c>
      <c r="E211" s="240" t="s">
        <v>10</v>
      </c>
      <c r="F211" s="241">
        <v>43662</v>
      </c>
      <c r="G211" s="423">
        <v>0</v>
      </c>
      <c r="H211" s="423">
        <v>-810</v>
      </c>
      <c r="I211" s="240" t="s">
        <v>8</v>
      </c>
      <c r="J211" s="241">
        <v>43661</v>
      </c>
      <c r="K211" s="423">
        <v>-810</v>
      </c>
      <c r="L211" s="423">
        <v>338</v>
      </c>
      <c r="M211" s="423">
        <v>0</v>
      </c>
      <c r="N211" s="423">
        <v>-821</v>
      </c>
      <c r="O211" s="423">
        <v>-6</v>
      </c>
      <c r="P211" s="423">
        <v>-827</v>
      </c>
      <c r="Q211" s="423">
        <v>0</v>
      </c>
      <c r="R211" s="423">
        <v>-827</v>
      </c>
      <c r="S211" s="332" t="str">
        <f t="shared" si="3"/>
        <v>1000015802</v>
      </c>
      <c r="T211" s="333" t="str">
        <f>VLOOKUP(VALUE(C211),base!F:H,3,FALSE)</f>
        <v>OUI</v>
      </c>
      <c r="U211" s="331">
        <f>ROUNDUP(G211/VLOOKUP(VALUE(C211),base!F:V,base!$O$1,FALSE),1)</f>
        <v>0</v>
      </c>
    </row>
    <row r="212" spans="1:21" x14ac:dyDescent="0.25">
      <c r="A212" s="240" t="s">
        <v>0</v>
      </c>
      <c r="B212" s="240" t="s">
        <v>9</v>
      </c>
      <c r="C212" s="240" t="s">
        <v>282</v>
      </c>
      <c r="D212" s="240" t="s">
        <v>264</v>
      </c>
      <c r="E212" s="240" t="s">
        <v>10</v>
      </c>
      <c r="F212" s="241">
        <v>43649</v>
      </c>
      <c r="G212" s="423">
        <v>756</v>
      </c>
      <c r="H212" s="423">
        <v>-1352</v>
      </c>
      <c r="I212" s="240" t="s">
        <v>2</v>
      </c>
      <c r="J212" s="241">
        <v>43648</v>
      </c>
      <c r="K212" s="423">
        <v>0</v>
      </c>
      <c r="L212" s="423">
        <v>492</v>
      </c>
      <c r="M212" s="423">
        <v>0</v>
      </c>
      <c r="N212" s="423">
        <v>-127</v>
      </c>
      <c r="O212" s="423">
        <v>-276</v>
      </c>
      <c r="P212" s="423">
        <v>-403</v>
      </c>
      <c r="Q212" s="423">
        <v>0</v>
      </c>
      <c r="R212" s="423">
        <v>-403</v>
      </c>
      <c r="S212" s="332" t="str">
        <f t="shared" si="3"/>
        <v>1000015803</v>
      </c>
      <c r="T212" s="333" t="str">
        <f>VLOOKUP(VALUE(C212),base!F:H,3,FALSE)</f>
        <v>OUI</v>
      </c>
      <c r="U212" s="331">
        <f>ROUNDUP(G212/VLOOKUP(VALUE(C212),base!F:V,base!$O$1,FALSE),1)</f>
        <v>27</v>
      </c>
    </row>
    <row r="213" spans="1:21" x14ac:dyDescent="0.25">
      <c r="A213" s="240" t="s">
        <v>0</v>
      </c>
      <c r="B213" s="240" t="s">
        <v>9</v>
      </c>
      <c r="C213" s="240" t="s">
        <v>282</v>
      </c>
      <c r="D213" s="240" t="s">
        <v>264</v>
      </c>
      <c r="E213" s="240" t="s">
        <v>10</v>
      </c>
      <c r="F213" s="241">
        <v>43650</v>
      </c>
      <c r="G213" s="423">
        <v>-596</v>
      </c>
      <c r="H213" s="423">
        <v>-1786</v>
      </c>
      <c r="I213" s="240" t="s">
        <v>3</v>
      </c>
      <c r="J213" s="241">
        <v>43649</v>
      </c>
      <c r="K213" s="423">
        <v>0</v>
      </c>
      <c r="L213" s="423">
        <v>89</v>
      </c>
      <c r="M213" s="423">
        <v>0</v>
      </c>
      <c r="N213" s="423">
        <v>-511</v>
      </c>
      <c r="O213" s="423">
        <v>-97</v>
      </c>
      <c r="P213" s="423">
        <v>-608</v>
      </c>
      <c r="Q213" s="423">
        <v>0</v>
      </c>
      <c r="R213" s="423">
        <v>-608</v>
      </c>
      <c r="S213" s="332" t="str">
        <f t="shared" si="3"/>
        <v>1000015803</v>
      </c>
      <c r="T213" s="333" t="str">
        <f>VLOOKUP(VALUE(C213),base!F:H,3,FALSE)</f>
        <v>OUI</v>
      </c>
      <c r="U213" s="331">
        <f>ROUNDUP(G213/VLOOKUP(VALUE(C213),base!F:V,base!$O$1,FALSE),1)</f>
        <v>-21.3</v>
      </c>
    </row>
    <row r="214" spans="1:21" x14ac:dyDescent="0.25">
      <c r="A214" s="240" t="s">
        <v>0</v>
      </c>
      <c r="B214" s="240" t="s">
        <v>9</v>
      </c>
      <c r="C214" s="240" t="s">
        <v>282</v>
      </c>
      <c r="D214" s="240" t="s">
        <v>264</v>
      </c>
      <c r="E214" s="240" t="s">
        <v>10</v>
      </c>
      <c r="F214" s="241">
        <v>43651</v>
      </c>
      <c r="G214" s="423">
        <v>0</v>
      </c>
      <c r="H214" s="423">
        <v>-591</v>
      </c>
      <c r="I214" s="240" t="s">
        <v>4</v>
      </c>
      <c r="J214" s="241">
        <v>43650</v>
      </c>
      <c r="K214" s="423">
        <v>-591</v>
      </c>
      <c r="L214" s="423">
        <v>191</v>
      </c>
      <c r="M214" s="423">
        <v>0</v>
      </c>
      <c r="N214" s="423">
        <v>-345</v>
      </c>
      <c r="O214" s="423">
        <v>-25</v>
      </c>
      <c r="P214" s="423">
        <v>-370</v>
      </c>
      <c r="Q214" s="423">
        <v>0</v>
      </c>
      <c r="R214" s="423">
        <v>-370</v>
      </c>
      <c r="S214" s="332" t="str">
        <f t="shared" si="3"/>
        <v>1000015803</v>
      </c>
      <c r="T214" s="333" t="str">
        <f>VLOOKUP(VALUE(C214),base!F:H,3,FALSE)</f>
        <v>OUI</v>
      </c>
      <c r="U214" s="331">
        <f>ROUNDUP(G214/VLOOKUP(VALUE(C214),base!F:V,base!$O$1,FALSE),1)</f>
        <v>0</v>
      </c>
    </row>
    <row r="215" spans="1:21" x14ac:dyDescent="0.25">
      <c r="A215" s="240" t="s">
        <v>0</v>
      </c>
      <c r="B215" s="240" t="s">
        <v>9</v>
      </c>
      <c r="C215" s="240" t="s">
        <v>282</v>
      </c>
      <c r="D215" s="240" t="s">
        <v>264</v>
      </c>
      <c r="E215" s="240" t="s">
        <v>10</v>
      </c>
      <c r="F215" s="241">
        <v>43652</v>
      </c>
      <c r="G215" s="423">
        <v>0</v>
      </c>
      <c r="H215" s="423">
        <v>-1654</v>
      </c>
      <c r="I215" s="240" t="s">
        <v>5</v>
      </c>
      <c r="J215" s="241">
        <v>43651</v>
      </c>
      <c r="K215" s="423">
        <v>-1654</v>
      </c>
      <c r="L215" s="423">
        <v>114</v>
      </c>
      <c r="M215" s="423">
        <v>0</v>
      </c>
      <c r="N215" s="423">
        <v>-327</v>
      </c>
      <c r="O215" s="423">
        <v>-4</v>
      </c>
      <c r="P215" s="423">
        <v>-331</v>
      </c>
      <c r="Q215" s="423">
        <v>0</v>
      </c>
      <c r="R215" s="423">
        <v>-331</v>
      </c>
      <c r="S215" s="332" t="str">
        <f t="shared" si="3"/>
        <v>1000015803</v>
      </c>
      <c r="T215" s="333" t="str">
        <f>VLOOKUP(VALUE(C215),base!F:H,3,FALSE)</f>
        <v>OUI</v>
      </c>
      <c r="U215" s="331">
        <f>ROUNDUP(G215/VLOOKUP(VALUE(C215),base!F:V,base!$O$1,FALSE),1)</f>
        <v>0</v>
      </c>
    </row>
    <row r="216" spans="1:21" x14ac:dyDescent="0.25">
      <c r="A216" s="240" t="s">
        <v>0</v>
      </c>
      <c r="B216" s="240" t="s">
        <v>9</v>
      </c>
      <c r="C216" s="240" t="s">
        <v>282</v>
      </c>
      <c r="D216" s="240" t="s">
        <v>264</v>
      </c>
      <c r="E216" s="240" t="s">
        <v>10</v>
      </c>
      <c r="F216" s="241">
        <v>43653</v>
      </c>
      <c r="G216" s="423">
        <v>0</v>
      </c>
      <c r="H216" s="423">
        <v>0</v>
      </c>
      <c r="I216" s="240" t="s">
        <v>6</v>
      </c>
      <c r="J216" s="241">
        <v>43652</v>
      </c>
      <c r="K216" s="423">
        <v>0</v>
      </c>
      <c r="L216" s="423">
        <v>109</v>
      </c>
      <c r="M216" s="423">
        <v>0</v>
      </c>
      <c r="N216" s="423">
        <v>0</v>
      </c>
      <c r="O216" s="423">
        <v>0</v>
      </c>
      <c r="P216" s="423">
        <v>0</v>
      </c>
      <c r="Q216" s="423">
        <v>0</v>
      </c>
      <c r="R216" s="423">
        <v>0</v>
      </c>
      <c r="S216" s="332" t="str">
        <f t="shared" si="3"/>
        <v>1000015803</v>
      </c>
      <c r="T216" s="333" t="str">
        <f>VLOOKUP(VALUE(C216),base!F:H,3,FALSE)</f>
        <v>OUI</v>
      </c>
      <c r="U216" s="331">
        <f>ROUNDUP(G216/VLOOKUP(VALUE(C216),base!F:V,base!$O$1,FALSE),1)</f>
        <v>0</v>
      </c>
    </row>
    <row r="217" spans="1:21" x14ac:dyDescent="0.25">
      <c r="A217" s="240" t="s">
        <v>0</v>
      </c>
      <c r="B217" s="240" t="s">
        <v>9</v>
      </c>
      <c r="C217" s="240" t="s">
        <v>282</v>
      </c>
      <c r="D217" s="240" t="s">
        <v>264</v>
      </c>
      <c r="E217" s="240" t="s">
        <v>10</v>
      </c>
      <c r="F217" s="241">
        <v>43654</v>
      </c>
      <c r="G217" s="423">
        <v>0</v>
      </c>
      <c r="H217" s="423">
        <v>-1357</v>
      </c>
      <c r="I217" s="240" t="s">
        <v>7</v>
      </c>
      <c r="J217" s="241">
        <v>43653</v>
      </c>
      <c r="K217" s="423">
        <v>-1357</v>
      </c>
      <c r="L217" s="423">
        <v>109</v>
      </c>
      <c r="M217" s="423">
        <v>0</v>
      </c>
      <c r="N217" s="423">
        <v>-299</v>
      </c>
      <c r="O217" s="423">
        <v>-1</v>
      </c>
      <c r="P217" s="423">
        <v>-300</v>
      </c>
      <c r="Q217" s="423">
        <v>0</v>
      </c>
      <c r="R217" s="423">
        <v>-300</v>
      </c>
      <c r="S217" s="332" t="str">
        <f t="shared" si="3"/>
        <v>1000015803</v>
      </c>
      <c r="T217" s="333" t="str">
        <f>VLOOKUP(VALUE(C217),base!F:H,3,FALSE)</f>
        <v>OUI</v>
      </c>
      <c r="U217" s="331">
        <f>ROUNDUP(G217/VLOOKUP(VALUE(C217),base!F:V,base!$O$1,FALSE),1)</f>
        <v>0</v>
      </c>
    </row>
    <row r="218" spans="1:21" x14ac:dyDescent="0.25">
      <c r="A218" s="240" t="s">
        <v>0</v>
      </c>
      <c r="B218" s="240" t="s">
        <v>9</v>
      </c>
      <c r="C218" s="240" t="s">
        <v>282</v>
      </c>
      <c r="D218" s="240" t="s">
        <v>264</v>
      </c>
      <c r="E218" s="240" t="s">
        <v>10</v>
      </c>
      <c r="F218" s="241">
        <v>43655</v>
      </c>
      <c r="G218" s="423">
        <v>0</v>
      </c>
      <c r="H218" s="423">
        <v>-1751</v>
      </c>
      <c r="I218" s="240" t="s">
        <v>8</v>
      </c>
      <c r="J218" s="241">
        <v>43654</v>
      </c>
      <c r="K218" s="423">
        <v>-1751</v>
      </c>
      <c r="L218" s="423">
        <v>100</v>
      </c>
      <c r="M218" s="423">
        <v>0</v>
      </c>
      <c r="N218" s="423">
        <v>-393</v>
      </c>
      <c r="O218" s="423">
        <v>-16</v>
      </c>
      <c r="P218" s="423">
        <v>-409</v>
      </c>
      <c r="Q218" s="423">
        <v>0</v>
      </c>
      <c r="R218" s="423">
        <v>-409</v>
      </c>
      <c r="S218" s="332" t="str">
        <f t="shared" si="3"/>
        <v>1000015803</v>
      </c>
      <c r="T218" s="333" t="str">
        <f>VLOOKUP(VALUE(C218),base!F:H,3,FALSE)</f>
        <v>OUI</v>
      </c>
      <c r="U218" s="331">
        <f>ROUNDUP(G218/VLOOKUP(VALUE(C218),base!F:V,base!$O$1,FALSE),1)</f>
        <v>0</v>
      </c>
    </row>
    <row r="219" spans="1:21" x14ac:dyDescent="0.25">
      <c r="A219" s="240" t="s">
        <v>0</v>
      </c>
      <c r="B219" s="240" t="s">
        <v>9</v>
      </c>
      <c r="C219" s="240" t="s">
        <v>282</v>
      </c>
      <c r="D219" s="240" t="s">
        <v>264</v>
      </c>
      <c r="E219" s="240" t="s">
        <v>10</v>
      </c>
      <c r="F219" s="241">
        <v>43656</v>
      </c>
      <c r="G219" s="423">
        <v>0</v>
      </c>
      <c r="H219" s="423">
        <v>-1949</v>
      </c>
      <c r="I219" s="240" t="s">
        <v>2</v>
      </c>
      <c r="J219" s="241">
        <v>43655</v>
      </c>
      <c r="K219" s="423">
        <v>-1949</v>
      </c>
      <c r="L219" s="423">
        <v>128</v>
      </c>
      <c r="M219" s="423">
        <v>0</v>
      </c>
      <c r="N219" s="423">
        <v>-406</v>
      </c>
      <c r="O219" s="423">
        <v>-4</v>
      </c>
      <c r="P219" s="423">
        <v>-410</v>
      </c>
      <c r="Q219" s="423">
        <v>0</v>
      </c>
      <c r="R219" s="423">
        <v>-410</v>
      </c>
      <c r="S219" s="332" t="str">
        <f t="shared" si="3"/>
        <v>1000015803</v>
      </c>
      <c r="T219" s="333" t="str">
        <f>VLOOKUP(VALUE(C219),base!F:H,3,FALSE)</f>
        <v>OUI</v>
      </c>
      <c r="U219" s="331">
        <f>ROUNDUP(G219/VLOOKUP(VALUE(C219),base!F:V,base!$O$1,FALSE),1)</f>
        <v>0</v>
      </c>
    </row>
    <row r="220" spans="1:21" x14ac:dyDescent="0.25">
      <c r="A220" s="240" t="s">
        <v>0</v>
      </c>
      <c r="B220" s="240" t="s">
        <v>9</v>
      </c>
      <c r="C220" s="240" t="s">
        <v>282</v>
      </c>
      <c r="D220" s="240" t="s">
        <v>264</v>
      </c>
      <c r="E220" s="240" t="s">
        <v>10</v>
      </c>
      <c r="F220" s="241">
        <v>43657</v>
      </c>
      <c r="G220" s="423">
        <v>0</v>
      </c>
      <c r="H220" s="423">
        <v>-1964</v>
      </c>
      <c r="I220" s="240" t="s">
        <v>3</v>
      </c>
      <c r="J220" s="241">
        <v>43656</v>
      </c>
      <c r="K220" s="423">
        <v>-1964</v>
      </c>
      <c r="L220" s="423">
        <v>132</v>
      </c>
      <c r="M220" s="423">
        <v>0</v>
      </c>
      <c r="N220" s="423">
        <v>-568</v>
      </c>
      <c r="O220" s="423">
        <v>-5</v>
      </c>
      <c r="P220" s="423">
        <v>-573</v>
      </c>
      <c r="Q220" s="423">
        <v>0</v>
      </c>
      <c r="R220" s="423">
        <v>-573</v>
      </c>
      <c r="S220" s="332" t="str">
        <f t="shared" si="3"/>
        <v>1000015803</v>
      </c>
      <c r="T220" s="333" t="str">
        <f>VLOOKUP(VALUE(C220),base!F:H,3,FALSE)</f>
        <v>OUI</v>
      </c>
      <c r="U220" s="331">
        <f>ROUNDUP(G220/VLOOKUP(VALUE(C220),base!F:V,base!$O$1,FALSE),1)</f>
        <v>0</v>
      </c>
    </row>
    <row r="221" spans="1:21" x14ac:dyDescent="0.25">
      <c r="A221" s="240" t="s">
        <v>0</v>
      </c>
      <c r="B221" s="240" t="s">
        <v>9</v>
      </c>
      <c r="C221" s="240" t="s">
        <v>282</v>
      </c>
      <c r="D221" s="240" t="s">
        <v>264</v>
      </c>
      <c r="E221" s="240" t="s">
        <v>10</v>
      </c>
      <c r="F221" s="241">
        <v>43658</v>
      </c>
      <c r="G221" s="423">
        <v>0</v>
      </c>
      <c r="H221" s="423">
        <v>-686</v>
      </c>
      <c r="I221" s="240" t="s">
        <v>4</v>
      </c>
      <c r="J221" s="241">
        <v>43657</v>
      </c>
      <c r="K221" s="423">
        <v>-686</v>
      </c>
      <c r="L221" s="423">
        <v>181</v>
      </c>
      <c r="M221" s="423">
        <v>0</v>
      </c>
      <c r="N221" s="423">
        <v>-325</v>
      </c>
      <c r="O221" s="423">
        <v>-42</v>
      </c>
      <c r="P221" s="423">
        <v>-367</v>
      </c>
      <c r="Q221" s="423">
        <v>0</v>
      </c>
      <c r="R221" s="423">
        <v>-367</v>
      </c>
      <c r="S221" s="332" t="str">
        <f t="shared" si="3"/>
        <v>1000015803</v>
      </c>
      <c r="T221" s="333" t="str">
        <f>VLOOKUP(VALUE(C221),base!F:H,3,FALSE)</f>
        <v>OUI</v>
      </c>
      <c r="U221" s="331">
        <f>ROUNDUP(G221/VLOOKUP(VALUE(C221),base!F:V,base!$O$1,FALSE),1)</f>
        <v>0</v>
      </c>
    </row>
    <row r="222" spans="1:21" x14ac:dyDescent="0.25">
      <c r="A222" s="240" t="s">
        <v>0</v>
      </c>
      <c r="B222" s="240" t="s">
        <v>9</v>
      </c>
      <c r="C222" s="240" t="s">
        <v>282</v>
      </c>
      <c r="D222" s="240" t="s">
        <v>264</v>
      </c>
      <c r="E222" s="240" t="s">
        <v>10</v>
      </c>
      <c r="F222" s="241">
        <v>43659</v>
      </c>
      <c r="G222" s="423">
        <v>0</v>
      </c>
      <c r="H222" s="423">
        <v>-1810</v>
      </c>
      <c r="I222" s="240" t="s">
        <v>5</v>
      </c>
      <c r="J222" s="241">
        <v>43658</v>
      </c>
      <c r="K222" s="423">
        <v>-1810</v>
      </c>
      <c r="L222" s="423">
        <v>108</v>
      </c>
      <c r="M222" s="423">
        <v>0</v>
      </c>
      <c r="N222" s="423">
        <v>-357</v>
      </c>
      <c r="O222" s="423">
        <v>-58</v>
      </c>
      <c r="P222" s="423">
        <v>-415</v>
      </c>
      <c r="Q222" s="423">
        <v>0</v>
      </c>
      <c r="R222" s="423">
        <v>-415</v>
      </c>
      <c r="S222" s="332" t="str">
        <f t="shared" si="3"/>
        <v>1000015803</v>
      </c>
      <c r="T222" s="333" t="str">
        <f>VLOOKUP(VALUE(C222),base!F:H,3,FALSE)</f>
        <v>OUI</v>
      </c>
      <c r="U222" s="331">
        <f>ROUNDUP(G222/VLOOKUP(VALUE(C222),base!F:V,base!$O$1,FALSE),1)</f>
        <v>0</v>
      </c>
    </row>
    <row r="223" spans="1:21" x14ac:dyDescent="0.25">
      <c r="A223" s="240" t="s">
        <v>0</v>
      </c>
      <c r="B223" s="240" t="s">
        <v>9</v>
      </c>
      <c r="C223" s="240" t="s">
        <v>282</v>
      </c>
      <c r="D223" s="240" t="s">
        <v>264</v>
      </c>
      <c r="E223" s="240" t="s">
        <v>10</v>
      </c>
      <c r="F223" s="241">
        <v>43660</v>
      </c>
      <c r="G223" s="423">
        <v>0</v>
      </c>
      <c r="H223" s="423">
        <v>0</v>
      </c>
      <c r="I223" s="240" t="s">
        <v>6</v>
      </c>
      <c r="J223" s="241">
        <v>43659</v>
      </c>
      <c r="K223" s="423">
        <v>0</v>
      </c>
      <c r="L223" s="423">
        <v>118</v>
      </c>
      <c r="M223" s="423">
        <v>0</v>
      </c>
      <c r="N223" s="423">
        <v>0</v>
      </c>
      <c r="O223" s="423">
        <v>0</v>
      </c>
      <c r="P223" s="423">
        <v>0</v>
      </c>
      <c r="Q223" s="423">
        <v>0</v>
      </c>
      <c r="R223" s="423">
        <v>0</v>
      </c>
      <c r="S223" s="332" t="str">
        <f t="shared" si="3"/>
        <v>1000015803</v>
      </c>
      <c r="T223" s="333" t="str">
        <f>VLOOKUP(VALUE(C223),base!F:H,3,FALSE)</f>
        <v>OUI</v>
      </c>
      <c r="U223" s="331">
        <f>ROUNDUP(G223/VLOOKUP(VALUE(C223),base!F:V,base!$O$1,FALSE),1)</f>
        <v>0</v>
      </c>
    </row>
    <row r="224" spans="1:21" x14ac:dyDescent="0.25">
      <c r="A224" s="240" t="s">
        <v>0</v>
      </c>
      <c r="B224" s="240" t="s">
        <v>9</v>
      </c>
      <c r="C224" s="240" t="s">
        <v>282</v>
      </c>
      <c r="D224" s="240" t="s">
        <v>264</v>
      </c>
      <c r="E224" s="240" t="s">
        <v>10</v>
      </c>
      <c r="F224" s="241">
        <v>43661</v>
      </c>
      <c r="G224" s="423">
        <v>0</v>
      </c>
      <c r="H224" s="423">
        <v>-1297</v>
      </c>
      <c r="I224" s="240" t="s">
        <v>7</v>
      </c>
      <c r="J224" s="241">
        <v>43660</v>
      </c>
      <c r="K224" s="423">
        <v>-1297</v>
      </c>
      <c r="L224" s="423">
        <v>118</v>
      </c>
      <c r="M224" s="423">
        <v>0</v>
      </c>
      <c r="N224" s="423">
        <v>-299</v>
      </c>
      <c r="O224" s="423">
        <v>-7</v>
      </c>
      <c r="P224" s="423">
        <v>-306</v>
      </c>
      <c r="Q224" s="423">
        <v>0</v>
      </c>
      <c r="R224" s="423">
        <v>-306</v>
      </c>
      <c r="S224" s="332" t="str">
        <f t="shared" si="3"/>
        <v>1000015803</v>
      </c>
      <c r="T224" s="333" t="str">
        <f>VLOOKUP(VALUE(C224),base!F:H,3,FALSE)</f>
        <v>OUI</v>
      </c>
      <c r="U224" s="331">
        <f>ROUNDUP(G224/VLOOKUP(VALUE(C224),base!F:V,base!$O$1,FALSE),1)</f>
        <v>0</v>
      </c>
    </row>
    <row r="225" spans="1:21" x14ac:dyDescent="0.25">
      <c r="A225" s="240" t="s">
        <v>0</v>
      </c>
      <c r="B225" s="240" t="s">
        <v>9</v>
      </c>
      <c r="C225" s="240" t="s">
        <v>282</v>
      </c>
      <c r="D225" s="240" t="s">
        <v>264</v>
      </c>
      <c r="E225" s="240" t="s">
        <v>10</v>
      </c>
      <c r="F225" s="241">
        <v>43662</v>
      </c>
      <c r="G225" s="423">
        <v>0</v>
      </c>
      <c r="H225" s="423">
        <v>-1817</v>
      </c>
      <c r="I225" s="240" t="s">
        <v>8</v>
      </c>
      <c r="J225" s="241">
        <v>43661</v>
      </c>
      <c r="K225" s="423">
        <v>-1817</v>
      </c>
      <c r="L225" s="423">
        <v>100</v>
      </c>
      <c r="M225" s="423">
        <v>0</v>
      </c>
      <c r="N225" s="423">
        <v>-385</v>
      </c>
      <c r="O225" s="423">
        <v>-12</v>
      </c>
      <c r="P225" s="423">
        <v>-397</v>
      </c>
      <c r="Q225" s="423">
        <v>0</v>
      </c>
      <c r="R225" s="423">
        <v>-397</v>
      </c>
      <c r="S225" s="332" t="str">
        <f t="shared" si="3"/>
        <v>1000015803</v>
      </c>
      <c r="T225" s="333" t="str">
        <f>VLOOKUP(VALUE(C225),base!F:H,3,FALSE)</f>
        <v>OUI</v>
      </c>
      <c r="U225" s="331">
        <f>ROUNDUP(G225/VLOOKUP(VALUE(C225),base!F:V,base!$O$1,FALSE),1)</f>
        <v>0</v>
      </c>
    </row>
    <row r="226" spans="1:21" x14ac:dyDescent="0.25">
      <c r="A226" s="240" t="s">
        <v>0</v>
      </c>
      <c r="B226" s="240" t="s">
        <v>1</v>
      </c>
      <c r="C226" s="240" t="s">
        <v>284</v>
      </c>
      <c r="D226" s="240" t="s">
        <v>262</v>
      </c>
      <c r="E226" s="240" t="s">
        <v>12</v>
      </c>
      <c r="F226" s="241">
        <v>43649</v>
      </c>
      <c r="G226" s="423">
        <v>0</v>
      </c>
      <c r="H226" s="423">
        <v>0</v>
      </c>
      <c r="I226" s="240" t="s">
        <v>2</v>
      </c>
      <c r="J226" s="241">
        <v>43648</v>
      </c>
      <c r="K226" s="423">
        <v>0</v>
      </c>
      <c r="L226" s="423">
        <v>240</v>
      </c>
      <c r="M226" s="423">
        <v>0</v>
      </c>
      <c r="N226" s="423">
        <v>-331</v>
      </c>
      <c r="O226" s="423">
        <v>-234</v>
      </c>
      <c r="P226" s="423">
        <v>-565</v>
      </c>
      <c r="Q226" s="423">
        <v>0</v>
      </c>
      <c r="R226" s="423">
        <v>-565</v>
      </c>
      <c r="S226" s="332" t="str">
        <f t="shared" si="3"/>
        <v>1000015813</v>
      </c>
      <c r="T226" s="333" t="str">
        <f>VLOOKUP(VALUE(C226),base!F:H,3,FALSE)</f>
        <v>OUI</v>
      </c>
      <c r="U226" s="331">
        <f>ROUNDUP(G226/VLOOKUP(VALUE(C226),base!F:V,base!$O$1,FALSE),1)</f>
        <v>0</v>
      </c>
    </row>
    <row r="227" spans="1:21" x14ac:dyDescent="0.25">
      <c r="A227" s="240" t="s">
        <v>0</v>
      </c>
      <c r="B227" s="240" t="s">
        <v>1</v>
      </c>
      <c r="C227" s="240" t="s">
        <v>284</v>
      </c>
      <c r="D227" s="240" t="s">
        <v>262</v>
      </c>
      <c r="E227" s="240" t="s">
        <v>12</v>
      </c>
      <c r="F227" s="241">
        <v>43650</v>
      </c>
      <c r="G227" s="423">
        <v>0</v>
      </c>
      <c r="H227" s="423">
        <v>0</v>
      </c>
      <c r="I227" s="240" t="s">
        <v>3</v>
      </c>
      <c r="J227" s="241">
        <v>43649</v>
      </c>
      <c r="K227" s="423">
        <v>0</v>
      </c>
      <c r="L227" s="423">
        <v>215</v>
      </c>
      <c r="M227" s="423">
        <v>0</v>
      </c>
      <c r="N227" s="423">
        <v>-651</v>
      </c>
      <c r="O227" s="423">
        <v>-109</v>
      </c>
      <c r="P227" s="423">
        <v>-760</v>
      </c>
      <c r="Q227" s="423">
        <v>0</v>
      </c>
      <c r="R227" s="423">
        <v>-760</v>
      </c>
      <c r="S227" s="332" t="str">
        <f t="shared" si="3"/>
        <v>1000015813</v>
      </c>
      <c r="T227" s="333" t="str">
        <f>VLOOKUP(VALUE(C227),base!F:H,3,FALSE)</f>
        <v>OUI</v>
      </c>
      <c r="U227" s="331">
        <f>ROUNDUP(G227/VLOOKUP(VALUE(C227),base!F:V,base!$O$1,FALSE),1)</f>
        <v>0</v>
      </c>
    </row>
    <row r="228" spans="1:21" x14ac:dyDescent="0.25">
      <c r="A228" s="240" t="s">
        <v>0</v>
      </c>
      <c r="B228" s="240" t="s">
        <v>1</v>
      </c>
      <c r="C228" s="240" t="s">
        <v>284</v>
      </c>
      <c r="D228" s="240" t="s">
        <v>262</v>
      </c>
      <c r="E228" s="240" t="s">
        <v>12</v>
      </c>
      <c r="F228" s="241">
        <v>43651</v>
      </c>
      <c r="G228" s="423">
        <v>0</v>
      </c>
      <c r="H228" s="423">
        <v>0</v>
      </c>
      <c r="I228" s="240" t="s">
        <v>4</v>
      </c>
      <c r="J228" s="241">
        <v>43650</v>
      </c>
      <c r="K228" s="423">
        <v>0</v>
      </c>
      <c r="L228" s="423">
        <v>184</v>
      </c>
      <c r="M228" s="423">
        <v>0</v>
      </c>
      <c r="N228" s="423">
        <v>-598</v>
      </c>
      <c r="O228" s="423">
        <v>0</v>
      </c>
      <c r="P228" s="423">
        <v>-598</v>
      </c>
      <c r="Q228" s="423">
        <v>0</v>
      </c>
      <c r="R228" s="423">
        <v>-598</v>
      </c>
      <c r="S228" s="332" t="str">
        <f t="shared" si="3"/>
        <v>1000015813</v>
      </c>
      <c r="T228" s="333" t="str">
        <f>VLOOKUP(VALUE(C228),base!F:H,3,FALSE)</f>
        <v>OUI</v>
      </c>
      <c r="U228" s="331">
        <f>ROUNDUP(G228/VLOOKUP(VALUE(C228),base!F:V,base!$O$1,FALSE),1)</f>
        <v>0</v>
      </c>
    </row>
    <row r="229" spans="1:21" x14ac:dyDescent="0.25">
      <c r="A229" s="240" t="s">
        <v>0</v>
      </c>
      <c r="B229" s="240" t="s">
        <v>1</v>
      </c>
      <c r="C229" s="240" t="s">
        <v>284</v>
      </c>
      <c r="D229" s="240" t="s">
        <v>262</v>
      </c>
      <c r="E229" s="240" t="s">
        <v>12</v>
      </c>
      <c r="F229" s="241">
        <v>43652</v>
      </c>
      <c r="G229" s="423">
        <v>0</v>
      </c>
      <c r="H229" s="423">
        <v>0</v>
      </c>
      <c r="I229" s="240" t="s">
        <v>5</v>
      </c>
      <c r="J229" s="241">
        <v>43651</v>
      </c>
      <c r="K229" s="423">
        <v>0</v>
      </c>
      <c r="L229" s="423">
        <v>31</v>
      </c>
      <c r="M229" s="423">
        <v>0</v>
      </c>
      <c r="N229" s="423">
        <v>-411</v>
      </c>
      <c r="O229" s="423">
        <v>0</v>
      </c>
      <c r="P229" s="423">
        <v>-411</v>
      </c>
      <c r="Q229" s="423">
        <v>0</v>
      </c>
      <c r="R229" s="423">
        <v>-411</v>
      </c>
      <c r="S229" s="332" t="str">
        <f t="shared" si="3"/>
        <v>1000015813</v>
      </c>
      <c r="T229" s="333" t="str">
        <f>VLOOKUP(VALUE(C229),base!F:H,3,FALSE)</f>
        <v>OUI</v>
      </c>
      <c r="U229" s="331">
        <f>ROUNDUP(G229/VLOOKUP(VALUE(C229),base!F:V,base!$O$1,FALSE),1)</f>
        <v>0</v>
      </c>
    </row>
    <row r="230" spans="1:21" x14ac:dyDescent="0.25">
      <c r="A230" s="240" t="s">
        <v>0</v>
      </c>
      <c r="B230" s="240" t="s">
        <v>1</v>
      </c>
      <c r="C230" s="240" t="s">
        <v>284</v>
      </c>
      <c r="D230" s="240" t="s">
        <v>262</v>
      </c>
      <c r="E230" s="240" t="s">
        <v>12</v>
      </c>
      <c r="F230" s="241">
        <v>43653</v>
      </c>
      <c r="G230" s="423">
        <v>0</v>
      </c>
      <c r="H230" s="423">
        <v>0</v>
      </c>
      <c r="I230" s="240" t="s">
        <v>6</v>
      </c>
      <c r="J230" s="241">
        <v>43652</v>
      </c>
      <c r="K230" s="423">
        <v>0</v>
      </c>
      <c r="L230" s="423">
        <v>13</v>
      </c>
      <c r="M230" s="423">
        <v>0</v>
      </c>
      <c r="N230" s="423">
        <v>0</v>
      </c>
      <c r="O230" s="423">
        <v>0</v>
      </c>
      <c r="P230" s="423">
        <v>0</v>
      </c>
      <c r="Q230" s="423">
        <v>0</v>
      </c>
      <c r="R230" s="423">
        <v>0</v>
      </c>
      <c r="S230" s="332" t="str">
        <f t="shared" si="3"/>
        <v>1000015813</v>
      </c>
      <c r="T230" s="333" t="str">
        <f>VLOOKUP(VALUE(C230),base!F:H,3,FALSE)</f>
        <v>OUI</v>
      </c>
      <c r="U230" s="331">
        <f>ROUNDUP(G230/VLOOKUP(VALUE(C230),base!F:V,base!$O$1,FALSE),1)</f>
        <v>0</v>
      </c>
    </row>
    <row r="231" spans="1:21" x14ac:dyDescent="0.25">
      <c r="A231" s="240" t="s">
        <v>0</v>
      </c>
      <c r="B231" s="240" t="s">
        <v>1</v>
      </c>
      <c r="C231" s="240" t="s">
        <v>284</v>
      </c>
      <c r="D231" s="240" t="s">
        <v>262</v>
      </c>
      <c r="E231" s="240" t="s">
        <v>12</v>
      </c>
      <c r="F231" s="241">
        <v>43654</v>
      </c>
      <c r="G231" s="423">
        <v>0</v>
      </c>
      <c r="H231" s="423">
        <v>0</v>
      </c>
      <c r="I231" s="240" t="s">
        <v>7</v>
      </c>
      <c r="J231" s="241">
        <v>43653</v>
      </c>
      <c r="K231" s="423">
        <v>0</v>
      </c>
      <c r="L231" s="423">
        <v>13</v>
      </c>
      <c r="M231" s="423">
        <v>0</v>
      </c>
      <c r="N231" s="423">
        <v>-565</v>
      </c>
      <c r="O231" s="423">
        <v>-9</v>
      </c>
      <c r="P231" s="423">
        <v>-574</v>
      </c>
      <c r="Q231" s="423">
        <v>0</v>
      </c>
      <c r="R231" s="423">
        <v>-574</v>
      </c>
      <c r="S231" s="332" t="str">
        <f t="shared" si="3"/>
        <v>1000015813</v>
      </c>
      <c r="T231" s="333" t="str">
        <f>VLOOKUP(VALUE(C231),base!F:H,3,FALSE)</f>
        <v>OUI</v>
      </c>
      <c r="U231" s="331">
        <f>ROUNDUP(G231/VLOOKUP(VALUE(C231),base!F:V,base!$O$1,FALSE),1)</f>
        <v>0</v>
      </c>
    </row>
    <row r="232" spans="1:21" x14ac:dyDescent="0.25">
      <c r="A232" s="240" t="s">
        <v>0</v>
      </c>
      <c r="B232" s="240" t="s">
        <v>1</v>
      </c>
      <c r="C232" s="240" t="s">
        <v>284</v>
      </c>
      <c r="D232" s="240" t="s">
        <v>262</v>
      </c>
      <c r="E232" s="240" t="s">
        <v>12</v>
      </c>
      <c r="F232" s="241">
        <v>43655</v>
      </c>
      <c r="G232" s="423">
        <v>0</v>
      </c>
      <c r="H232" s="423">
        <v>0</v>
      </c>
      <c r="I232" s="240" t="s">
        <v>8</v>
      </c>
      <c r="J232" s="241">
        <v>43654</v>
      </c>
      <c r="K232" s="423">
        <v>0</v>
      </c>
      <c r="L232" s="423">
        <v>28</v>
      </c>
      <c r="M232" s="423">
        <v>0</v>
      </c>
      <c r="N232" s="423">
        <v>-453</v>
      </c>
      <c r="O232" s="423">
        <v>-32</v>
      </c>
      <c r="P232" s="423">
        <v>-485</v>
      </c>
      <c r="Q232" s="423">
        <v>0</v>
      </c>
      <c r="R232" s="423">
        <v>-485</v>
      </c>
      <c r="S232" s="332" t="str">
        <f t="shared" si="3"/>
        <v>1000015813</v>
      </c>
      <c r="T232" s="333" t="str">
        <f>VLOOKUP(VALUE(C232),base!F:H,3,FALSE)</f>
        <v>OUI</v>
      </c>
      <c r="U232" s="331">
        <f>ROUNDUP(G232/VLOOKUP(VALUE(C232),base!F:V,base!$O$1,FALSE),1)</f>
        <v>0</v>
      </c>
    </row>
    <row r="233" spans="1:21" x14ac:dyDescent="0.25">
      <c r="A233" s="240" t="s">
        <v>0</v>
      </c>
      <c r="B233" s="240" t="s">
        <v>1</v>
      </c>
      <c r="C233" s="240" t="s">
        <v>284</v>
      </c>
      <c r="D233" s="240" t="s">
        <v>262</v>
      </c>
      <c r="E233" s="240" t="s">
        <v>12</v>
      </c>
      <c r="F233" s="241">
        <v>43656</v>
      </c>
      <c r="G233" s="423">
        <v>0</v>
      </c>
      <c r="H233" s="423">
        <v>0</v>
      </c>
      <c r="I233" s="240" t="s">
        <v>2</v>
      </c>
      <c r="J233" s="241">
        <v>43655</v>
      </c>
      <c r="K233" s="423">
        <v>0</v>
      </c>
      <c r="L233" s="423">
        <v>17</v>
      </c>
      <c r="M233" s="423">
        <v>0</v>
      </c>
      <c r="N233" s="423">
        <v>-739</v>
      </c>
      <c r="O233" s="423">
        <v>-22</v>
      </c>
      <c r="P233" s="423">
        <v>-761</v>
      </c>
      <c r="Q233" s="423">
        <v>0</v>
      </c>
      <c r="R233" s="423">
        <v>-761</v>
      </c>
      <c r="S233" s="332" t="str">
        <f t="shared" si="3"/>
        <v>1000015813</v>
      </c>
      <c r="T233" s="333" t="str">
        <f>VLOOKUP(VALUE(C233),base!F:H,3,FALSE)</f>
        <v>OUI</v>
      </c>
      <c r="U233" s="331">
        <f>ROUNDUP(G233/VLOOKUP(VALUE(C233),base!F:V,base!$O$1,FALSE),1)</f>
        <v>0</v>
      </c>
    </row>
    <row r="234" spans="1:21" x14ac:dyDescent="0.25">
      <c r="A234" s="240" t="s">
        <v>0</v>
      </c>
      <c r="B234" s="240" t="s">
        <v>1</v>
      </c>
      <c r="C234" s="240" t="s">
        <v>284</v>
      </c>
      <c r="D234" s="240" t="s">
        <v>262</v>
      </c>
      <c r="E234" s="240" t="s">
        <v>12</v>
      </c>
      <c r="F234" s="241">
        <v>43657</v>
      </c>
      <c r="G234" s="423">
        <v>0</v>
      </c>
      <c r="H234" s="423">
        <v>0</v>
      </c>
      <c r="I234" s="240" t="s">
        <v>3</v>
      </c>
      <c r="J234" s="241">
        <v>43656</v>
      </c>
      <c r="K234" s="423">
        <v>0</v>
      </c>
      <c r="L234" s="423">
        <v>45</v>
      </c>
      <c r="M234" s="423">
        <v>0</v>
      </c>
      <c r="N234" s="423">
        <v>-824</v>
      </c>
      <c r="O234" s="423">
        <v>0</v>
      </c>
      <c r="P234" s="423">
        <v>-824</v>
      </c>
      <c r="Q234" s="423">
        <v>0</v>
      </c>
      <c r="R234" s="423">
        <v>-824</v>
      </c>
      <c r="S234" s="332" t="str">
        <f t="shared" si="3"/>
        <v>1000015813</v>
      </c>
      <c r="T234" s="333" t="str">
        <f>VLOOKUP(VALUE(C234),base!F:H,3,FALSE)</f>
        <v>OUI</v>
      </c>
      <c r="U234" s="331">
        <f>ROUNDUP(G234/VLOOKUP(VALUE(C234),base!F:V,base!$O$1,FALSE),1)</f>
        <v>0</v>
      </c>
    </row>
    <row r="235" spans="1:21" x14ac:dyDescent="0.25">
      <c r="A235" s="240" t="s">
        <v>0</v>
      </c>
      <c r="B235" s="240" t="s">
        <v>1</v>
      </c>
      <c r="C235" s="240" t="s">
        <v>284</v>
      </c>
      <c r="D235" s="240" t="s">
        <v>262</v>
      </c>
      <c r="E235" s="240" t="s">
        <v>12</v>
      </c>
      <c r="F235" s="241">
        <v>43658</v>
      </c>
      <c r="G235" s="423">
        <v>0</v>
      </c>
      <c r="H235" s="423">
        <v>0</v>
      </c>
      <c r="I235" s="240" t="s">
        <v>4</v>
      </c>
      <c r="J235" s="241">
        <v>43657</v>
      </c>
      <c r="K235" s="423">
        <v>0</v>
      </c>
      <c r="L235" s="423">
        <v>54</v>
      </c>
      <c r="M235" s="423">
        <v>0</v>
      </c>
      <c r="N235" s="423">
        <v>-545</v>
      </c>
      <c r="O235" s="423">
        <v>0</v>
      </c>
      <c r="P235" s="423">
        <v>-545</v>
      </c>
      <c r="Q235" s="423">
        <v>0</v>
      </c>
      <c r="R235" s="423">
        <v>-545</v>
      </c>
      <c r="S235" s="332" t="str">
        <f t="shared" si="3"/>
        <v>1000015813</v>
      </c>
      <c r="T235" s="333" t="str">
        <f>VLOOKUP(VALUE(C235),base!F:H,3,FALSE)</f>
        <v>OUI</v>
      </c>
      <c r="U235" s="331">
        <f>ROUNDUP(G235/VLOOKUP(VALUE(C235),base!F:V,base!$O$1,FALSE),1)</f>
        <v>0</v>
      </c>
    </row>
    <row r="236" spans="1:21" x14ac:dyDescent="0.25">
      <c r="A236" s="240" t="s">
        <v>0</v>
      </c>
      <c r="B236" s="240" t="s">
        <v>1</v>
      </c>
      <c r="C236" s="240" t="s">
        <v>284</v>
      </c>
      <c r="D236" s="240" t="s">
        <v>262</v>
      </c>
      <c r="E236" s="240" t="s">
        <v>12</v>
      </c>
      <c r="F236" s="241">
        <v>43659</v>
      </c>
      <c r="G236" s="423">
        <v>0</v>
      </c>
      <c r="H236" s="423">
        <v>0</v>
      </c>
      <c r="I236" s="240" t="s">
        <v>5</v>
      </c>
      <c r="J236" s="241">
        <v>43658</v>
      </c>
      <c r="K236" s="423">
        <v>0</v>
      </c>
      <c r="L236" s="423">
        <v>26</v>
      </c>
      <c r="M236" s="423">
        <v>0</v>
      </c>
      <c r="N236" s="423">
        <v>-443</v>
      </c>
      <c r="O236" s="423">
        <v>0</v>
      </c>
      <c r="P236" s="423">
        <v>-443</v>
      </c>
      <c r="Q236" s="423">
        <v>0</v>
      </c>
      <c r="R236" s="423">
        <v>-443</v>
      </c>
      <c r="S236" s="332" t="str">
        <f t="shared" si="3"/>
        <v>1000015813</v>
      </c>
      <c r="T236" s="333" t="str">
        <f>VLOOKUP(VALUE(C236),base!F:H,3,FALSE)</f>
        <v>OUI</v>
      </c>
      <c r="U236" s="331">
        <f>ROUNDUP(G236/VLOOKUP(VALUE(C236),base!F:V,base!$O$1,FALSE),1)</f>
        <v>0</v>
      </c>
    </row>
    <row r="237" spans="1:21" x14ac:dyDescent="0.25">
      <c r="A237" s="240" t="s">
        <v>0</v>
      </c>
      <c r="B237" s="240" t="s">
        <v>1</v>
      </c>
      <c r="C237" s="240" t="s">
        <v>284</v>
      </c>
      <c r="D237" s="240" t="s">
        <v>262</v>
      </c>
      <c r="E237" s="240" t="s">
        <v>12</v>
      </c>
      <c r="F237" s="241">
        <v>43660</v>
      </c>
      <c r="G237" s="423">
        <v>0</v>
      </c>
      <c r="H237" s="423">
        <v>0</v>
      </c>
      <c r="I237" s="240" t="s">
        <v>6</v>
      </c>
      <c r="J237" s="241">
        <v>43659</v>
      </c>
      <c r="K237" s="423">
        <v>0</v>
      </c>
      <c r="L237" s="423">
        <v>16</v>
      </c>
      <c r="M237" s="423">
        <v>0</v>
      </c>
      <c r="N237" s="423">
        <v>0</v>
      </c>
      <c r="O237" s="423">
        <v>0</v>
      </c>
      <c r="P237" s="423">
        <v>0</v>
      </c>
      <c r="Q237" s="423">
        <v>0</v>
      </c>
      <c r="R237" s="423">
        <v>0</v>
      </c>
      <c r="S237" s="332" t="str">
        <f t="shared" si="3"/>
        <v>1000015813</v>
      </c>
      <c r="T237" s="333" t="str">
        <f>VLOOKUP(VALUE(C237),base!F:H,3,FALSE)</f>
        <v>OUI</v>
      </c>
      <c r="U237" s="331">
        <f>ROUNDUP(G237/VLOOKUP(VALUE(C237),base!F:V,base!$O$1,FALSE),1)</f>
        <v>0</v>
      </c>
    </row>
    <row r="238" spans="1:21" x14ac:dyDescent="0.25">
      <c r="A238" s="240" t="s">
        <v>0</v>
      </c>
      <c r="B238" s="240" t="s">
        <v>1</v>
      </c>
      <c r="C238" s="240" t="s">
        <v>284</v>
      </c>
      <c r="D238" s="240" t="s">
        <v>262</v>
      </c>
      <c r="E238" s="240" t="s">
        <v>12</v>
      </c>
      <c r="F238" s="241">
        <v>43661</v>
      </c>
      <c r="G238" s="423">
        <v>0</v>
      </c>
      <c r="H238" s="423">
        <v>0</v>
      </c>
      <c r="I238" s="240" t="s">
        <v>7</v>
      </c>
      <c r="J238" s="241">
        <v>43660</v>
      </c>
      <c r="K238" s="423">
        <v>0</v>
      </c>
      <c r="L238" s="423">
        <v>16</v>
      </c>
      <c r="M238" s="423">
        <v>0</v>
      </c>
      <c r="N238" s="423">
        <v>-634</v>
      </c>
      <c r="O238" s="423">
        <v>0</v>
      </c>
      <c r="P238" s="423">
        <v>-634</v>
      </c>
      <c r="Q238" s="423">
        <v>0</v>
      </c>
      <c r="R238" s="423">
        <v>-634</v>
      </c>
      <c r="S238" s="332" t="str">
        <f t="shared" si="3"/>
        <v>1000015813</v>
      </c>
      <c r="T238" s="333" t="str">
        <f>VLOOKUP(VALUE(C238),base!F:H,3,FALSE)</f>
        <v>OUI</v>
      </c>
      <c r="U238" s="331">
        <f>ROUNDUP(G238/VLOOKUP(VALUE(C238),base!F:V,base!$O$1,FALSE),1)</f>
        <v>0</v>
      </c>
    </row>
    <row r="239" spans="1:21" x14ac:dyDescent="0.25">
      <c r="A239" s="240" t="s">
        <v>0</v>
      </c>
      <c r="B239" s="240" t="s">
        <v>1</v>
      </c>
      <c r="C239" s="240" t="s">
        <v>284</v>
      </c>
      <c r="D239" s="240" t="s">
        <v>262</v>
      </c>
      <c r="E239" s="240" t="s">
        <v>12</v>
      </c>
      <c r="F239" s="241">
        <v>43662</v>
      </c>
      <c r="G239" s="423">
        <v>0</v>
      </c>
      <c r="H239" s="423">
        <v>0</v>
      </c>
      <c r="I239" s="240" t="s">
        <v>8</v>
      </c>
      <c r="J239" s="241">
        <v>43661</v>
      </c>
      <c r="K239" s="423">
        <v>0</v>
      </c>
      <c r="L239" s="423">
        <v>35</v>
      </c>
      <c r="M239" s="423">
        <v>0</v>
      </c>
      <c r="N239" s="423">
        <v>-502</v>
      </c>
      <c r="O239" s="423">
        <v>0</v>
      </c>
      <c r="P239" s="423">
        <v>-502</v>
      </c>
      <c r="Q239" s="423">
        <v>0</v>
      </c>
      <c r="R239" s="423">
        <v>-502</v>
      </c>
      <c r="S239" s="332" t="str">
        <f t="shared" si="3"/>
        <v>1000015813</v>
      </c>
      <c r="T239" s="333" t="str">
        <f>VLOOKUP(VALUE(C239),base!F:H,3,FALSE)</f>
        <v>OUI</v>
      </c>
      <c r="U239" s="331">
        <f>ROUNDUP(G239/VLOOKUP(VALUE(C239),base!F:V,base!$O$1,FALSE),1)</f>
        <v>0</v>
      </c>
    </row>
    <row r="240" spans="1:21" x14ac:dyDescent="0.25">
      <c r="A240" s="240" t="s">
        <v>0</v>
      </c>
      <c r="B240" s="240" t="s">
        <v>1</v>
      </c>
      <c r="C240" s="240" t="s">
        <v>287</v>
      </c>
      <c r="D240" s="240" t="s">
        <v>262</v>
      </c>
      <c r="E240" s="240" t="s">
        <v>12</v>
      </c>
      <c r="F240" s="241">
        <v>43649</v>
      </c>
      <c r="G240" s="423">
        <v>0</v>
      </c>
      <c r="H240" s="423">
        <v>0</v>
      </c>
      <c r="I240" s="240" t="s">
        <v>2</v>
      </c>
      <c r="J240" s="241">
        <v>43648</v>
      </c>
      <c r="K240" s="423">
        <v>0</v>
      </c>
      <c r="L240" s="423">
        <v>243</v>
      </c>
      <c r="M240" s="423">
        <v>0</v>
      </c>
      <c r="N240" s="423">
        <v>-52</v>
      </c>
      <c r="O240" s="423">
        <v>-197</v>
      </c>
      <c r="P240" s="423">
        <v>-249</v>
      </c>
      <c r="Q240" s="423">
        <v>0</v>
      </c>
      <c r="R240" s="423">
        <v>-249</v>
      </c>
      <c r="S240" s="332" t="str">
        <f t="shared" si="3"/>
        <v>1000015814</v>
      </c>
      <c r="T240" s="333" t="str">
        <f>VLOOKUP(VALUE(C240),base!F:H,3,FALSE)</f>
        <v>OUI</v>
      </c>
      <c r="U240" s="331">
        <f>ROUNDUP(G240/VLOOKUP(VALUE(C240),base!F:V,base!$O$1,FALSE),1)</f>
        <v>0</v>
      </c>
    </row>
    <row r="241" spans="1:21" x14ac:dyDescent="0.25">
      <c r="A241" s="240" t="s">
        <v>0</v>
      </c>
      <c r="B241" s="240" t="s">
        <v>1</v>
      </c>
      <c r="C241" s="240" t="s">
        <v>287</v>
      </c>
      <c r="D241" s="240" t="s">
        <v>262</v>
      </c>
      <c r="E241" s="240" t="s">
        <v>12</v>
      </c>
      <c r="F241" s="241">
        <v>43650</v>
      </c>
      <c r="G241" s="423">
        <v>0</v>
      </c>
      <c r="H241" s="423">
        <v>0</v>
      </c>
      <c r="I241" s="240" t="s">
        <v>3</v>
      </c>
      <c r="J241" s="241">
        <v>43649</v>
      </c>
      <c r="K241" s="423">
        <v>0</v>
      </c>
      <c r="L241" s="423">
        <v>0</v>
      </c>
      <c r="M241" s="423">
        <v>0</v>
      </c>
      <c r="N241" s="423">
        <v>-139</v>
      </c>
      <c r="O241" s="423">
        <v>-95</v>
      </c>
      <c r="P241" s="423">
        <v>-234</v>
      </c>
      <c r="Q241" s="423">
        <v>0</v>
      </c>
      <c r="R241" s="423">
        <v>-234</v>
      </c>
      <c r="S241" s="332" t="str">
        <f t="shared" si="3"/>
        <v>1000015814</v>
      </c>
      <c r="T241" s="333" t="str">
        <f>VLOOKUP(VALUE(C241),base!F:H,3,FALSE)</f>
        <v>OUI</v>
      </c>
      <c r="U241" s="331">
        <f>ROUNDUP(G241/VLOOKUP(VALUE(C241),base!F:V,base!$O$1,FALSE),1)</f>
        <v>0</v>
      </c>
    </row>
    <row r="242" spans="1:21" x14ac:dyDescent="0.25">
      <c r="A242" s="240" t="s">
        <v>0</v>
      </c>
      <c r="B242" s="240" t="s">
        <v>1</v>
      </c>
      <c r="C242" s="240" t="s">
        <v>287</v>
      </c>
      <c r="D242" s="240" t="s">
        <v>262</v>
      </c>
      <c r="E242" s="240" t="s">
        <v>12</v>
      </c>
      <c r="F242" s="241">
        <v>43651</v>
      </c>
      <c r="G242" s="423">
        <v>0</v>
      </c>
      <c r="H242" s="423">
        <v>0</v>
      </c>
      <c r="I242" s="240" t="s">
        <v>4</v>
      </c>
      <c r="J242" s="241">
        <v>43650</v>
      </c>
      <c r="K242" s="423">
        <v>0</v>
      </c>
      <c r="L242" s="423">
        <v>14</v>
      </c>
      <c r="M242" s="423">
        <v>0</v>
      </c>
      <c r="N242" s="423">
        <v>-95</v>
      </c>
      <c r="O242" s="423">
        <v>0</v>
      </c>
      <c r="P242" s="423">
        <v>-95</v>
      </c>
      <c r="Q242" s="423">
        <v>0</v>
      </c>
      <c r="R242" s="423">
        <v>-95</v>
      </c>
      <c r="S242" s="332" t="str">
        <f t="shared" si="3"/>
        <v>1000015814</v>
      </c>
      <c r="T242" s="333" t="str">
        <f>VLOOKUP(VALUE(C242),base!F:H,3,FALSE)</f>
        <v>OUI</v>
      </c>
      <c r="U242" s="331">
        <f>ROUNDUP(G242/VLOOKUP(VALUE(C242),base!F:V,base!$O$1,FALSE),1)</f>
        <v>0</v>
      </c>
    </row>
    <row r="243" spans="1:21" x14ac:dyDescent="0.25">
      <c r="A243" s="240" t="s">
        <v>0</v>
      </c>
      <c r="B243" s="240" t="s">
        <v>1</v>
      </c>
      <c r="C243" s="240" t="s">
        <v>287</v>
      </c>
      <c r="D243" s="240" t="s">
        <v>262</v>
      </c>
      <c r="E243" s="240" t="s">
        <v>12</v>
      </c>
      <c r="F243" s="241">
        <v>43652</v>
      </c>
      <c r="G243" s="423">
        <v>0</v>
      </c>
      <c r="H243" s="423">
        <v>0</v>
      </c>
      <c r="I243" s="240" t="s">
        <v>5</v>
      </c>
      <c r="J243" s="241">
        <v>43651</v>
      </c>
      <c r="K243" s="423">
        <v>0</v>
      </c>
      <c r="L243" s="423">
        <v>10</v>
      </c>
      <c r="M243" s="423">
        <v>0</v>
      </c>
      <c r="N243" s="423">
        <v>-99</v>
      </c>
      <c r="O243" s="423">
        <v>0</v>
      </c>
      <c r="P243" s="423">
        <v>-99</v>
      </c>
      <c r="Q243" s="423">
        <v>0</v>
      </c>
      <c r="R243" s="423">
        <v>-99</v>
      </c>
      <c r="S243" s="332" t="str">
        <f t="shared" si="3"/>
        <v>1000015814</v>
      </c>
      <c r="T243" s="333" t="str">
        <f>VLOOKUP(VALUE(C243),base!F:H,3,FALSE)</f>
        <v>OUI</v>
      </c>
      <c r="U243" s="331">
        <f>ROUNDUP(G243/VLOOKUP(VALUE(C243),base!F:V,base!$O$1,FALSE),1)</f>
        <v>0</v>
      </c>
    </row>
    <row r="244" spans="1:21" x14ac:dyDescent="0.25">
      <c r="A244" s="240" t="s">
        <v>0</v>
      </c>
      <c r="B244" s="240" t="s">
        <v>1</v>
      </c>
      <c r="C244" s="240" t="s">
        <v>287</v>
      </c>
      <c r="D244" s="240" t="s">
        <v>262</v>
      </c>
      <c r="E244" s="240" t="s">
        <v>12</v>
      </c>
      <c r="F244" s="241">
        <v>43653</v>
      </c>
      <c r="G244" s="423">
        <v>0</v>
      </c>
      <c r="H244" s="423">
        <v>0</v>
      </c>
      <c r="I244" s="240" t="s">
        <v>6</v>
      </c>
      <c r="J244" s="241">
        <v>43652</v>
      </c>
      <c r="K244" s="423">
        <v>0</v>
      </c>
      <c r="L244" s="423">
        <v>10</v>
      </c>
      <c r="M244" s="423">
        <v>0</v>
      </c>
      <c r="N244" s="423">
        <v>0</v>
      </c>
      <c r="O244" s="423">
        <v>0</v>
      </c>
      <c r="P244" s="423">
        <v>0</v>
      </c>
      <c r="Q244" s="423">
        <v>0</v>
      </c>
      <c r="R244" s="423">
        <v>0</v>
      </c>
      <c r="S244" s="332" t="str">
        <f t="shared" si="3"/>
        <v>1000015814</v>
      </c>
      <c r="T244" s="333" t="str">
        <f>VLOOKUP(VALUE(C244),base!F:H,3,FALSE)</f>
        <v>OUI</v>
      </c>
      <c r="U244" s="331">
        <f>ROUNDUP(G244/VLOOKUP(VALUE(C244),base!F:V,base!$O$1,FALSE),1)</f>
        <v>0</v>
      </c>
    </row>
    <row r="245" spans="1:21" x14ac:dyDescent="0.25">
      <c r="A245" s="240" t="s">
        <v>0</v>
      </c>
      <c r="B245" s="240" t="s">
        <v>1</v>
      </c>
      <c r="C245" s="240" t="s">
        <v>287</v>
      </c>
      <c r="D245" s="240" t="s">
        <v>262</v>
      </c>
      <c r="E245" s="240" t="s">
        <v>12</v>
      </c>
      <c r="F245" s="241">
        <v>43654</v>
      </c>
      <c r="G245" s="423">
        <v>0</v>
      </c>
      <c r="H245" s="423">
        <v>0</v>
      </c>
      <c r="I245" s="240" t="s">
        <v>7</v>
      </c>
      <c r="J245" s="241">
        <v>43653</v>
      </c>
      <c r="K245" s="423">
        <v>0</v>
      </c>
      <c r="L245" s="423">
        <v>10</v>
      </c>
      <c r="M245" s="423">
        <v>0</v>
      </c>
      <c r="N245" s="423">
        <v>-129</v>
      </c>
      <c r="O245" s="423">
        <v>-23</v>
      </c>
      <c r="P245" s="423">
        <v>-152</v>
      </c>
      <c r="Q245" s="423">
        <v>0</v>
      </c>
      <c r="R245" s="423">
        <v>-152</v>
      </c>
      <c r="S245" s="332" t="str">
        <f t="shared" si="3"/>
        <v>1000015814</v>
      </c>
      <c r="T245" s="333" t="str">
        <f>VLOOKUP(VALUE(C245),base!F:H,3,FALSE)</f>
        <v>OUI</v>
      </c>
      <c r="U245" s="331">
        <f>ROUNDUP(G245/VLOOKUP(VALUE(C245),base!F:V,base!$O$1,FALSE),1)</f>
        <v>0</v>
      </c>
    </row>
    <row r="246" spans="1:21" x14ac:dyDescent="0.25">
      <c r="A246" s="240" t="s">
        <v>0</v>
      </c>
      <c r="B246" s="240" t="s">
        <v>1</v>
      </c>
      <c r="C246" s="240" t="s">
        <v>287</v>
      </c>
      <c r="D246" s="240" t="s">
        <v>262</v>
      </c>
      <c r="E246" s="240" t="s">
        <v>12</v>
      </c>
      <c r="F246" s="241">
        <v>43655</v>
      </c>
      <c r="G246" s="423">
        <v>0</v>
      </c>
      <c r="H246" s="423">
        <v>0</v>
      </c>
      <c r="I246" s="240" t="s">
        <v>8</v>
      </c>
      <c r="J246" s="241">
        <v>43654</v>
      </c>
      <c r="K246" s="423">
        <v>0</v>
      </c>
      <c r="L246" s="423">
        <v>13</v>
      </c>
      <c r="M246" s="423">
        <v>0</v>
      </c>
      <c r="N246" s="423">
        <v>-114</v>
      </c>
      <c r="O246" s="423">
        <v>-41</v>
      </c>
      <c r="P246" s="423">
        <v>-155</v>
      </c>
      <c r="Q246" s="423">
        <v>0</v>
      </c>
      <c r="R246" s="423">
        <v>-155</v>
      </c>
      <c r="S246" s="332" t="str">
        <f t="shared" si="3"/>
        <v>1000015814</v>
      </c>
      <c r="T246" s="333" t="str">
        <f>VLOOKUP(VALUE(C246),base!F:H,3,FALSE)</f>
        <v>OUI</v>
      </c>
      <c r="U246" s="331">
        <f>ROUNDUP(G246/VLOOKUP(VALUE(C246),base!F:V,base!$O$1,FALSE),1)</f>
        <v>0</v>
      </c>
    </row>
    <row r="247" spans="1:21" x14ac:dyDescent="0.25">
      <c r="A247" s="240" t="s">
        <v>0</v>
      </c>
      <c r="B247" s="240" t="s">
        <v>1</v>
      </c>
      <c r="C247" s="240" t="s">
        <v>287</v>
      </c>
      <c r="D247" s="240" t="s">
        <v>262</v>
      </c>
      <c r="E247" s="240" t="s">
        <v>12</v>
      </c>
      <c r="F247" s="241">
        <v>43656</v>
      </c>
      <c r="G247" s="423">
        <v>0</v>
      </c>
      <c r="H247" s="423">
        <v>0</v>
      </c>
      <c r="I247" s="240" t="s">
        <v>2</v>
      </c>
      <c r="J247" s="241">
        <v>43655</v>
      </c>
      <c r="K247" s="423">
        <v>0</v>
      </c>
      <c r="L247" s="423">
        <v>12</v>
      </c>
      <c r="M247" s="423">
        <v>0</v>
      </c>
      <c r="N247" s="423">
        <v>-128</v>
      </c>
      <c r="O247" s="423">
        <v>-21</v>
      </c>
      <c r="P247" s="423">
        <v>-149</v>
      </c>
      <c r="Q247" s="423">
        <v>0</v>
      </c>
      <c r="R247" s="423">
        <v>-149</v>
      </c>
      <c r="S247" s="332" t="str">
        <f t="shared" si="3"/>
        <v>1000015814</v>
      </c>
      <c r="T247" s="333" t="str">
        <f>VLOOKUP(VALUE(C247),base!F:H,3,FALSE)</f>
        <v>OUI</v>
      </c>
      <c r="U247" s="331">
        <f>ROUNDUP(G247/VLOOKUP(VALUE(C247),base!F:V,base!$O$1,FALSE),1)</f>
        <v>0</v>
      </c>
    </row>
    <row r="248" spans="1:21" x14ac:dyDescent="0.25">
      <c r="A248" s="240" t="s">
        <v>0</v>
      </c>
      <c r="B248" s="240" t="s">
        <v>1</v>
      </c>
      <c r="C248" s="240" t="s">
        <v>287</v>
      </c>
      <c r="D248" s="240" t="s">
        <v>262</v>
      </c>
      <c r="E248" s="240" t="s">
        <v>12</v>
      </c>
      <c r="F248" s="241">
        <v>43657</v>
      </c>
      <c r="G248" s="423">
        <v>0</v>
      </c>
      <c r="H248" s="423">
        <v>0</v>
      </c>
      <c r="I248" s="240" t="s">
        <v>3</v>
      </c>
      <c r="J248" s="241">
        <v>43656</v>
      </c>
      <c r="K248" s="423">
        <v>0</v>
      </c>
      <c r="L248" s="423">
        <v>13</v>
      </c>
      <c r="M248" s="423">
        <v>0</v>
      </c>
      <c r="N248" s="423">
        <v>-149</v>
      </c>
      <c r="O248" s="423">
        <v>0</v>
      </c>
      <c r="P248" s="423">
        <v>-149</v>
      </c>
      <c r="Q248" s="423">
        <v>0</v>
      </c>
      <c r="R248" s="423">
        <v>-149</v>
      </c>
      <c r="S248" s="332" t="str">
        <f t="shared" si="3"/>
        <v>1000015814</v>
      </c>
      <c r="T248" s="333" t="str">
        <f>VLOOKUP(VALUE(C248),base!F:H,3,FALSE)</f>
        <v>OUI</v>
      </c>
      <c r="U248" s="331">
        <f>ROUNDUP(G248/VLOOKUP(VALUE(C248),base!F:V,base!$O$1,FALSE),1)</f>
        <v>0</v>
      </c>
    </row>
    <row r="249" spans="1:21" x14ac:dyDescent="0.25">
      <c r="A249" s="240" t="s">
        <v>0</v>
      </c>
      <c r="B249" s="240" t="s">
        <v>1</v>
      </c>
      <c r="C249" s="240" t="s">
        <v>287</v>
      </c>
      <c r="D249" s="240" t="s">
        <v>262</v>
      </c>
      <c r="E249" s="240" t="s">
        <v>12</v>
      </c>
      <c r="F249" s="241">
        <v>43658</v>
      </c>
      <c r="G249" s="423">
        <v>0</v>
      </c>
      <c r="H249" s="423">
        <v>0</v>
      </c>
      <c r="I249" s="240" t="s">
        <v>4</v>
      </c>
      <c r="J249" s="241">
        <v>43657</v>
      </c>
      <c r="K249" s="423">
        <v>0</v>
      </c>
      <c r="L249" s="423">
        <v>15</v>
      </c>
      <c r="M249" s="423">
        <v>0</v>
      </c>
      <c r="N249" s="423">
        <v>-96</v>
      </c>
      <c r="O249" s="423">
        <v>0</v>
      </c>
      <c r="P249" s="423">
        <v>-96</v>
      </c>
      <c r="Q249" s="423">
        <v>0</v>
      </c>
      <c r="R249" s="423">
        <v>-96</v>
      </c>
      <c r="S249" s="332" t="str">
        <f t="shared" si="3"/>
        <v>1000015814</v>
      </c>
      <c r="T249" s="333" t="str">
        <f>VLOOKUP(VALUE(C249),base!F:H,3,FALSE)</f>
        <v>OUI</v>
      </c>
      <c r="U249" s="331">
        <f>ROUNDUP(G249/VLOOKUP(VALUE(C249),base!F:V,base!$O$1,FALSE),1)</f>
        <v>0</v>
      </c>
    </row>
    <row r="250" spans="1:21" x14ac:dyDescent="0.25">
      <c r="A250" s="240" t="s">
        <v>0</v>
      </c>
      <c r="B250" s="240" t="s">
        <v>1</v>
      </c>
      <c r="C250" s="240" t="s">
        <v>287</v>
      </c>
      <c r="D250" s="240" t="s">
        <v>262</v>
      </c>
      <c r="E250" s="240" t="s">
        <v>12</v>
      </c>
      <c r="F250" s="241">
        <v>43659</v>
      </c>
      <c r="G250" s="423">
        <v>0</v>
      </c>
      <c r="H250" s="423">
        <v>0</v>
      </c>
      <c r="I250" s="240" t="s">
        <v>5</v>
      </c>
      <c r="J250" s="241">
        <v>43658</v>
      </c>
      <c r="K250" s="423">
        <v>0</v>
      </c>
      <c r="L250" s="423">
        <v>10</v>
      </c>
      <c r="M250" s="423">
        <v>0</v>
      </c>
      <c r="N250" s="423">
        <v>-105</v>
      </c>
      <c r="O250" s="423">
        <v>0</v>
      </c>
      <c r="P250" s="423">
        <v>-105</v>
      </c>
      <c r="Q250" s="423">
        <v>0</v>
      </c>
      <c r="R250" s="423">
        <v>-105</v>
      </c>
      <c r="S250" s="332" t="str">
        <f t="shared" si="3"/>
        <v>1000015814</v>
      </c>
      <c r="T250" s="333" t="str">
        <f>VLOOKUP(VALUE(C250),base!F:H,3,FALSE)</f>
        <v>OUI</v>
      </c>
      <c r="U250" s="331">
        <f>ROUNDUP(G250/VLOOKUP(VALUE(C250),base!F:V,base!$O$1,FALSE),1)</f>
        <v>0</v>
      </c>
    </row>
    <row r="251" spans="1:21" x14ac:dyDescent="0.25">
      <c r="A251" s="240" t="s">
        <v>0</v>
      </c>
      <c r="B251" s="240" t="s">
        <v>1</v>
      </c>
      <c r="C251" s="240" t="s">
        <v>287</v>
      </c>
      <c r="D251" s="240" t="s">
        <v>262</v>
      </c>
      <c r="E251" s="240" t="s">
        <v>12</v>
      </c>
      <c r="F251" s="241">
        <v>43660</v>
      </c>
      <c r="G251" s="423">
        <v>0</v>
      </c>
      <c r="H251" s="423">
        <v>0</v>
      </c>
      <c r="I251" s="240" t="s">
        <v>6</v>
      </c>
      <c r="J251" s="241">
        <v>43659</v>
      </c>
      <c r="K251" s="423">
        <v>0</v>
      </c>
      <c r="L251" s="423">
        <v>11</v>
      </c>
      <c r="M251" s="423">
        <v>0</v>
      </c>
      <c r="N251" s="423">
        <v>0</v>
      </c>
      <c r="O251" s="423">
        <v>0</v>
      </c>
      <c r="P251" s="423">
        <v>0</v>
      </c>
      <c r="Q251" s="423">
        <v>0</v>
      </c>
      <c r="R251" s="423">
        <v>0</v>
      </c>
      <c r="S251" s="332" t="str">
        <f t="shared" si="3"/>
        <v>1000015814</v>
      </c>
      <c r="T251" s="333" t="str">
        <f>VLOOKUP(VALUE(C251),base!F:H,3,FALSE)</f>
        <v>OUI</v>
      </c>
      <c r="U251" s="331">
        <f>ROUNDUP(G251/VLOOKUP(VALUE(C251),base!F:V,base!$O$1,FALSE),1)</f>
        <v>0</v>
      </c>
    </row>
    <row r="252" spans="1:21" x14ac:dyDescent="0.25">
      <c r="A252" s="240" t="s">
        <v>0</v>
      </c>
      <c r="B252" s="240" t="s">
        <v>1</v>
      </c>
      <c r="C252" s="240" t="s">
        <v>287</v>
      </c>
      <c r="D252" s="240" t="s">
        <v>262</v>
      </c>
      <c r="E252" s="240" t="s">
        <v>12</v>
      </c>
      <c r="F252" s="241">
        <v>43661</v>
      </c>
      <c r="G252" s="423">
        <v>0</v>
      </c>
      <c r="H252" s="423">
        <v>0</v>
      </c>
      <c r="I252" s="240" t="s">
        <v>7</v>
      </c>
      <c r="J252" s="241">
        <v>43660</v>
      </c>
      <c r="K252" s="423">
        <v>0</v>
      </c>
      <c r="L252" s="423">
        <v>11</v>
      </c>
      <c r="M252" s="423">
        <v>0</v>
      </c>
      <c r="N252" s="423">
        <v>-129</v>
      </c>
      <c r="O252" s="423">
        <v>0</v>
      </c>
      <c r="P252" s="423">
        <v>-129</v>
      </c>
      <c r="Q252" s="423">
        <v>0</v>
      </c>
      <c r="R252" s="423">
        <v>-129</v>
      </c>
      <c r="S252" s="332" t="str">
        <f t="shared" si="3"/>
        <v>1000015814</v>
      </c>
      <c r="T252" s="333" t="str">
        <f>VLOOKUP(VALUE(C252),base!F:H,3,FALSE)</f>
        <v>OUI</v>
      </c>
      <c r="U252" s="331">
        <f>ROUNDUP(G252/VLOOKUP(VALUE(C252),base!F:V,base!$O$1,FALSE),1)</f>
        <v>0</v>
      </c>
    </row>
    <row r="253" spans="1:21" x14ac:dyDescent="0.25">
      <c r="A253" s="240" t="s">
        <v>0</v>
      </c>
      <c r="B253" s="240" t="s">
        <v>1</v>
      </c>
      <c r="C253" s="240" t="s">
        <v>287</v>
      </c>
      <c r="D253" s="240" t="s">
        <v>262</v>
      </c>
      <c r="E253" s="240" t="s">
        <v>12</v>
      </c>
      <c r="F253" s="241">
        <v>43662</v>
      </c>
      <c r="G253" s="423">
        <v>0</v>
      </c>
      <c r="H253" s="423">
        <v>0</v>
      </c>
      <c r="I253" s="240" t="s">
        <v>8</v>
      </c>
      <c r="J253" s="241">
        <v>43661</v>
      </c>
      <c r="K253" s="423">
        <v>0</v>
      </c>
      <c r="L253" s="423">
        <v>13</v>
      </c>
      <c r="M253" s="423">
        <v>0</v>
      </c>
      <c r="N253" s="423">
        <v>-114</v>
      </c>
      <c r="O253" s="423">
        <v>0</v>
      </c>
      <c r="P253" s="423">
        <v>-114</v>
      </c>
      <c r="Q253" s="423">
        <v>0</v>
      </c>
      <c r="R253" s="423">
        <v>-114</v>
      </c>
      <c r="S253" s="332" t="str">
        <f t="shared" si="3"/>
        <v>1000015814</v>
      </c>
      <c r="T253" s="333" t="str">
        <f>VLOOKUP(VALUE(C253),base!F:H,3,FALSE)</f>
        <v>OUI</v>
      </c>
      <c r="U253" s="331">
        <f>ROUNDUP(G253/VLOOKUP(VALUE(C253),base!F:V,base!$O$1,FALSE),1)</f>
        <v>0</v>
      </c>
    </row>
    <row r="254" spans="1:21" x14ac:dyDescent="0.25">
      <c r="A254" s="240" t="s">
        <v>0</v>
      </c>
      <c r="B254" s="240" t="s">
        <v>9</v>
      </c>
      <c r="C254" s="240" t="s">
        <v>289</v>
      </c>
      <c r="D254" s="240" t="s">
        <v>269</v>
      </c>
      <c r="E254" s="240" t="s">
        <v>14</v>
      </c>
      <c r="F254" s="241">
        <v>43649</v>
      </c>
      <c r="G254" s="423">
        <v>7056</v>
      </c>
      <c r="H254" s="423">
        <v>-6209</v>
      </c>
      <c r="I254" s="240" t="s">
        <v>2</v>
      </c>
      <c r="J254" s="241">
        <v>43648</v>
      </c>
      <c r="K254" s="423">
        <v>0</v>
      </c>
      <c r="L254" s="423">
        <v>2780</v>
      </c>
      <c r="M254" s="423">
        <v>0</v>
      </c>
      <c r="N254" s="423">
        <v>-850</v>
      </c>
      <c r="O254" s="423">
        <v>-778</v>
      </c>
      <c r="P254" s="423">
        <v>-1628</v>
      </c>
      <c r="Q254" s="423">
        <v>0</v>
      </c>
      <c r="R254" s="423">
        <v>-1628</v>
      </c>
      <c r="S254" s="332" t="str">
        <f t="shared" si="3"/>
        <v>1000015875</v>
      </c>
      <c r="T254" s="333" t="str">
        <f>VLOOKUP(VALUE(C254),base!F:H,3,FALSE)</f>
        <v>OUI</v>
      </c>
      <c r="U254" s="331">
        <f>ROUNDUP(G254/VLOOKUP(VALUE(C254),base!F:V,base!$O$1,FALSE),1)</f>
        <v>103.8</v>
      </c>
    </row>
    <row r="255" spans="1:21" x14ac:dyDescent="0.25">
      <c r="A255" s="240" t="s">
        <v>0</v>
      </c>
      <c r="B255" s="240" t="s">
        <v>9</v>
      </c>
      <c r="C255" s="240" t="s">
        <v>289</v>
      </c>
      <c r="D255" s="240" t="s">
        <v>269</v>
      </c>
      <c r="E255" s="240" t="s">
        <v>14</v>
      </c>
      <c r="F255" s="241">
        <v>43650</v>
      </c>
      <c r="G255" s="423">
        <v>847</v>
      </c>
      <c r="H255" s="423">
        <v>-5078</v>
      </c>
      <c r="I255" s="240" t="s">
        <v>3</v>
      </c>
      <c r="J255" s="241">
        <v>43649</v>
      </c>
      <c r="K255" s="423">
        <v>0</v>
      </c>
      <c r="L255" s="423">
        <v>1152</v>
      </c>
      <c r="M255" s="423">
        <v>0</v>
      </c>
      <c r="N255" s="423">
        <v>-1532</v>
      </c>
      <c r="O255" s="423">
        <v>-80</v>
      </c>
      <c r="P255" s="423">
        <v>-1612</v>
      </c>
      <c r="Q255" s="423">
        <v>0</v>
      </c>
      <c r="R255" s="423">
        <v>-1612</v>
      </c>
      <c r="S255" s="332" t="str">
        <f t="shared" si="3"/>
        <v>1000015875</v>
      </c>
      <c r="T255" s="333" t="str">
        <f>VLOOKUP(VALUE(C255),base!F:H,3,FALSE)</f>
        <v>OUI</v>
      </c>
      <c r="U255" s="331">
        <f>ROUNDUP(G255/VLOOKUP(VALUE(C255),base!F:V,base!$O$1,FALSE),1)</f>
        <v>12.5</v>
      </c>
    </row>
    <row r="256" spans="1:21" x14ac:dyDescent="0.25">
      <c r="A256" s="240" t="s">
        <v>0</v>
      </c>
      <c r="B256" s="240" t="s">
        <v>9</v>
      </c>
      <c r="C256" s="240" t="s">
        <v>289</v>
      </c>
      <c r="D256" s="240" t="s">
        <v>269</v>
      </c>
      <c r="E256" s="240" t="s">
        <v>14</v>
      </c>
      <c r="F256" s="241">
        <v>43651</v>
      </c>
      <c r="G256" s="423">
        <v>-4231</v>
      </c>
      <c r="H256" s="423">
        <v>-5428</v>
      </c>
      <c r="I256" s="240" t="s">
        <v>4</v>
      </c>
      <c r="J256" s="241">
        <v>43650</v>
      </c>
      <c r="K256" s="423">
        <v>-2859</v>
      </c>
      <c r="L256" s="423">
        <v>482</v>
      </c>
      <c r="M256" s="423">
        <v>0</v>
      </c>
      <c r="N256" s="423">
        <v>-1368</v>
      </c>
      <c r="O256" s="423">
        <v>0</v>
      </c>
      <c r="P256" s="423">
        <v>-1368</v>
      </c>
      <c r="Q256" s="423">
        <v>0</v>
      </c>
      <c r="R256" s="423">
        <v>-1368</v>
      </c>
      <c r="S256" s="332" t="str">
        <f t="shared" si="3"/>
        <v>1000015875</v>
      </c>
      <c r="T256" s="333" t="str">
        <f>VLOOKUP(VALUE(C256),base!F:H,3,FALSE)</f>
        <v>OUI</v>
      </c>
      <c r="U256" s="331">
        <f>ROUNDUP(G256/VLOOKUP(VALUE(C256),base!F:V,base!$O$1,FALSE),1)</f>
        <v>-62.300000000000004</v>
      </c>
    </row>
    <row r="257" spans="1:21" x14ac:dyDescent="0.25">
      <c r="A257" s="240" t="s">
        <v>0</v>
      </c>
      <c r="B257" s="240" t="s">
        <v>9</v>
      </c>
      <c r="C257" s="240" t="s">
        <v>289</v>
      </c>
      <c r="D257" s="240" t="s">
        <v>269</v>
      </c>
      <c r="E257" s="240" t="s">
        <v>14</v>
      </c>
      <c r="F257" s="241">
        <v>43652</v>
      </c>
      <c r="G257" s="423">
        <v>0</v>
      </c>
      <c r="H257" s="423">
        <v>-7122</v>
      </c>
      <c r="I257" s="240" t="s">
        <v>5</v>
      </c>
      <c r="J257" s="241">
        <v>43651</v>
      </c>
      <c r="K257" s="423">
        <v>-7122</v>
      </c>
      <c r="L257" s="423">
        <v>409</v>
      </c>
      <c r="M257" s="423">
        <v>0</v>
      </c>
      <c r="N257" s="423">
        <v>-1217</v>
      </c>
      <c r="O257" s="423">
        <v>0</v>
      </c>
      <c r="P257" s="423">
        <v>-1217</v>
      </c>
      <c r="Q257" s="423">
        <v>0</v>
      </c>
      <c r="R257" s="423">
        <v>-1217</v>
      </c>
      <c r="S257" s="332" t="str">
        <f t="shared" si="3"/>
        <v>1000015875</v>
      </c>
      <c r="T257" s="333" t="str">
        <f>VLOOKUP(VALUE(C257),base!F:H,3,FALSE)</f>
        <v>OUI</v>
      </c>
      <c r="U257" s="331">
        <f>ROUNDUP(G257/VLOOKUP(VALUE(C257),base!F:V,base!$O$1,FALSE),1)</f>
        <v>0</v>
      </c>
    </row>
    <row r="258" spans="1:21" x14ac:dyDescent="0.25">
      <c r="A258" s="240" t="s">
        <v>0</v>
      </c>
      <c r="B258" s="240" t="s">
        <v>9</v>
      </c>
      <c r="C258" s="240" t="s">
        <v>289</v>
      </c>
      <c r="D258" s="240" t="s">
        <v>269</v>
      </c>
      <c r="E258" s="240" t="s">
        <v>14</v>
      </c>
      <c r="F258" s="241">
        <v>43653</v>
      </c>
      <c r="G258" s="423">
        <v>0</v>
      </c>
      <c r="H258" s="423">
        <v>0</v>
      </c>
      <c r="I258" s="240" t="s">
        <v>6</v>
      </c>
      <c r="J258" s="241">
        <v>43652</v>
      </c>
      <c r="K258" s="423">
        <v>0</v>
      </c>
      <c r="L258" s="423">
        <v>364</v>
      </c>
      <c r="M258" s="423">
        <v>0</v>
      </c>
      <c r="N258" s="423">
        <v>0</v>
      </c>
      <c r="O258" s="423">
        <v>0</v>
      </c>
      <c r="P258" s="423">
        <v>0</v>
      </c>
      <c r="Q258" s="423">
        <v>0</v>
      </c>
      <c r="R258" s="423">
        <v>0</v>
      </c>
      <c r="S258" s="332" t="str">
        <f t="shared" ref="S258:S321" si="4">C258</f>
        <v>1000015875</v>
      </c>
      <c r="T258" s="333" t="str">
        <f>VLOOKUP(VALUE(C258),base!F:H,3,FALSE)</f>
        <v>OUI</v>
      </c>
      <c r="U258" s="331">
        <f>ROUNDUP(G258/VLOOKUP(VALUE(C258),base!F:V,base!$O$1,FALSE),1)</f>
        <v>0</v>
      </c>
    </row>
    <row r="259" spans="1:21" x14ac:dyDescent="0.25">
      <c r="A259" s="240" t="s">
        <v>0</v>
      </c>
      <c r="B259" s="240" t="s">
        <v>9</v>
      </c>
      <c r="C259" s="240" t="s">
        <v>289</v>
      </c>
      <c r="D259" s="240" t="s">
        <v>269</v>
      </c>
      <c r="E259" s="240" t="s">
        <v>14</v>
      </c>
      <c r="F259" s="241">
        <v>43654</v>
      </c>
      <c r="G259" s="423">
        <v>0</v>
      </c>
      <c r="H259" s="423">
        <v>-8049</v>
      </c>
      <c r="I259" s="240" t="s">
        <v>7</v>
      </c>
      <c r="J259" s="241">
        <v>43653</v>
      </c>
      <c r="K259" s="423">
        <v>-8049</v>
      </c>
      <c r="L259" s="423">
        <v>364</v>
      </c>
      <c r="M259" s="423">
        <v>0</v>
      </c>
      <c r="N259" s="423">
        <v>-1532</v>
      </c>
      <c r="O259" s="423">
        <v>0</v>
      </c>
      <c r="P259" s="423">
        <v>-1532</v>
      </c>
      <c r="Q259" s="423">
        <v>0</v>
      </c>
      <c r="R259" s="423">
        <v>-1532</v>
      </c>
      <c r="S259" s="332" t="str">
        <f t="shared" si="4"/>
        <v>1000015875</v>
      </c>
      <c r="T259" s="333" t="str">
        <f>VLOOKUP(VALUE(C259),base!F:H,3,FALSE)</f>
        <v>OUI</v>
      </c>
      <c r="U259" s="331">
        <f>ROUNDUP(G259/VLOOKUP(VALUE(C259),base!F:V,base!$O$1,FALSE),1)</f>
        <v>0</v>
      </c>
    </row>
    <row r="260" spans="1:21" x14ac:dyDescent="0.25">
      <c r="A260" s="240" t="s">
        <v>0</v>
      </c>
      <c r="B260" s="240" t="s">
        <v>9</v>
      </c>
      <c r="C260" s="240" t="s">
        <v>289</v>
      </c>
      <c r="D260" s="240" t="s">
        <v>269</v>
      </c>
      <c r="E260" s="240" t="s">
        <v>14</v>
      </c>
      <c r="F260" s="241">
        <v>43655</v>
      </c>
      <c r="G260" s="423">
        <v>0</v>
      </c>
      <c r="H260" s="423">
        <v>-8600</v>
      </c>
      <c r="I260" s="240" t="s">
        <v>8</v>
      </c>
      <c r="J260" s="241">
        <v>43654</v>
      </c>
      <c r="K260" s="423">
        <v>-8600</v>
      </c>
      <c r="L260" s="423">
        <v>458</v>
      </c>
      <c r="M260" s="423">
        <v>0</v>
      </c>
      <c r="N260" s="423">
        <v>-1506</v>
      </c>
      <c r="O260" s="423">
        <v>0</v>
      </c>
      <c r="P260" s="423">
        <v>-1506</v>
      </c>
      <c r="Q260" s="423">
        <v>0</v>
      </c>
      <c r="R260" s="423">
        <v>-1506</v>
      </c>
      <c r="S260" s="332" t="str">
        <f t="shared" si="4"/>
        <v>1000015875</v>
      </c>
      <c r="T260" s="333" t="str">
        <f>VLOOKUP(VALUE(C260),base!F:H,3,FALSE)</f>
        <v>OUI</v>
      </c>
      <c r="U260" s="331">
        <f>ROUNDUP(G260/VLOOKUP(VALUE(C260),base!F:V,base!$O$1,FALSE),1)</f>
        <v>0</v>
      </c>
    </row>
    <row r="261" spans="1:21" x14ac:dyDescent="0.25">
      <c r="A261" s="240" t="s">
        <v>0</v>
      </c>
      <c r="B261" s="240" t="s">
        <v>9</v>
      </c>
      <c r="C261" s="240" t="s">
        <v>289</v>
      </c>
      <c r="D261" s="240" t="s">
        <v>269</v>
      </c>
      <c r="E261" s="240" t="s">
        <v>14</v>
      </c>
      <c r="F261" s="241">
        <v>43656</v>
      </c>
      <c r="G261" s="423">
        <v>0</v>
      </c>
      <c r="H261" s="423">
        <v>-8598</v>
      </c>
      <c r="I261" s="240" t="s">
        <v>2</v>
      </c>
      <c r="J261" s="241">
        <v>43655</v>
      </c>
      <c r="K261" s="423">
        <v>-8598</v>
      </c>
      <c r="L261" s="423">
        <v>450</v>
      </c>
      <c r="M261" s="423">
        <v>0</v>
      </c>
      <c r="N261" s="423">
        <v>-1649</v>
      </c>
      <c r="O261" s="423">
        <v>0</v>
      </c>
      <c r="P261" s="423">
        <v>-1649</v>
      </c>
      <c r="Q261" s="423">
        <v>0</v>
      </c>
      <c r="R261" s="423">
        <v>-1649</v>
      </c>
      <c r="S261" s="332" t="str">
        <f t="shared" si="4"/>
        <v>1000015875</v>
      </c>
      <c r="T261" s="333" t="str">
        <f>VLOOKUP(VALUE(C261),base!F:H,3,FALSE)</f>
        <v>OUI</v>
      </c>
      <c r="U261" s="331">
        <f>ROUNDUP(G261/VLOOKUP(VALUE(C261),base!F:V,base!$O$1,FALSE),1)</f>
        <v>0</v>
      </c>
    </row>
    <row r="262" spans="1:21" x14ac:dyDescent="0.25">
      <c r="A262" s="240" t="s">
        <v>0</v>
      </c>
      <c r="B262" s="240" t="s">
        <v>9</v>
      </c>
      <c r="C262" s="240" t="s">
        <v>289</v>
      </c>
      <c r="D262" s="240" t="s">
        <v>269</v>
      </c>
      <c r="E262" s="240" t="s">
        <v>14</v>
      </c>
      <c r="F262" s="241">
        <v>43657</v>
      </c>
      <c r="G262" s="423">
        <v>0</v>
      </c>
      <c r="H262" s="423">
        <v>-6777</v>
      </c>
      <c r="I262" s="240" t="s">
        <v>3</v>
      </c>
      <c r="J262" s="241">
        <v>43656</v>
      </c>
      <c r="K262" s="423">
        <v>-6777</v>
      </c>
      <c r="L262" s="423">
        <v>493</v>
      </c>
      <c r="M262" s="423">
        <v>0</v>
      </c>
      <c r="N262" s="423">
        <v>-1696</v>
      </c>
      <c r="O262" s="423">
        <v>0</v>
      </c>
      <c r="P262" s="423">
        <v>-1696</v>
      </c>
      <c r="Q262" s="423">
        <v>0</v>
      </c>
      <c r="R262" s="423">
        <v>-1696</v>
      </c>
      <c r="S262" s="332" t="str">
        <f t="shared" si="4"/>
        <v>1000015875</v>
      </c>
      <c r="T262" s="333" t="str">
        <f>VLOOKUP(VALUE(C262),base!F:H,3,FALSE)</f>
        <v>OUI</v>
      </c>
      <c r="U262" s="331">
        <f>ROUNDUP(G262/VLOOKUP(VALUE(C262),base!F:V,base!$O$1,FALSE),1)</f>
        <v>0</v>
      </c>
    </row>
    <row r="263" spans="1:21" x14ac:dyDescent="0.25">
      <c r="A263" s="240" t="s">
        <v>0</v>
      </c>
      <c r="B263" s="240" t="s">
        <v>9</v>
      </c>
      <c r="C263" s="240" t="s">
        <v>289</v>
      </c>
      <c r="D263" s="240" t="s">
        <v>269</v>
      </c>
      <c r="E263" s="240" t="s">
        <v>14</v>
      </c>
      <c r="F263" s="241">
        <v>43658</v>
      </c>
      <c r="G263" s="423">
        <v>0</v>
      </c>
      <c r="H263" s="423">
        <v>-5186</v>
      </c>
      <c r="I263" s="240" t="s">
        <v>4</v>
      </c>
      <c r="J263" s="241">
        <v>43657</v>
      </c>
      <c r="K263" s="423">
        <v>-5186</v>
      </c>
      <c r="L263" s="423">
        <v>507</v>
      </c>
      <c r="M263" s="423">
        <v>0</v>
      </c>
      <c r="N263" s="423">
        <v>-1262</v>
      </c>
      <c r="O263" s="423">
        <v>0</v>
      </c>
      <c r="P263" s="423">
        <v>-1262</v>
      </c>
      <c r="Q263" s="423">
        <v>0</v>
      </c>
      <c r="R263" s="423">
        <v>-1262</v>
      </c>
      <c r="S263" s="332" t="str">
        <f t="shared" si="4"/>
        <v>1000015875</v>
      </c>
      <c r="T263" s="333" t="str">
        <f>VLOOKUP(VALUE(C263),base!F:H,3,FALSE)</f>
        <v>OUI</v>
      </c>
      <c r="U263" s="331">
        <f>ROUNDUP(G263/VLOOKUP(VALUE(C263),base!F:V,base!$O$1,FALSE),1)</f>
        <v>0</v>
      </c>
    </row>
    <row r="264" spans="1:21" x14ac:dyDescent="0.25">
      <c r="A264" s="240" t="s">
        <v>0</v>
      </c>
      <c r="B264" s="240" t="s">
        <v>9</v>
      </c>
      <c r="C264" s="240" t="s">
        <v>289</v>
      </c>
      <c r="D264" s="240" t="s">
        <v>269</v>
      </c>
      <c r="E264" s="240" t="s">
        <v>14</v>
      </c>
      <c r="F264" s="241">
        <v>43659</v>
      </c>
      <c r="G264" s="423">
        <v>0</v>
      </c>
      <c r="H264" s="423">
        <v>-7057</v>
      </c>
      <c r="I264" s="240" t="s">
        <v>5</v>
      </c>
      <c r="J264" s="241">
        <v>43658</v>
      </c>
      <c r="K264" s="423">
        <v>-7057</v>
      </c>
      <c r="L264" s="423">
        <v>377</v>
      </c>
      <c r="M264" s="423">
        <v>0</v>
      </c>
      <c r="N264" s="423">
        <v>-1161</v>
      </c>
      <c r="O264" s="423">
        <v>0</v>
      </c>
      <c r="P264" s="423">
        <v>-1161</v>
      </c>
      <c r="Q264" s="423">
        <v>0</v>
      </c>
      <c r="R264" s="423">
        <v>-1161</v>
      </c>
      <c r="S264" s="332" t="str">
        <f t="shared" si="4"/>
        <v>1000015875</v>
      </c>
      <c r="T264" s="333" t="str">
        <f>VLOOKUP(VALUE(C264),base!F:H,3,FALSE)</f>
        <v>OUI</v>
      </c>
      <c r="U264" s="331">
        <f>ROUNDUP(G264/VLOOKUP(VALUE(C264),base!F:V,base!$O$1,FALSE),1)</f>
        <v>0</v>
      </c>
    </row>
    <row r="265" spans="1:21" x14ac:dyDescent="0.25">
      <c r="A265" s="240" t="s">
        <v>0</v>
      </c>
      <c r="B265" s="240" t="s">
        <v>9</v>
      </c>
      <c r="C265" s="240" t="s">
        <v>289</v>
      </c>
      <c r="D265" s="240" t="s">
        <v>269</v>
      </c>
      <c r="E265" s="240" t="s">
        <v>14</v>
      </c>
      <c r="F265" s="241">
        <v>43660</v>
      </c>
      <c r="G265" s="423">
        <v>0</v>
      </c>
      <c r="H265" s="423">
        <v>0</v>
      </c>
      <c r="I265" s="240" t="s">
        <v>6</v>
      </c>
      <c r="J265" s="241">
        <v>43659</v>
      </c>
      <c r="K265" s="423">
        <v>0</v>
      </c>
      <c r="L265" s="423">
        <v>347</v>
      </c>
      <c r="M265" s="423">
        <v>0</v>
      </c>
      <c r="N265" s="423">
        <v>0</v>
      </c>
      <c r="O265" s="423">
        <v>0</v>
      </c>
      <c r="P265" s="423">
        <v>0</v>
      </c>
      <c r="Q265" s="423">
        <v>0</v>
      </c>
      <c r="R265" s="423">
        <v>0</v>
      </c>
      <c r="S265" s="332" t="str">
        <f t="shared" si="4"/>
        <v>1000015875</v>
      </c>
      <c r="T265" s="333" t="str">
        <f>VLOOKUP(VALUE(C265),base!F:H,3,FALSE)</f>
        <v>OUI</v>
      </c>
      <c r="U265" s="331">
        <f>ROUNDUP(G265/VLOOKUP(VALUE(C265),base!F:V,base!$O$1,FALSE),1)</f>
        <v>0</v>
      </c>
    </row>
    <row r="266" spans="1:21" x14ac:dyDescent="0.25">
      <c r="A266" s="240" t="s">
        <v>0</v>
      </c>
      <c r="B266" s="240" t="s">
        <v>9</v>
      </c>
      <c r="C266" s="240" t="s">
        <v>289</v>
      </c>
      <c r="D266" s="240" t="s">
        <v>269</v>
      </c>
      <c r="E266" s="240" t="s">
        <v>14</v>
      </c>
      <c r="F266" s="241">
        <v>43661</v>
      </c>
      <c r="G266" s="423">
        <v>0</v>
      </c>
      <c r="H266" s="423">
        <v>-7962</v>
      </c>
      <c r="I266" s="240" t="s">
        <v>7</v>
      </c>
      <c r="J266" s="241">
        <v>43660</v>
      </c>
      <c r="K266" s="423">
        <v>-7962</v>
      </c>
      <c r="L266" s="423">
        <v>347</v>
      </c>
      <c r="M266" s="423">
        <v>0</v>
      </c>
      <c r="N266" s="423">
        <v>-1435</v>
      </c>
      <c r="O266" s="423">
        <v>0</v>
      </c>
      <c r="P266" s="423">
        <v>-1435</v>
      </c>
      <c r="Q266" s="423">
        <v>0</v>
      </c>
      <c r="R266" s="423">
        <v>-1435</v>
      </c>
      <c r="S266" s="332" t="str">
        <f t="shared" si="4"/>
        <v>1000015875</v>
      </c>
      <c r="T266" s="333" t="str">
        <f>VLOOKUP(VALUE(C266),base!F:H,3,FALSE)</f>
        <v>OUI</v>
      </c>
      <c r="U266" s="331">
        <f>ROUNDUP(G266/VLOOKUP(VALUE(C266),base!F:V,base!$O$1,FALSE),1)</f>
        <v>0</v>
      </c>
    </row>
    <row r="267" spans="1:21" x14ac:dyDescent="0.25">
      <c r="A267" s="240" t="s">
        <v>0</v>
      </c>
      <c r="B267" s="240" t="s">
        <v>9</v>
      </c>
      <c r="C267" s="240" t="s">
        <v>289</v>
      </c>
      <c r="D267" s="240" t="s">
        <v>269</v>
      </c>
      <c r="E267" s="240" t="s">
        <v>14</v>
      </c>
      <c r="F267" s="241">
        <v>43662</v>
      </c>
      <c r="G267" s="423">
        <v>0</v>
      </c>
      <c r="H267" s="423">
        <v>-8811</v>
      </c>
      <c r="I267" s="240" t="s">
        <v>8</v>
      </c>
      <c r="J267" s="241">
        <v>43661</v>
      </c>
      <c r="K267" s="423">
        <v>-8811</v>
      </c>
      <c r="L267" s="423">
        <v>429</v>
      </c>
      <c r="M267" s="423">
        <v>0</v>
      </c>
      <c r="N267" s="423">
        <v>-1576</v>
      </c>
      <c r="O267" s="423">
        <v>0</v>
      </c>
      <c r="P267" s="423">
        <v>-1576</v>
      </c>
      <c r="Q267" s="423">
        <v>0</v>
      </c>
      <c r="R267" s="423">
        <v>-1576</v>
      </c>
      <c r="S267" s="332" t="str">
        <f t="shared" si="4"/>
        <v>1000015875</v>
      </c>
      <c r="T267" s="333" t="str">
        <f>VLOOKUP(VALUE(C267),base!F:H,3,FALSE)</f>
        <v>OUI</v>
      </c>
      <c r="U267" s="331">
        <f>ROUNDUP(G267/VLOOKUP(VALUE(C267),base!F:V,base!$O$1,FALSE),1)</f>
        <v>0</v>
      </c>
    </row>
    <row r="268" spans="1:21" x14ac:dyDescent="0.25">
      <c r="A268" s="240" t="s">
        <v>0</v>
      </c>
      <c r="B268" s="240" t="s">
        <v>9</v>
      </c>
      <c r="C268" s="240" t="s">
        <v>320</v>
      </c>
      <c r="D268" s="240" t="s">
        <v>269</v>
      </c>
      <c r="E268" s="240" t="s">
        <v>14</v>
      </c>
      <c r="F268" s="241">
        <v>43649</v>
      </c>
      <c r="G268" s="423">
        <v>0</v>
      </c>
      <c r="H268" s="423">
        <v>0</v>
      </c>
      <c r="I268" s="240" t="s">
        <v>2</v>
      </c>
      <c r="J268" s="241">
        <v>43648</v>
      </c>
      <c r="K268" s="423">
        <v>0</v>
      </c>
      <c r="L268" s="423">
        <v>80</v>
      </c>
      <c r="M268" s="423">
        <v>0</v>
      </c>
      <c r="N268" s="423">
        <v>0</v>
      </c>
      <c r="O268" s="423">
        <v>0</v>
      </c>
      <c r="P268" s="423">
        <v>0</v>
      </c>
      <c r="Q268" s="423">
        <v>0</v>
      </c>
      <c r="R268" s="423">
        <v>0</v>
      </c>
      <c r="S268" s="332" t="str">
        <f t="shared" si="4"/>
        <v>1000015876</v>
      </c>
      <c r="T268" s="333" t="str">
        <f>VLOOKUP(VALUE(C268),base!F:H,3,FALSE)</f>
        <v>OUI</v>
      </c>
      <c r="U268" s="331">
        <f>ROUNDUP(G268/VLOOKUP(VALUE(C268),base!F:V,base!$O$1,FALSE),1)</f>
        <v>0</v>
      </c>
    </row>
    <row r="269" spans="1:21" x14ac:dyDescent="0.25">
      <c r="A269" s="240" t="s">
        <v>0</v>
      </c>
      <c r="B269" s="240" t="s">
        <v>9</v>
      </c>
      <c r="C269" s="240" t="s">
        <v>320</v>
      </c>
      <c r="D269" s="240" t="s">
        <v>269</v>
      </c>
      <c r="E269" s="240" t="s">
        <v>14</v>
      </c>
      <c r="F269" s="241">
        <v>43650</v>
      </c>
      <c r="G269" s="423">
        <v>0</v>
      </c>
      <c r="H269" s="423">
        <v>0</v>
      </c>
      <c r="I269" s="240" t="s">
        <v>3</v>
      </c>
      <c r="J269" s="241">
        <v>43649</v>
      </c>
      <c r="K269" s="423">
        <v>0</v>
      </c>
      <c r="L269" s="423">
        <v>80</v>
      </c>
      <c r="M269" s="423">
        <v>0</v>
      </c>
      <c r="N269" s="423">
        <v>0</v>
      </c>
      <c r="O269" s="423">
        <v>0</v>
      </c>
      <c r="P269" s="423">
        <v>0</v>
      </c>
      <c r="Q269" s="423">
        <v>0</v>
      </c>
      <c r="R269" s="423">
        <v>0</v>
      </c>
      <c r="S269" s="332" t="str">
        <f t="shared" si="4"/>
        <v>1000015876</v>
      </c>
      <c r="T269" s="333" t="str">
        <f>VLOOKUP(VALUE(C269),base!F:H,3,FALSE)</f>
        <v>OUI</v>
      </c>
      <c r="U269" s="331">
        <f>ROUNDUP(G269/VLOOKUP(VALUE(C269),base!F:V,base!$O$1,FALSE),1)</f>
        <v>0</v>
      </c>
    </row>
    <row r="270" spans="1:21" x14ac:dyDescent="0.25">
      <c r="A270" s="240" t="s">
        <v>0</v>
      </c>
      <c r="B270" s="240" t="s">
        <v>9</v>
      </c>
      <c r="C270" s="240" t="s">
        <v>320</v>
      </c>
      <c r="D270" s="240" t="s">
        <v>269</v>
      </c>
      <c r="E270" s="240" t="s">
        <v>14</v>
      </c>
      <c r="F270" s="241">
        <v>43651</v>
      </c>
      <c r="G270" s="423">
        <v>0</v>
      </c>
      <c r="H270" s="423">
        <v>-8</v>
      </c>
      <c r="I270" s="240" t="s">
        <v>4</v>
      </c>
      <c r="J270" s="241">
        <v>43650</v>
      </c>
      <c r="K270" s="423">
        <v>-8</v>
      </c>
      <c r="L270" s="423">
        <v>80</v>
      </c>
      <c r="M270" s="423">
        <v>0</v>
      </c>
      <c r="N270" s="423">
        <v>-6</v>
      </c>
      <c r="O270" s="423">
        <v>0</v>
      </c>
      <c r="P270" s="423">
        <v>-6</v>
      </c>
      <c r="Q270" s="423">
        <v>0</v>
      </c>
      <c r="R270" s="423">
        <v>-6</v>
      </c>
      <c r="S270" s="332" t="str">
        <f t="shared" si="4"/>
        <v>1000015876</v>
      </c>
      <c r="T270" s="333" t="str">
        <f>VLOOKUP(VALUE(C270),base!F:H,3,FALSE)</f>
        <v>OUI</v>
      </c>
      <c r="U270" s="331">
        <f>ROUNDUP(G270/VLOOKUP(VALUE(C270),base!F:V,base!$O$1,FALSE),1)</f>
        <v>0</v>
      </c>
    </row>
    <row r="271" spans="1:21" x14ac:dyDescent="0.25">
      <c r="A271" s="240" t="s">
        <v>0</v>
      </c>
      <c r="B271" s="240" t="s">
        <v>9</v>
      </c>
      <c r="C271" s="240" t="s">
        <v>320</v>
      </c>
      <c r="D271" s="240" t="s">
        <v>269</v>
      </c>
      <c r="E271" s="240" t="s">
        <v>14</v>
      </c>
      <c r="F271" s="241">
        <v>43652</v>
      </c>
      <c r="G271" s="423">
        <v>0</v>
      </c>
      <c r="H271" s="423">
        <v>0</v>
      </c>
      <c r="I271" s="240" t="s">
        <v>5</v>
      </c>
      <c r="J271" s="241">
        <v>43651</v>
      </c>
      <c r="K271" s="423">
        <v>0</v>
      </c>
      <c r="L271" s="423">
        <v>82</v>
      </c>
      <c r="M271" s="423">
        <v>0</v>
      </c>
      <c r="N271" s="423">
        <v>-82</v>
      </c>
      <c r="O271" s="423">
        <v>0</v>
      </c>
      <c r="P271" s="423">
        <v>-82</v>
      </c>
      <c r="Q271" s="423">
        <v>0</v>
      </c>
      <c r="R271" s="423">
        <v>-82</v>
      </c>
      <c r="S271" s="332" t="str">
        <f t="shared" si="4"/>
        <v>1000015876</v>
      </c>
      <c r="T271" s="333" t="str">
        <f>VLOOKUP(VALUE(C271),base!F:H,3,FALSE)</f>
        <v>OUI</v>
      </c>
      <c r="U271" s="331">
        <f>ROUNDUP(G271/VLOOKUP(VALUE(C271),base!F:V,base!$O$1,FALSE),1)</f>
        <v>0</v>
      </c>
    </row>
    <row r="272" spans="1:21" x14ac:dyDescent="0.25">
      <c r="A272" s="240" t="s">
        <v>0</v>
      </c>
      <c r="B272" s="240" t="s">
        <v>9</v>
      </c>
      <c r="C272" s="240" t="s">
        <v>320</v>
      </c>
      <c r="D272" s="240" t="s">
        <v>269</v>
      </c>
      <c r="E272" s="240" t="s">
        <v>14</v>
      </c>
      <c r="F272" s="241">
        <v>43653</v>
      </c>
      <c r="G272" s="423">
        <v>0</v>
      </c>
      <c r="H272" s="423">
        <v>0</v>
      </c>
      <c r="I272" s="240" t="s">
        <v>6</v>
      </c>
      <c r="J272" s="241">
        <v>43652</v>
      </c>
      <c r="K272" s="423">
        <v>0</v>
      </c>
      <c r="L272" s="423">
        <v>0</v>
      </c>
      <c r="M272" s="423">
        <v>0</v>
      </c>
      <c r="N272" s="423">
        <v>0</v>
      </c>
      <c r="O272" s="423">
        <v>0</v>
      </c>
      <c r="P272" s="423">
        <v>0</v>
      </c>
      <c r="Q272" s="423">
        <v>0</v>
      </c>
      <c r="R272" s="423">
        <v>0</v>
      </c>
      <c r="S272" s="332" t="str">
        <f t="shared" si="4"/>
        <v>1000015876</v>
      </c>
      <c r="T272" s="333" t="str">
        <f>VLOOKUP(VALUE(C272),base!F:H,3,FALSE)</f>
        <v>OUI</v>
      </c>
      <c r="U272" s="331">
        <f>ROUNDUP(G272/VLOOKUP(VALUE(C272),base!F:V,base!$O$1,FALSE),1)</f>
        <v>0</v>
      </c>
    </row>
    <row r="273" spans="1:21" x14ac:dyDescent="0.25">
      <c r="A273" s="240" t="s">
        <v>0</v>
      </c>
      <c r="B273" s="240" t="s">
        <v>9</v>
      </c>
      <c r="C273" s="240" t="s">
        <v>320</v>
      </c>
      <c r="D273" s="240" t="s">
        <v>269</v>
      </c>
      <c r="E273" s="240" t="s">
        <v>14</v>
      </c>
      <c r="F273" s="241">
        <v>43654</v>
      </c>
      <c r="G273" s="423">
        <v>0</v>
      </c>
      <c r="H273" s="423">
        <v>-425</v>
      </c>
      <c r="I273" s="240" t="s">
        <v>7</v>
      </c>
      <c r="J273" s="241">
        <v>43653</v>
      </c>
      <c r="K273" s="423">
        <v>-425</v>
      </c>
      <c r="L273" s="423">
        <v>0</v>
      </c>
      <c r="M273" s="423">
        <v>0</v>
      </c>
      <c r="N273" s="423">
        <v>0</v>
      </c>
      <c r="O273" s="423">
        <v>0</v>
      </c>
      <c r="P273" s="423">
        <v>0</v>
      </c>
      <c r="Q273" s="423">
        <v>0</v>
      </c>
      <c r="R273" s="423">
        <v>0</v>
      </c>
      <c r="S273" s="332" t="str">
        <f t="shared" si="4"/>
        <v>1000015876</v>
      </c>
      <c r="T273" s="333" t="str">
        <f>VLOOKUP(VALUE(C273),base!F:H,3,FALSE)</f>
        <v>OUI</v>
      </c>
      <c r="U273" s="331">
        <f>ROUNDUP(G273/VLOOKUP(VALUE(C273),base!F:V,base!$O$1,FALSE),1)</f>
        <v>0</v>
      </c>
    </row>
    <row r="274" spans="1:21" x14ac:dyDescent="0.25">
      <c r="A274" s="240" t="s">
        <v>0</v>
      </c>
      <c r="B274" s="240" t="s">
        <v>9</v>
      </c>
      <c r="C274" s="240" t="s">
        <v>320</v>
      </c>
      <c r="D274" s="240" t="s">
        <v>269</v>
      </c>
      <c r="E274" s="240" t="s">
        <v>14</v>
      </c>
      <c r="F274" s="241">
        <v>43655</v>
      </c>
      <c r="G274" s="423">
        <v>0</v>
      </c>
      <c r="H274" s="423">
        <v>-475</v>
      </c>
      <c r="I274" s="240" t="s">
        <v>8</v>
      </c>
      <c r="J274" s="241">
        <v>43654</v>
      </c>
      <c r="K274" s="423">
        <v>-475</v>
      </c>
      <c r="L274" s="423">
        <v>0</v>
      </c>
      <c r="M274" s="423">
        <v>0</v>
      </c>
      <c r="N274" s="423">
        <v>0</v>
      </c>
      <c r="O274" s="423">
        <v>-475</v>
      </c>
      <c r="P274" s="423">
        <v>-475</v>
      </c>
      <c r="Q274" s="423">
        <v>0</v>
      </c>
      <c r="R274" s="423">
        <v>-475</v>
      </c>
      <c r="S274" s="332" t="str">
        <f t="shared" si="4"/>
        <v>1000015876</v>
      </c>
      <c r="T274" s="333" t="str">
        <f>VLOOKUP(VALUE(C274),base!F:H,3,FALSE)</f>
        <v>OUI</v>
      </c>
      <c r="U274" s="331">
        <f>ROUNDUP(G274/VLOOKUP(VALUE(C274),base!F:V,base!$O$1,FALSE),1)</f>
        <v>0</v>
      </c>
    </row>
    <row r="275" spans="1:21" x14ac:dyDescent="0.25">
      <c r="A275" s="240" t="s">
        <v>0</v>
      </c>
      <c r="B275" s="240" t="s">
        <v>9</v>
      </c>
      <c r="C275" s="240" t="s">
        <v>320</v>
      </c>
      <c r="D275" s="240" t="s">
        <v>269</v>
      </c>
      <c r="E275" s="240" t="s">
        <v>14</v>
      </c>
      <c r="F275" s="241">
        <v>43656</v>
      </c>
      <c r="G275" s="423">
        <v>0</v>
      </c>
      <c r="H275" s="423">
        <v>-227</v>
      </c>
      <c r="I275" s="240" t="s">
        <v>2</v>
      </c>
      <c r="J275" s="241">
        <v>43655</v>
      </c>
      <c r="K275" s="423">
        <v>-227</v>
      </c>
      <c r="L275" s="423">
        <v>0</v>
      </c>
      <c r="M275" s="423">
        <v>0</v>
      </c>
      <c r="N275" s="423">
        <v>0</v>
      </c>
      <c r="O275" s="423">
        <v>0</v>
      </c>
      <c r="P275" s="423">
        <v>0</v>
      </c>
      <c r="Q275" s="423">
        <v>0</v>
      </c>
      <c r="R275" s="423">
        <v>0</v>
      </c>
      <c r="S275" s="332" t="str">
        <f t="shared" si="4"/>
        <v>1000015876</v>
      </c>
      <c r="T275" s="333" t="str">
        <f>VLOOKUP(VALUE(C275),base!F:H,3,FALSE)</f>
        <v>OUI</v>
      </c>
      <c r="U275" s="331">
        <f>ROUNDUP(G275/VLOOKUP(VALUE(C275),base!F:V,base!$O$1,FALSE),1)</f>
        <v>0</v>
      </c>
    </row>
    <row r="276" spans="1:21" x14ac:dyDescent="0.25">
      <c r="A276" s="240" t="s">
        <v>0</v>
      </c>
      <c r="B276" s="240" t="s">
        <v>9</v>
      </c>
      <c r="C276" s="240" t="s">
        <v>320</v>
      </c>
      <c r="D276" s="240" t="s">
        <v>269</v>
      </c>
      <c r="E276" s="240" t="s">
        <v>14</v>
      </c>
      <c r="F276" s="241">
        <v>43657</v>
      </c>
      <c r="G276" s="423">
        <v>0</v>
      </c>
      <c r="H276" s="423">
        <v>0</v>
      </c>
      <c r="I276" s="240" t="s">
        <v>3</v>
      </c>
      <c r="J276" s="241">
        <v>43656</v>
      </c>
      <c r="K276" s="423">
        <v>0</v>
      </c>
      <c r="L276" s="423">
        <v>0</v>
      </c>
      <c r="M276" s="423">
        <v>0</v>
      </c>
      <c r="N276" s="423">
        <v>0</v>
      </c>
      <c r="O276" s="423">
        <v>0</v>
      </c>
      <c r="P276" s="423">
        <v>0</v>
      </c>
      <c r="Q276" s="423">
        <v>0</v>
      </c>
      <c r="R276" s="423">
        <v>0</v>
      </c>
      <c r="S276" s="332" t="str">
        <f t="shared" si="4"/>
        <v>1000015876</v>
      </c>
      <c r="T276" s="333" t="str">
        <f>VLOOKUP(VALUE(C276),base!F:H,3,FALSE)</f>
        <v>OUI</v>
      </c>
      <c r="U276" s="331">
        <f>ROUNDUP(G276/VLOOKUP(VALUE(C276),base!F:V,base!$O$1,FALSE),1)</f>
        <v>0</v>
      </c>
    </row>
    <row r="277" spans="1:21" x14ac:dyDescent="0.25">
      <c r="A277" s="240" t="s">
        <v>0</v>
      </c>
      <c r="B277" s="240" t="s">
        <v>9</v>
      </c>
      <c r="C277" s="240" t="s">
        <v>320</v>
      </c>
      <c r="D277" s="240" t="s">
        <v>269</v>
      </c>
      <c r="E277" s="240" t="s">
        <v>14</v>
      </c>
      <c r="F277" s="241">
        <v>43658</v>
      </c>
      <c r="G277" s="423">
        <v>0</v>
      </c>
      <c r="H277" s="423">
        <v>-265</v>
      </c>
      <c r="I277" s="240" t="s">
        <v>4</v>
      </c>
      <c r="J277" s="241">
        <v>43657</v>
      </c>
      <c r="K277" s="423">
        <v>-265</v>
      </c>
      <c r="L277" s="423">
        <v>0</v>
      </c>
      <c r="M277" s="423">
        <v>0</v>
      </c>
      <c r="N277" s="423">
        <v>0</v>
      </c>
      <c r="O277" s="423">
        <v>0</v>
      </c>
      <c r="P277" s="423">
        <v>0</v>
      </c>
      <c r="Q277" s="423">
        <v>0</v>
      </c>
      <c r="R277" s="423">
        <v>0</v>
      </c>
      <c r="S277" s="332" t="str">
        <f t="shared" si="4"/>
        <v>1000015876</v>
      </c>
      <c r="T277" s="333" t="str">
        <f>VLOOKUP(VALUE(C277),base!F:H,3,FALSE)</f>
        <v>OUI</v>
      </c>
      <c r="U277" s="331">
        <f>ROUNDUP(G277/VLOOKUP(VALUE(C277),base!F:V,base!$O$1,FALSE),1)</f>
        <v>0</v>
      </c>
    </row>
    <row r="278" spans="1:21" x14ac:dyDescent="0.25">
      <c r="A278" s="240" t="s">
        <v>0</v>
      </c>
      <c r="B278" s="240" t="s">
        <v>9</v>
      </c>
      <c r="C278" s="240" t="s">
        <v>320</v>
      </c>
      <c r="D278" s="240" t="s">
        <v>269</v>
      </c>
      <c r="E278" s="240" t="s">
        <v>14</v>
      </c>
      <c r="F278" s="241">
        <v>43659</v>
      </c>
      <c r="G278" s="423">
        <v>0</v>
      </c>
      <c r="H278" s="423">
        <v>-432</v>
      </c>
      <c r="I278" s="240" t="s">
        <v>5</v>
      </c>
      <c r="J278" s="241">
        <v>43658</v>
      </c>
      <c r="K278" s="423">
        <v>-432</v>
      </c>
      <c r="L278" s="423">
        <v>0</v>
      </c>
      <c r="M278" s="423">
        <v>0</v>
      </c>
      <c r="N278" s="423">
        <v>0</v>
      </c>
      <c r="O278" s="423">
        <v>-294</v>
      </c>
      <c r="P278" s="423">
        <v>-294</v>
      </c>
      <c r="Q278" s="423">
        <v>0</v>
      </c>
      <c r="R278" s="423">
        <v>-294</v>
      </c>
      <c r="S278" s="332" t="str">
        <f t="shared" si="4"/>
        <v>1000015876</v>
      </c>
      <c r="T278" s="333" t="str">
        <f>VLOOKUP(VALUE(C278),base!F:H,3,FALSE)</f>
        <v>OUI</v>
      </c>
      <c r="U278" s="331">
        <f>ROUNDUP(G278/VLOOKUP(VALUE(C278),base!F:V,base!$O$1,FALSE),1)</f>
        <v>0</v>
      </c>
    </row>
    <row r="279" spans="1:21" x14ac:dyDescent="0.25">
      <c r="A279" s="240" t="s">
        <v>0</v>
      </c>
      <c r="B279" s="240" t="s">
        <v>9</v>
      </c>
      <c r="C279" s="240" t="s">
        <v>320</v>
      </c>
      <c r="D279" s="240" t="s">
        <v>269</v>
      </c>
      <c r="E279" s="240" t="s">
        <v>14</v>
      </c>
      <c r="F279" s="241">
        <v>43660</v>
      </c>
      <c r="G279" s="423">
        <v>0</v>
      </c>
      <c r="H279" s="423">
        <v>0</v>
      </c>
      <c r="I279" s="240" t="s">
        <v>6</v>
      </c>
      <c r="J279" s="241">
        <v>43659</v>
      </c>
      <c r="K279" s="423">
        <v>0</v>
      </c>
      <c r="L279" s="423">
        <v>0</v>
      </c>
      <c r="M279" s="423">
        <v>0</v>
      </c>
      <c r="N279" s="423">
        <v>0</v>
      </c>
      <c r="O279" s="423">
        <v>0</v>
      </c>
      <c r="P279" s="423">
        <v>0</v>
      </c>
      <c r="Q279" s="423">
        <v>0</v>
      </c>
      <c r="R279" s="423">
        <v>0</v>
      </c>
      <c r="S279" s="332" t="str">
        <f t="shared" si="4"/>
        <v>1000015876</v>
      </c>
      <c r="T279" s="333" t="str">
        <f>VLOOKUP(VALUE(C279),base!F:H,3,FALSE)</f>
        <v>OUI</v>
      </c>
      <c r="U279" s="331">
        <f>ROUNDUP(G279/VLOOKUP(VALUE(C279),base!F:V,base!$O$1,FALSE),1)</f>
        <v>0</v>
      </c>
    </row>
    <row r="280" spans="1:21" x14ac:dyDescent="0.25">
      <c r="A280" s="240" t="s">
        <v>0</v>
      </c>
      <c r="B280" s="240" t="s">
        <v>9</v>
      </c>
      <c r="C280" s="240" t="s">
        <v>320</v>
      </c>
      <c r="D280" s="240" t="s">
        <v>269</v>
      </c>
      <c r="E280" s="240" t="s">
        <v>14</v>
      </c>
      <c r="F280" s="241">
        <v>43661</v>
      </c>
      <c r="G280" s="423">
        <v>0</v>
      </c>
      <c r="H280" s="423">
        <v>0</v>
      </c>
      <c r="I280" s="240" t="s">
        <v>7</v>
      </c>
      <c r="J280" s="241">
        <v>43660</v>
      </c>
      <c r="K280" s="423">
        <v>0</v>
      </c>
      <c r="L280" s="423">
        <v>0</v>
      </c>
      <c r="M280" s="423">
        <v>0</v>
      </c>
      <c r="N280" s="423">
        <v>0</v>
      </c>
      <c r="O280" s="423">
        <v>0</v>
      </c>
      <c r="P280" s="423">
        <v>0</v>
      </c>
      <c r="Q280" s="423">
        <v>0</v>
      </c>
      <c r="R280" s="423">
        <v>0</v>
      </c>
      <c r="S280" s="332" t="str">
        <f t="shared" si="4"/>
        <v>1000015876</v>
      </c>
      <c r="T280" s="333" t="str">
        <f>VLOOKUP(VALUE(C280),base!F:H,3,FALSE)</f>
        <v>OUI</v>
      </c>
      <c r="U280" s="331">
        <f>ROUNDUP(G280/VLOOKUP(VALUE(C280),base!F:V,base!$O$1,FALSE),1)</f>
        <v>0</v>
      </c>
    </row>
    <row r="281" spans="1:21" x14ac:dyDescent="0.25">
      <c r="A281" s="240" t="s">
        <v>0</v>
      </c>
      <c r="B281" s="240" t="s">
        <v>9</v>
      </c>
      <c r="C281" s="240" t="s">
        <v>320</v>
      </c>
      <c r="D281" s="240" t="s">
        <v>269</v>
      </c>
      <c r="E281" s="240" t="s">
        <v>14</v>
      </c>
      <c r="F281" s="241">
        <v>43662</v>
      </c>
      <c r="G281" s="423">
        <v>0</v>
      </c>
      <c r="H281" s="423">
        <v>0</v>
      </c>
      <c r="I281" s="240" t="s">
        <v>8</v>
      </c>
      <c r="J281" s="241">
        <v>43661</v>
      </c>
      <c r="K281" s="423">
        <v>0</v>
      </c>
      <c r="L281" s="423">
        <v>0</v>
      </c>
      <c r="M281" s="423">
        <v>0</v>
      </c>
      <c r="N281" s="423">
        <v>0</v>
      </c>
      <c r="O281" s="423">
        <v>0</v>
      </c>
      <c r="P281" s="423">
        <v>0</v>
      </c>
      <c r="Q281" s="423">
        <v>0</v>
      </c>
      <c r="R281" s="423">
        <v>0</v>
      </c>
      <c r="S281" s="332" t="str">
        <f t="shared" si="4"/>
        <v>1000015876</v>
      </c>
      <c r="T281" s="333" t="str">
        <f>VLOOKUP(VALUE(C281),base!F:H,3,FALSE)</f>
        <v>OUI</v>
      </c>
      <c r="U281" s="331">
        <f>ROUNDUP(G281/VLOOKUP(VALUE(C281),base!F:V,base!$O$1,FALSE),1)</f>
        <v>0</v>
      </c>
    </row>
    <row r="282" spans="1:21" x14ac:dyDescent="0.25">
      <c r="A282" s="240" t="s">
        <v>0</v>
      </c>
      <c r="B282" s="240" t="s">
        <v>1</v>
      </c>
      <c r="C282" s="240" t="s">
        <v>317</v>
      </c>
      <c r="D282" s="240" t="s">
        <v>318</v>
      </c>
      <c r="E282" s="240" t="s">
        <v>319</v>
      </c>
      <c r="F282" s="241">
        <v>43649</v>
      </c>
      <c r="G282" s="423">
        <v>0</v>
      </c>
      <c r="H282" s="423">
        <v>-633</v>
      </c>
      <c r="I282" s="240" t="s">
        <v>2</v>
      </c>
      <c r="J282" s="241">
        <v>43648</v>
      </c>
      <c r="K282" s="423">
        <v>0</v>
      </c>
      <c r="L282" s="423">
        <v>146</v>
      </c>
      <c r="M282" s="423">
        <v>0</v>
      </c>
      <c r="N282" s="423">
        <v>-42</v>
      </c>
      <c r="O282" s="423">
        <v>-144</v>
      </c>
      <c r="P282" s="423">
        <v>-186</v>
      </c>
      <c r="Q282" s="423">
        <v>0</v>
      </c>
      <c r="R282" s="423">
        <v>-186</v>
      </c>
      <c r="S282" s="332" t="str">
        <f t="shared" si="4"/>
        <v>1000016923</v>
      </c>
      <c r="T282" s="333" t="str">
        <f>VLOOKUP(VALUE(C282),base!F:H,3,FALSE)</f>
        <v>OUI</v>
      </c>
      <c r="U282" s="331">
        <f>ROUNDUP(G282/VLOOKUP(VALUE(C282),base!F:V,base!$O$1,FALSE),1)</f>
        <v>0</v>
      </c>
    </row>
    <row r="283" spans="1:21" x14ac:dyDescent="0.25">
      <c r="A283" s="240" t="s">
        <v>0</v>
      </c>
      <c r="B283" s="240" t="s">
        <v>1</v>
      </c>
      <c r="C283" s="240" t="s">
        <v>317</v>
      </c>
      <c r="D283" s="240" t="s">
        <v>318</v>
      </c>
      <c r="E283" s="240" t="s">
        <v>319</v>
      </c>
      <c r="F283" s="241">
        <v>43650</v>
      </c>
      <c r="G283" s="423">
        <v>-633</v>
      </c>
      <c r="H283" s="423">
        <v>-735</v>
      </c>
      <c r="I283" s="240" t="s">
        <v>3</v>
      </c>
      <c r="J283" s="241">
        <v>43649</v>
      </c>
      <c r="K283" s="423">
        <v>0</v>
      </c>
      <c r="L283" s="423">
        <v>0</v>
      </c>
      <c r="M283" s="423">
        <v>0</v>
      </c>
      <c r="N283" s="423">
        <v>-100</v>
      </c>
      <c r="O283" s="423">
        <v>-10</v>
      </c>
      <c r="P283" s="423">
        <v>-110</v>
      </c>
      <c r="Q283" s="423">
        <v>0</v>
      </c>
      <c r="R283" s="423">
        <v>-110</v>
      </c>
      <c r="S283" s="332" t="str">
        <f t="shared" si="4"/>
        <v>1000016923</v>
      </c>
      <c r="T283" s="333" t="str">
        <f>VLOOKUP(VALUE(C283),base!F:H,3,FALSE)</f>
        <v>OUI</v>
      </c>
      <c r="U283" s="331">
        <f>ROUNDUP(G283/VLOOKUP(VALUE(C283),base!F:V,base!$O$1,FALSE),1)</f>
        <v>-5.3</v>
      </c>
    </row>
    <row r="284" spans="1:21" x14ac:dyDescent="0.25">
      <c r="A284" s="240" t="s">
        <v>0</v>
      </c>
      <c r="B284" s="240" t="s">
        <v>1</v>
      </c>
      <c r="C284" s="240" t="s">
        <v>317</v>
      </c>
      <c r="D284" s="240" t="s">
        <v>318</v>
      </c>
      <c r="E284" s="240" t="s">
        <v>319</v>
      </c>
      <c r="F284" s="241">
        <v>43651</v>
      </c>
      <c r="G284" s="423">
        <v>1392</v>
      </c>
      <c r="H284" s="423">
        <v>-669</v>
      </c>
      <c r="I284" s="240" t="s">
        <v>4</v>
      </c>
      <c r="J284" s="241">
        <v>43650</v>
      </c>
      <c r="K284" s="423">
        <v>0</v>
      </c>
      <c r="L284" s="423">
        <v>33</v>
      </c>
      <c r="M284" s="423">
        <v>0</v>
      </c>
      <c r="N284" s="423">
        <v>-164</v>
      </c>
      <c r="O284" s="423">
        <v>0</v>
      </c>
      <c r="P284" s="423">
        <v>-164</v>
      </c>
      <c r="Q284" s="423">
        <v>0</v>
      </c>
      <c r="R284" s="423">
        <v>-164</v>
      </c>
      <c r="S284" s="332" t="str">
        <f t="shared" si="4"/>
        <v>1000016923</v>
      </c>
      <c r="T284" s="333" t="str">
        <f>VLOOKUP(VALUE(C284),base!F:H,3,FALSE)</f>
        <v>OUI</v>
      </c>
      <c r="U284" s="331">
        <f>ROUNDUP(G284/VLOOKUP(VALUE(C284),base!F:V,base!$O$1,FALSE),1)</f>
        <v>11.6</v>
      </c>
    </row>
    <row r="285" spans="1:21" x14ac:dyDescent="0.25">
      <c r="A285" s="240" t="s">
        <v>0</v>
      </c>
      <c r="B285" s="240" t="s">
        <v>1</v>
      </c>
      <c r="C285" s="240" t="s">
        <v>317</v>
      </c>
      <c r="D285" s="240" t="s">
        <v>318</v>
      </c>
      <c r="E285" s="240" t="s">
        <v>319</v>
      </c>
      <c r="F285" s="241">
        <v>43652</v>
      </c>
      <c r="G285" s="423">
        <v>723</v>
      </c>
      <c r="H285" s="423">
        <v>-431</v>
      </c>
      <c r="I285" s="240" t="s">
        <v>5</v>
      </c>
      <c r="J285" s="241">
        <v>43651</v>
      </c>
      <c r="K285" s="423">
        <v>0</v>
      </c>
      <c r="L285" s="423">
        <v>50</v>
      </c>
      <c r="M285" s="423">
        <v>0</v>
      </c>
      <c r="N285" s="423">
        <v>-88</v>
      </c>
      <c r="O285" s="423">
        <v>0</v>
      </c>
      <c r="P285" s="423">
        <v>-88</v>
      </c>
      <c r="Q285" s="423">
        <v>0</v>
      </c>
      <c r="R285" s="423">
        <v>-88</v>
      </c>
      <c r="S285" s="332" t="str">
        <f t="shared" si="4"/>
        <v>1000016923</v>
      </c>
      <c r="T285" s="333" t="str">
        <f>VLOOKUP(VALUE(C285),base!F:H,3,FALSE)</f>
        <v>OUI</v>
      </c>
      <c r="U285" s="331">
        <f>ROUNDUP(G285/VLOOKUP(VALUE(C285),base!F:V,base!$O$1,FALSE),1)</f>
        <v>6.1</v>
      </c>
    </row>
    <row r="286" spans="1:21" x14ac:dyDescent="0.25">
      <c r="A286" s="240" t="s">
        <v>0</v>
      </c>
      <c r="B286" s="240" t="s">
        <v>1</v>
      </c>
      <c r="C286" s="240" t="s">
        <v>317</v>
      </c>
      <c r="D286" s="240" t="s">
        <v>318</v>
      </c>
      <c r="E286" s="240" t="s">
        <v>319</v>
      </c>
      <c r="F286" s="241">
        <v>43653</v>
      </c>
      <c r="G286" s="423">
        <v>292</v>
      </c>
      <c r="H286" s="423">
        <v>0</v>
      </c>
      <c r="I286" s="240" t="s">
        <v>6</v>
      </c>
      <c r="J286" s="241">
        <v>43652</v>
      </c>
      <c r="K286" s="423">
        <v>0</v>
      </c>
      <c r="L286" s="423">
        <v>27</v>
      </c>
      <c r="M286" s="423">
        <v>0</v>
      </c>
      <c r="N286" s="423">
        <v>0</v>
      </c>
      <c r="O286" s="423">
        <v>0</v>
      </c>
      <c r="P286" s="423">
        <v>0</v>
      </c>
      <c r="Q286" s="423">
        <v>0</v>
      </c>
      <c r="R286" s="423">
        <v>0</v>
      </c>
      <c r="S286" s="332" t="str">
        <f t="shared" si="4"/>
        <v>1000016923</v>
      </c>
      <c r="T286" s="333" t="str">
        <f>VLOOKUP(VALUE(C286),base!F:H,3,FALSE)</f>
        <v>OUI</v>
      </c>
      <c r="U286" s="331">
        <f>ROUNDUP(G286/VLOOKUP(VALUE(C286),base!F:V,base!$O$1,FALSE),1)</f>
        <v>2.5</v>
      </c>
    </row>
    <row r="287" spans="1:21" x14ac:dyDescent="0.25">
      <c r="A287" s="240" t="s">
        <v>0</v>
      </c>
      <c r="B287" s="240" t="s">
        <v>1</v>
      </c>
      <c r="C287" s="240" t="s">
        <v>317</v>
      </c>
      <c r="D287" s="240" t="s">
        <v>318</v>
      </c>
      <c r="E287" s="240" t="s">
        <v>319</v>
      </c>
      <c r="F287" s="241">
        <v>43654</v>
      </c>
      <c r="G287" s="423">
        <v>292</v>
      </c>
      <c r="H287" s="423">
        <v>-371</v>
      </c>
      <c r="I287" s="240" t="s">
        <v>7</v>
      </c>
      <c r="J287" s="241">
        <v>43653</v>
      </c>
      <c r="K287" s="423">
        <v>-79</v>
      </c>
      <c r="L287" s="423">
        <v>27</v>
      </c>
      <c r="M287" s="423">
        <v>0</v>
      </c>
      <c r="N287" s="423">
        <v>-91</v>
      </c>
      <c r="O287" s="423">
        <v>-2</v>
      </c>
      <c r="P287" s="423">
        <v>-93</v>
      </c>
      <c r="Q287" s="423">
        <v>0</v>
      </c>
      <c r="R287" s="423">
        <v>-93</v>
      </c>
      <c r="S287" s="332" t="str">
        <f t="shared" si="4"/>
        <v>1000016923</v>
      </c>
      <c r="T287" s="333" t="str">
        <f>VLOOKUP(VALUE(C287),base!F:H,3,FALSE)</f>
        <v>OUI</v>
      </c>
      <c r="U287" s="331">
        <f>ROUNDUP(G287/VLOOKUP(VALUE(C287),base!F:V,base!$O$1,FALSE),1)</f>
        <v>2.5</v>
      </c>
    </row>
    <row r="288" spans="1:21" x14ac:dyDescent="0.25">
      <c r="A288" s="240" t="s">
        <v>0</v>
      </c>
      <c r="B288" s="240" t="s">
        <v>1</v>
      </c>
      <c r="C288" s="240" t="s">
        <v>317</v>
      </c>
      <c r="D288" s="240" t="s">
        <v>318</v>
      </c>
      <c r="E288" s="240" t="s">
        <v>319</v>
      </c>
      <c r="F288" s="241">
        <v>43655</v>
      </c>
      <c r="G288" s="423">
        <v>0</v>
      </c>
      <c r="H288" s="423">
        <v>-510</v>
      </c>
      <c r="I288" s="240" t="s">
        <v>8</v>
      </c>
      <c r="J288" s="241">
        <v>43654</v>
      </c>
      <c r="K288" s="423">
        <v>-510</v>
      </c>
      <c r="L288" s="423">
        <v>28</v>
      </c>
      <c r="M288" s="423">
        <v>0</v>
      </c>
      <c r="N288" s="423">
        <v>-95</v>
      </c>
      <c r="O288" s="423">
        <v>-2</v>
      </c>
      <c r="P288" s="423">
        <v>-97</v>
      </c>
      <c r="Q288" s="423">
        <v>0</v>
      </c>
      <c r="R288" s="423">
        <v>-97</v>
      </c>
      <c r="S288" s="332" t="str">
        <f t="shared" si="4"/>
        <v>1000016923</v>
      </c>
      <c r="T288" s="333" t="str">
        <f>VLOOKUP(VALUE(C288),base!F:H,3,FALSE)</f>
        <v>OUI</v>
      </c>
      <c r="U288" s="331">
        <f>ROUNDUP(G288/VLOOKUP(VALUE(C288),base!F:V,base!$O$1,FALSE),1)</f>
        <v>0</v>
      </c>
    </row>
    <row r="289" spans="1:21" x14ac:dyDescent="0.25">
      <c r="A289" s="240" t="s">
        <v>0</v>
      </c>
      <c r="B289" s="240" t="s">
        <v>1</v>
      </c>
      <c r="C289" s="240" t="s">
        <v>317</v>
      </c>
      <c r="D289" s="240" t="s">
        <v>318</v>
      </c>
      <c r="E289" s="240" t="s">
        <v>319</v>
      </c>
      <c r="F289" s="241">
        <v>43656</v>
      </c>
      <c r="G289" s="423">
        <v>0</v>
      </c>
      <c r="H289" s="423">
        <v>-434</v>
      </c>
      <c r="I289" s="240" t="s">
        <v>2</v>
      </c>
      <c r="J289" s="241">
        <v>43655</v>
      </c>
      <c r="K289" s="423">
        <v>-434</v>
      </c>
      <c r="L289" s="423">
        <v>29</v>
      </c>
      <c r="M289" s="423">
        <v>0</v>
      </c>
      <c r="N289" s="423">
        <v>-109</v>
      </c>
      <c r="O289" s="423">
        <v>0</v>
      </c>
      <c r="P289" s="423">
        <v>-109</v>
      </c>
      <c r="Q289" s="423">
        <v>0</v>
      </c>
      <c r="R289" s="423">
        <v>-109</v>
      </c>
      <c r="S289" s="332" t="str">
        <f t="shared" si="4"/>
        <v>1000016923</v>
      </c>
      <c r="T289" s="333" t="str">
        <f>VLOOKUP(VALUE(C289),base!F:H,3,FALSE)</f>
        <v>OUI</v>
      </c>
      <c r="U289" s="331">
        <f>ROUNDUP(G289/VLOOKUP(VALUE(C289),base!F:V,base!$O$1,FALSE),1)</f>
        <v>0</v>
      </c>
    </row>
    <row r="290" spans="1:21" x14ac:dyDescent="0.25">
      <c r="A290" s="240" t="s">
        <v>0</v>
      </c>
      <c r="B290" s="240" t="s">
        <v>1</v>
      </c>
      <c r="C290" s="240" t="s">
        <v>317</v>
      </c>
      <c r="D290" s="240" t="s">
        <v>318</v>
      </c>
      <c r="E290" s="240" t="s">
        <v>319</v>
      </c>
      <c r="F290" s="241">
        <v>43657</v>
      </c>
      <c r="G290" s="423">
        <v>0</v>
      </c>
      <c r="H290" s="423">
        <v>-354</v>
      </c>
      <c r="I290" s="240" t="s">
        <v>3</v>
      </c>
      <c r="J290" s="241">
        <v>43656</v>
      </c>
      <c r="K290" s="423">
        <v>-354</v>
      </c>
      <c r="L290" s="423">
        <v>33</v>
      </c>
      <c r="M290" s="423">
        <v>0</v>
      </c>
      <c r="N290" s="423">
        <v>-102</v>
      </c>
      <c r="O290" s="423">
        <v>0</v>
      </c>
      <c r="P290" s="423">
        <v>-102</v>
      </c>
      <c r="Q290" s="423">
        <v>0</v>
      </c>
      <c r="R290" s="423">
        <v>-102</v>
      </c>
      <c r="S290" s="332" t="str">
        <f t="shared" si="4"/>
        <v>1000016923</v>
      </c>
      <c r="T290" s="333" t="str">
        <f>VLOOKUP(VALUE(C290),base!F:H,3,FALSE)</f>
        <v>OUI</v>
      </c>
      <c r="U290" s="331">
        <f>ROUNDUP(G290/VLOOKUP(VALUE(C290),base!F:V,base!$O$1,FALSE),1)</f>
        <v>0</v>
      </c>
    </row>
    <row r="291" spans="1:21" x14ac:dyDescent="0.25">
      <c r="A291" s="240" t="s">
        <v>0</v>
      </c>
      <c r="B291" s="240" t="s">
        <v>1</v>
      </c>
      <c r="C291" s="240" t="s">
        <v>317</v>
      </c>
      <c r="D291" s="240" t="s">
        <v>318</v>
      </c>
      <c r="E291" s="240" t="s">
        <v>319</v>
      </c>
      <c r="F291" s="241">
        <v>43658</v>
      </c>
      <c r="G291" s="423">
        <v>0</v>
      </c>
      <c r="H291" s="423">
        <v>-241</v>
      </c>
      <c r="I291" s="240" t="s">
        <v>4</v>
      </c>
      <c r="J291" s="241">
        <v>43657</v>
      </c>
      <c r="K291" s="423">
        <v>-241</v>
      </c>
      <c r="L291" s="423">
        <v>31</v>
      </c>
      <c r="M291" s="423">
        <v>0</v>
      </c>
      <c r="N291" s="423">
        <v>-101</v>
      </c>
      <c r="O291" s="423">
        <v>0</v>
      </c>
      <c r="P291" s="423">
        <v>-101</v>
      </c>
      <c r="Q291" s="423">
        <v>0</v>
      </c>
      <c r="R291" s="423">
        <v>-101</v>
      </c>
      <c r="S291" s="332" t="str">
        <f t="shared" si="4"/>
        <v>1000016923</v>
      </c>
      <c r="T291" s="333" t="str">
        <f>VLOOKUP(VALUE(C291),base!F:H,3,FALSE)</f>
        <v>OUI</v>
      </c>
      <c r="U291" s="331">
        <f>ROUNDUP(G291/VLOOKUP(VALUE(C291),base!F:V,base!$O$1,FALSE),1)</f>
        <v>0</v>
      </c>
    </row>
    <row r="292" spans="1:21" x14ac:dyDescent="0.25">
      <c r="A292" s="240" t="s">
        <v>0</v>
      </c>
      <c r="B292" s="240" t="s">
        <v>1</v>
      </c>
      <c r="C292" s="240" t="s">
        <v>317</v>
      </c>
      <c r="D292" s="240" t="s">
        <v>318</v>
      </c>
      <c r="E292" s="240" t="s">
        <v>319</v>
      </c>
      <c r="F292" s="241">
        <v>43659</v>
      </c>
      <c r="G292" s="423">
        <v>0</v>
      </c>
      <c r="H292" s="423">
        <v>-327</v>
      </c>
      <c r="I292" s="240" t="s">
        <v>5</v>
      </c>
      <c r="J292" s="241">
        <v>43658</v>
      </c>
      <c r="K292" s="423">
        <v>-327</v>
      </c>
      <c r="L292" s="423">
        <v>31</v>
      </c>
      <c r="M292" s="423">
        <v>0</v>
      </c>
      <c r="N292" s="423">
        <v>-84</v>
      </c>
      <c r="O292" s="423">
        <v>0</v>
      </c>
      <c r="P292" s="423">
        <v>-84</v>
      </c>
      <c r="Q292" s="423">
        <v>0</v>
      </c>
      <c r="R292" s="423">
        <v>-84</v>
      </c>
      <c r="S292" s="332" t="str">
        <f t="shared" si="4"/>
        <v>1000016923</v>
      </c>
      <c r="T292" s="333" t="str">
        <f>VLOOKUP(VALUE(C292),base!F:H,3,FALSE)</f>
        <v>OUI</v>
      </c>
      <c r="U292" s="331">
        <f>ROUNDUP(G292/VLOOKUP(VALUE(C292),base!F:V,base!$O$1,FALSE),1)</f>
        <v>0</v>
      </c>
    </row>
    <row r="293" spans="1:21" x14ac:dyDescent="0.25">
      <c r="A293" s="240" t="s">
        <v>0</v>
      </c>
      <c r="B293" s="240" t="s">
        <v>1</v>
      </c>
      <c r="C293" s="240" t="s">
        <v>317</v>
      </c>
      <c r="D293" s="240" t="s">
        <v>318</v>
      </c>
      <c r="E293" s="240" t="s">
        <v>319</v>
      </c>
      <c r="F293" s="241">
        <v>43660</v>
      </c>
      <c r="G293" s="423">
        <v>0</v>
      </c>
      <c r="H293" s="423">
        <v>0</v>
      </c>
      <c r="I293" s="240" t="s">
        <v>6</v>
      </c>
      <c r="J293" s="241">
        <v>43659</v>
      </c>
      <c r="K293" s="423">
        <v>0</v>
      </c>
      <c r="L293" s="423">
        <v>26</v>
      </c>
      <c r="M293" s="423">
        <v>0</v>
      </c>
      <c r="N293" s="423">
        <v>0</v>
      </c>
      <c r="O293" s="423">
        <v>0</v>
      </c>
      <c r="P293" s="423">
        <v>0</v>
      </c>
      <c r="Q293" s="423">
        <v>0</v>
      </c>
      <c r="R293" s="423">
        <v>0</v>
      </c>
      <c r="S293" s="332" t="str">
        <f t="shared" si="4"/>
        <v>1000016923</v>
      </c>
      <c r="T293" s="333" t="str">
        <f>VLOOKUP(VALUE(C293),base!F:H,3,FALSE)</f>
        <v>OUI</v>
      </c>
      <c r="U293" s="331">
        <f>ROUNDUP(G293/VLOOKUP(VALUE(C293),base!F:V,base!$O$1,FALSE),1)</f>
        <v>0</v>
      </c>
    </row>
    <row r="294" spans="1:21" x14ac:dyDescent="0.25">
      <c r="A294" s="240" t="s">
        <v>0</v>
      </c>
      <c r="B294" s="240" t="s">
        <v>1</v>
      </c>
      <c r="C294" s="240" t="s">
        <v>317</v>
      </c>
      <c r="D294" s="240" t="s">
        <v>318</v>
      </c>
      <c r="E294" s="240" t="s">
        <v>319</v>
      </c>
      <c r="F294" s="241">
        <v>43661</v>
      </c>
      <c r="G294" s="423">
        <v>0</v>
      </c>
      <c r="H294" s="423">
        <v>-290</v>
      </c>
      <c r="I294" s="240" t="s">
        <v>7</v>
      </c>
      <c r="J294" s="241">
        <v>43660</v>
      </c>
      <c r="K294" s="423">
        <v>-290</v>
      </c>
      <c r="L294" s="423">
        <v>26</v>
      </c>
      <c r="M294" s="423">
        <v>0</v>
      </c>
      <c r="N294" s="423">
        <v>-66</v>
      </c>
      <c r="O294" s="423">
        <v>0</v>
      </c>
      <c r="P294" s="423">
        <v>-66</v>
      </c>
      <c r="Q294" s="423">
        <v>0</v>
      </c>
      <c r="R294" s="423">
        <v>-66</v>
      </c>
      <c r="S294" s="332" t="str">
        <f t="shared" si="4"/>
        <v>1000016923</v>
      </c>
      <c r="T294" s="333" t="str">
        <f>VLOOKUP(VALUE(C294),base!F:H,3,FALSE)</f>
        <v>OUI</v>
      </c>
      <c r="U294" s="331">
        <f>ROUNDUP(G294/VLOOKUP(VALUE(C294),base!F:V,base!$O$1,FALSE),1)</f>
        <v>0</v>
      </c>
    </row>
    <row r="295" spans="1:21" x14ac:dyDescent="0.25">
      <c r="A295" s="240" t="s">
        <v>0</v>
      </c>
      <c r="B295" s="240" t="s">
        <v>1</v>
      </c>
      <c r="C295" s="240" t="s">
        <v>317</v>
      </c>
      <c r="D295" s="240" t="s">
        <v>318</v>
      </c>
      <c r="E295" s="240" t="s">
        <v>319</v>
      </c>
      <c r="F295" s="241">
        <v>43662</v>
      </c>
      <c r="G295" s="423">
        <v>0</v>
      </c>
      <c r="H295" s="423">
        <v>-348</v>
      </c>
      <c r="I295" s="240" t="s">
        <v>8</v>
      </c>
      <c r="J295" s="241">
        <v>43661</v>
      </c>
      <c r="K295" s="423">
        <v>-348</v>
      </c>
      <c r="L295" s="423">
        <v>20</v>
      </c>
      <c r="M295" s="423">
        <v>0</v>
      </c>
      <c r="N295" s="423">
        <v>-81</v>
      </c>
      <c r="O295" s="423">
        <v>0</v>
      </c>
      <c r="P295" s="423">
        <v>-81</v>
      </c>
      <c r="Q295" s="423">
        <v>0</v>
      </c>
      <c r="R295" s="423">
        <v>-81</v>
      </c>
      <c r="S295" s="332" t="str">
        <f t="shared" si="4"/>
        <v>1000016923</v>
      </c>
      <c r="T295" s="333" t="str">
        <f>VLOOKUP(VALUE(C295),base!F:H,3,FALSE)</f>
        <v>OUI</v>
      </c>
      <c r="U295" s="331">
        <f>ROUNDUP(G295/VLOOKUP(VALUE(C295),base!F:V,base!$O$1,FALSE),1)</f>
        <v>0</v>
      </c>
    </row>
    <row r="296" spans="1:21" x14ac:dyDescent="0.25">
      <c r="A296" s="240" t="s">
        <v>16</v>
      </c>
      <c r="B296" s="240" t="s">
        <v>17</v>
      </c>
      <c r="C296" s="240" t="s">
        <v>96</v>
      </c>
      <c r="D296" s="240" t="s">
        <v>164</v>
      </c>
      <c r="E296" s="240" t="s">
        <v>18</v>
      </c>
      <c r="F296" s="241">
        <v>43649</v>
      </c>
      <c r="G296" s="423">
        <v>5785</v>
      </c>
      <c r="H296" s="423">
        <v>-7128</v>
      </c>
      <c r="I296" s="240" t="s">
        <v>2</v>
      </c>
      <c r="J296" s="241">
        <v>43648</v>
      </c>
      <c r="K296" s="423">
        <v>0</v>
      </c>
      <c r="L296" s="423">
        <v>0</v>
      </c>
      <c r="M296" s="423">
        <v>0</v>
      </c>
      <c r="N296" s="423">
        <v>0</v>
      </c>
      <c r="O296" s="423">
        <v>0</v>
      </c>
      <c r="P296" s="423">
        <v>0</v>
      </c>
      <c r="Q296" s="423">
        <v>0</v>
      </c>
      <c r="R296" s="423">
        <v>0</v>
      </c>
      <c r="S296" s="332" t="str">
        <f t="shared" si="4"/>
        <v>1000009844</v>
      </c>
      <c r="T296" s="333" t="str">
        <f>VLOOKUP(VALUE(C296),base!F:H,3,FALSE)</f>
        <v>OUI</v>
      </c>
      <c r="U296" s="331">
        <f>ROUNDUP(G296/VLOOKUP(VALUE(C296),base!F:V,base!$O$1,FALSE),1)</f>
        <v>107.19999999999999</v>
      </c>
    </row>
    <row r="297" spans="1:21" x14ac:dyDescent="0.25">
      <c r="A297" s="240" t="s">
        <v>16</v>
      </c>
      <c r="B297" s="240" t="s">
        <v>17</v>
      </c>
      <c r="C297" s="240" t="s">
        <v>96</v>
      </c>
      <c r="D297" s="240" t="s">
        <v>164</v>
      </c>
      <c r="E297" s="240" t="s">
        <v>18</v>
      </c>
      <c r="F297" s="241">
        <v>43650</v>
      </c>
      <c r="G297" s="423">
        <v>-1343</v>
      </c>
      <c r="H297" s="423">
        <v>-5346</v>
      </c>
      <c r="I297" s="240" t="s">
        <v>3</v>
      </c>
      <c r="J297" s="241">
        <v>43649</v>
      </c>
      <c r="K297" s="423">
        <v>0</v>
      </c>
      <c r="L297" s="423">
        <v>0</v>
      </c>
      <c r="M297" s="423">
        <v>0</v>
      </c>
      <c r="N297" s="423">
        <v>0</v>
      </c>
      <c r="O297" s="423">
        <v>0</v>
      </c>
      <c r="P297" s="423">
        <v>0</v>
      </c>
      <c r="Q297" s="423">
        <v>0</v>
      </c>
      <c r="R297" s="423">
        <v>0</v>
      </c>
      <c r="S297" s="332" t="str">
        <f t="shared" si="4"/>
        <v>1000009844</v>
      </c>
      <c r="T297" s="333" t="str">
        <f>VLOOKUP(VALUE(C297),base!F:H,3,FALSE)</f>
        <v>OUI</v>
      </c>
      <c r="U297" s="331">
        <f>ROUNDUP(G297/VLOOKUP(VALUE(C297),base!F:V,base!$O$1,FALSE),1)</f>
        <v>-24.900000000000002</v>
      </c>
    </row>
    <row r="298" spans="1:21" x14ac:dyDescent="0.25">
      <c r="A298" s="240" t="s">
        <v>16</v>
      </c>
      <c r="B298" s="240" t="s">
        <v>17</v>
      </c>
      <c r="C298" s="240" t="s">
        <v>96</v>
      </c>
      <c r="D298" s="240" t="s">
        <v>164</v>
      </c>
      <c r="E298" s="240" t="s">
        <v>18</v>
      </c>
      <c r="F298" s="241">
        <v>43651</v>
      </c>
      <c r="G298" s="423">
        <v>-2106</v>
      </c>
      <c r="H298" s="423">
        <v>0</v>
      </c>
      <c r="I298" s="240" t="s">
        <v>4</v>
      </c>
      <c r="J298" s="241">
        <v>43650</v>
      </c>
      <c r="K298" s="423">
        <v>-2106</v>
      </c>
      <c r="L298" s="423">
        <v>0</v>
      </c>
      <c r="M298" s="423">
        <v>0</v>
      </c>
      <c r="N298" s="423">
        <v>0</v>
      </c>
      <c r="O298" s="423">
        <v>0</v>
      </c>
      <c r="P298" s="423">
        <v>0</v>
      </c>
      <c r="Q298" s="423">
        <v>0</v>
      </c>
      <c r="R298" s="423">
        <v>0</v>
      </c>
      <c r="S298" s="332" t="str">
        <f t="shared" si="4"/>
        <v>1000009844</v>
      </c>
      <c r="T298" s="333" t="str">
        <f>VLOOKUP(VALUE(C298),base!F:H,3,FALSE)</f>
        <v>OUI</v>
      </c>
      <c r="U298" s="331">
        <f>ROUNDUP(G298/VLOOKUP(VALUE(C298),base!F:V,base!$O$1,FALSE),1)</f>
        <v>-39</v>
      </c>
    </row>
    <row r="299" spans="1:21" x14ac:dyDescent="0.25">
      <c r="A299" s="240" t="s">
        <v>16</v>
      </c>
      <c r="B299" s="240" t="s">
        <v>17</v>
      </c>
      <c r="C299" s="240" t="s">
        <v>96</v>
      </c>
      <c r="D299" s="240" t="s">
        <v>164</v>
      </c>
      <c r="E299" s="240" t="s">
        <v>18</v>
      </c>
      <c r="F299" s="241">
        <v>43652</v>
      </c>
      <c r="G299" s="423">
        <v>0</v>
      </c>
      <c r="H299" s="423">
        <v>0</v>
      </c>
      <c r="I299" s="240" t="s">
        <v>5</v>
      </c>
      <c r="J299" s="241">
        <v>43651</v>
      </c>
      <c r="K299" s="423">
        <v>0</v>
      </c>
      <c r="L299" s="423">
        <v>0</v>
      </c>
      <c r="M299" s="423">
        <v>0</v>
      </c>
      <c r="N299" s="423">
        <v>0</v>
      </c>
      <c r="O299" s="423">
        <v>0</v>
      </c>
      <c r="P299" s="423">
        <v>0</v>
      </c>
      <c r="Q299" s="423">
        <v>0</v>
      </c>
      <c r="R299" s="423">
        <v>0</v>
      </c>
      <c r="S299" s="332" t="str">
        <f t="shared" si="4"/>
        <v>1000009844</v>
      </c>
      <c r="T299" s="333" t="str">
        <f>VLOOKUP(VALUE(C299),base!F:H,3,FALSE)</f>
        <v>OUI</v>
      </c>
      <c r="U299" s="331">
        <f>ROUNDUP(G299/VLOOKUP(VALUE(C299),base!F:V,base!$O$1,FALSE),1)</f>
        <v>0</v>
      </c>
    </row>
    <row r="300" spans="1:21" x14ac:dyDescent="0.25">
      <c r="A300" s="240" t="s">
        <v>16</v>
      </c>
      <c r="B300" s="240" t="s">
        <v>17</v>
      </c>
      <c r="C300" s="240" t="s">
        <v>96</v>
      </c>
      <c r="D300" s="240" t="s">
        <v>164</v>
      </c>
      <c r="E300" s="240" t="s">
        <v>18</v>
      </c>
      <c r="F300" s="241">
        <v>43653</v>
      </c>
      <c r="G300" s="423">
        <v>0</v>
      </c>
      <c r="H300" s="423">
        <v>0</v>
      </c>
      <c r="I300" s="240" t="s">
        <v>6</v>
      </c>
      <c r="J300" s="241">
        <v>43652</v>
      </c>
      <c r="K300" s="423">
        <v>0</v>
      </c>
      <c r="L300" s="423">
        <v>0</v>
      </c>
      <c r="M300" s="423">
        <v>0</v>
      </c>
      <c r="N300" s="423">
        <v>0</v>
      </c>
      <c r="O300" s="423">
        <v>0</v>
      </c>
      <c r="P300" s="423">
        <v>0</v>
      </c>
      <c r="Q300" s="423">
        <v>0</v>
      </c>
      <c r="R300" s="423">
        <v>0</v>
      </c>
      <c r="S300" s="332" t="str">
        <f t="shared" si="4"/>
        <v>1000009844</v>
      </c>
      <c r="T300" s="333" t="str">
        <f>VLOOKUP(VALUE(C300),base!F:H,3,FALSE)</f>
        <v>OUI</v>
      </c>
      <c r="U300" s="331">
        <f>ROUNDUP(G300/VLOOKUP(VALUE(C300),base!F:V,base!$O$1,FALSE),1)</f>
        <v>0</v>
      </c>
    </row>
    <row r="301" spans="1:21" x14ac:dyDescent="0.25">
      <c r="A301" s="240" t="s">
        <v>16</v>
      </c>
      <c r="B301" s="240" t="s">
        <v>17</v>
      </c>
      <c r="C301" s="240" t="s">
        <v>96</v>
      </c>
      <c r="D301" s="240" t="s">
        <v>164</v>
      </c>
      <c r="E301" s="240" t="s">
        <v>18</v>
      </c>
      <c r="F301" s="241">
        <v>43654</v>
      </c>
      <c r="G301" s="423">
        <v>0</v>
      </c>
      <c r="H301" s="423">
        <v>-3564</v>
      </c>
      <c r="I301" s="240" t="s">
        <v>7</v>
      </c>
      <c r="J301" s="241">
        <v>43653</v>
      </c>
      <c r="K301" s="423">
        <v>-3564</v>
      </c>
      <c r="L301" s="423">
        <v>0</v>
      </c>
      <c r="M301" s="423">
        <v>0</v>
      </c>
      <c r="N301" s="423">
        <v>0</v>
      </c>
      <c r="O301" s="423">
        <v>0</v>
      </c>
      <c r="P301" s="423">
        <v>0</v>
      </c>
      <c r="Q301" s="423">
        <v>0</v>
      </c>
      <c r="R301" s="423">
        <v>0</v>
      </c>
      <c r="S301" s="332" t="str">
        <f t="shared" si="4"/>
        <v>1000009844</v>
      </c>
      <c r="T301" s="333" t="str">
        <f>VLOOKUP(VALUE(C301),base!F:H,3,FALSE)</f>
        <v>OUI</v>
      </c>
      <c r="U301" s="331">
        <f>ROUNDUP(G301/VLOOKUP(VALUE(C301),base!F:V,base!$O$1,FALSE),1)</f>
        <v>0</v>
      </c>
    </row>
    <row r="302" spans="1:21" x14ac:dyDescent="0.25">
      <c r="A302" s="240" t="s">
        <v>16</v>
      </c>
      <c r="B302" s="240" t="s">
        <v>17</v>
      </c>
      <c r="C302" s="240" t="s">
        <v>96</v>
      </c>
      <c r="D302" s="240" t="s">
        <v>164</v>
      </c>
      <c r="E302" s="240" t="s">
        <v>18</v>
      </c>
      <c r="F302" s="241">
        <v>43655</v>
      </c>
      <c r="G302" s="423">
        <v>0</v>
      </c>
      <c r="H302" s="423">
        <v>-5346</v>
      </c>
      <c r="I302" s="240" t="s">
        <v>8</v>
      </c>
      <c r="J302" s="241">
        <v>43654</v>
      </c>
      <c r="K302" s="423">
        <v>-5346</v>
      </c>
      <c r="L302" s="423">
        <v>0</v>
      </c>
      <c r="M302" s="423">
        <v>0</v>
      </c>
      <c r="N302" s="423">
        <v>0</v>
      </c>
      <c r="O302" s="423">
        <v>0</v>
      </c>
      <c r="P302" s="423">
        <v>0</v>
      </c>
      <c r="Q302" s="423">
        <v>0</v>
      </c>
      <c r="R302" s="423">
        <v>0</v>
      </c>
      <c r="S302" s="332" t="str">
        <f t="shared" si="4"/>
        <v>1000009844</v>
      </c>
      <c r="T302" s="333" t="str">
        <f>VLOOKUP(VALUE(C302),base!F:H,3,FALSE)</f>
        <v>OUI</v>
      </c>
      <c r="U302" s="331">
        <f>ROUNDUP(G302/VLOOKUP(VALUE(C302),base!F:V,base!$O$1,FALSE),1)</f>
        <v>0</v>
      </c>
    </row>
    <row r="303" spans="1:21" x14ac:dyDescent="0.25">
      <c r="A303" s="240" t="s">
        <v>16</v>
      </c>
      <c r="B303" s="240" t="s">
        <v>17</v>
      </c>
      <c r="C303" s="240" t="s">
        <v>96</v>
      </c>
      <c r="D303" s="240" t="s">
        <v>164</v>
      </c>
      <c r="E303" s="240" t="s">
        <v>18</v>
      </c>
      <c r="F303" s="241">
        <v>43656</v>
      </c>
      <c r="G303" s="423">
        <v>0</v>
      </c>
      <c r="H303" s="423">
        <v>-3564</v>
      </c>
      <c r="I303" s="240" t="s">
        <v>2</v>
      </c>
      <c r="J303" s="241">
        <v>43655</v>
      </c>
      <c r="K303" s="423">
        <v>-3564</v>
      </c>
      <c r="L303" s="423">
        <v>0</v>
      </c>
      <c r="M303" s="423">
        <v>0</v>
      </c>
      <c r="N303" s="423">
        <v>0</v>
      </c>
      <c r="O303" s="423">
        <v>0</v>
      </c>
      <c r="P303" s="423">
        <v>0</v>
      </c>
      <c r="Q303" s="423">
        <v>0</v>
      </c>
      <c r="R303" s="423">
        <v>0</v>
      </c>
      <c r="S303" s="332" t="str">
        <f t="shared" si="4"/>
        <v>1000009844</v>
      </c>
      <c r="T303" s="333" t="str">
        <f>VLOOKUP(VALUE(C303),base!F:H,3,FALSE)</f>
        <v>OUI</v>
      </c>
      <c r="U303" s="331">
        <f>ROUNDUP(G303/VLOOKUP(VALUE(C303),base!F:V,base!$O$1,FALSE),1)</f>
        <v>0</v>
      </c>
    </row>
    <row r="304" spans="1:21" x14ac:dyDescent="0.25">
      <c r="A304" s="240" t="s">
        <v>16</v>
      </c>
      <c r="B304" s="240" t="s">
        <v>17</v>
      </c>
      <c r="C304" s="240" t="s">
        <v>96</v>
      </c>
      <c r="D304" s="240" t="s">
        <v>164</v>
      </c>
      <c r="E304" s="240" t="s">
        <v>18</v>
      </c>
      <c r="F304" s="241">
        <v>43657</v>
      </c>
      <c r="G304" s="423">
        <v>0</v>
      </c>
      <c r="H304" s="423">
        <v>-5346</v>
      </c>
      <c r="I304" s="240" t="s">
        <v>3</v>
      </c>
      <c r="J304" s="241">
        <v>43656</v>
      </c>
      <c r="K304" s="423">
        <v>-5346</v>
      </c>
      <c r="L304" s="423">
        <v>0</v>
      </c>
      <c r="M304" s="423">
        <v>0</v>
      </c>
      <c r="N304" s="423">
        <v>0</v>
      </c>
      <c r="O304" s="423">
        <v>0</v>
      </c>
      <c r="P304" s="423">
        <v>0</v>
      </c>
      <c r="Q304" s="423">
        <v>0</v>
      </c>
      <c r="R304" s="423">
        <v>0</v>
      </c>
      <c r="S304" s="332" t="str">
        <f t="shared" si="4"/>
        <v>1000009844</v>
      </c>
      <c r="T304" s="333" t="str">
        <f>VLOOKUP(VALUE(C304),base!F:H,3,FALSE)</f>
        <v>OUI</v>
      </c>
      <c r="U304" s="331">
        <f>ROUNDUP(G304/VLOOKUP(VALUE(C304),base!F:V,base!$O$1,FALSE),1)</f>
        <v>0</v>
      </c>
    </row>
    <row r="305" spans="1:21" x14ac:dyDescent="0.25">
      <c r="A305" s="240" t="s">
        <v>16</v>
      </c>
      <c r="B305" s="240" t="s">
        <v>17</v>
      </c>
      <c r="C305" s="240" t="s">
        <v>96</v>
      </c>
      <c r="D305" s="240" t="s">
        <v>164</v>
      </c>
      <c r="E305" s="240" t="s">
        <v>18</v>
      </c>
      <c r="F305" s="241">
        <v>43658</v>
      </c>
      <c r="G305" s="423">
        <v>0</v>
      </c>
      <c r="H305" s="423">
        <v>0</v>
      </c>
      <c r="I305" s="240" t="s">
        <v>4</v>
      </c>
      <c r="J305" s="241">
        <v>43657</v>
      </c>
      <c r="K305" s="423">
        <v>0</v>
      </c>
      <c r="L305" s="423">
        <v>0</v>
      </c>
      <c r="M305" s="423">
        <v>0</v>
      </c>
      <c r="N305" s="423">
        <v>0</v>
      </c>
      <c r="O305" s="423">
        <v>0</v>
      </c>
      <c r="P305" s="423">
        <v>0</v>
      </c>
      <c r="Q305" s="423">
        <v>0</v>
      </c>
      <c r="R305" s="423">
        <v>0</v>
      </c>
      <c r="S305" s="332" t="str">
        <f t="shared" si="4"/>
        <v>1000009844</v>
      </c>
      <c r="T305" s="333" t="str">
        <f>VLOOKUP(VALUE(C305),base!F:H,3,FALSE)</f>
        <v>OUI</v>
      </c>
      <c r="U305" s="331">
        <f>ROUNDUP(G305/VLOOKUP(VALUE(C305),base!F:V,base!$O$1,FALSE),1)</f>
        <v>0</v>
      </c>
    </row>
    <row r="306" spans="1:21" x14ac:dyDescent="0.25">
      <c r="A306" s="240" t="s">
        <v>16</v>
      </c>
      <c r="B306" s="240" t="s">
        <v>17</v>
      </c>
      <c r="C306" s="240" t="s">
        <v>96</v>
      </c>
      <c r="D306" s="240" t="s">
        <v>164</v>
      </c>
      <c r="E306" s="240" t="s">
        <v>18</v>
      </c>
      <c r="F306" s="241">
        <v>43659</v>
      </c>
      <c r="G306" s="423">
        <v>0</v>
      </c>
      <c r="H306" s="423">
        <v>-1782</v>
      </c>
      <c r="I306" s="240" t="s">
        <v>5</v>
      </c>
      <c r="J306" s="241">
        <v>43658</v>
      </c>
      <c r="K306" s="423">
        <v>-1782</v>
      </c>
      <c r="L306" s="423">
        <v>0</v>
      </c>
      <c r="M306" s="423">
        <v>0</v>
      </c>
      <c r="N306" s="423">
        <v>0</v>
      </c>
      <c r="O306" s="423">
        <v>0</v>
      </c>
      <c r="P306" s="423">
        <v>0</v>
      </c>
      <c r="Q306" s="423">
        <v>0</v>
      </c>
      <c r="R306" s="423">
        <v>0</v>
      </c>
      <c r="S306" s="332" t="str">
        <f t="shared" si="4"/>
        <v>1000009844</v>
      </c>
      <c r="T306" s="333" t="str">
        <f>VLOOKUP(VALUE(C306),base!F:H,3,FALSE)</f>
        <v>OUI</v>
      </c>
      <c r="U306" s="331">
        <f>ROUNDUP(G306/VLOOKUP(VALUE(C306),base!F:V,base!$O$1,FALSE),1)</f>
        <v>0</v>
      </c>
    </row>
    <row r="307" spans="1:21" x14ac:dyDescent="0.25">
      <c r="A307" s="240" t="s">
        <v>16</v>
      </c>
      <c r="B307" s="240" t="s">
        <v>17</v>
      </c>
      <c r="C307" s="240" t="s">
        <v>96</v>
      </c>
      <c r="D307" s="240" t="s">
        <v>164</v>
      </c>
      <c r="E307" s="240" t="s">
        <v>18</v>
      </c>
      <c r="F307" s="241">
        <v>43660</v>
      </c>
      <c r="G307" s="423">
        <v>0</v>
      </c>
      <c r="H307" s="423">
        <v>0</v>
      </c>
      <c r="I307" s="240" t="s">
        <v>6</v>
      </c>
      <c r="J307" s="241">
        <v>43659</v>
      </c>
      <c r="K307" s="423">
        <v>0</v>
      </c>
      <c r="L307" s="423">
        <v>0</v>
      </c>
      <c r="M307" s="423">
        <v>0</v>
      </c>
      <c r="N307" s="423">
        <v>0</v>
      </c>
      <c r="O307" s="423">
        <v>0</v>
      </c>
      <c r="P307" s="423">
        <v>0</v>
      </c>
      <c r="Q307" s="423">
        <v>0</v>
      </c>
      <c r="R307" s="423">
        <v>0</v>
      </c>
      <c r="S307" s="332" t="str">
        <f t="shared" si="4"/>
        <v>1000009844</v>
      </c>
      <c r="T307" s="333" t="str">
        <f>VLOOKUP(VALUE(C307),base!F:H,3,FALSE)</f>
        <v>OUI</v>
      </c>
      <c r="U307" s="331">
        <f>ROUNDUP(G307/VLOOKUP(VALUE(C307),base!F:V,base!$O$1,FALSE),1)</f>
        <v>0</v>
      </c>
    </row>
    <row r="308" spans="1:21" x14ac:dyDescent="0.25">
      <c r="A308" s="240" t="s">
        <v>16</v>
      </c>
      <c r="B308" s="240" t="s">
        <v>17</v>
      </c>
      <c r="C308" s="240" t="s">
        <v>96</v>
      </c>
      <c r="D308" s="240" t="s">
        <v>164</v>
      </c>
      <c r="E308" s="240" t="s">
        <v>18</v>
      </c>
      <c r="F308" s="241">
        <v>43661</v>
      </c>
      <c r="G308" s="423">
        <v>0</v>
      </c>
      <c r="H308" s="423">
        <v>0</v>
      </c>
      <c r="I308" s="240" t="s">
        <v>7</v>
      </c>
      <c r="J308" s="241">
        <v>43660</v>
      </c>
      <c r="K308" s="423">
        <v>0</v>
      </c>
      <c r="L308" s="423">
        <v>0</v>
      </c>
      <c r="M308" s="423">
        <v>0</v>
      </c>
      <c r="N308" s="423">
        <v>0</v>
      </c>
      <c r="O308" s="423">
        <v>0</v>
      </c>
      <c r="P308" s="423">
        <v>0</v>
      </c>
      <c r="Q308" s="423">
        <v>0</v>
      </c>
      <c r="R308" s="423">
        <v>0</v>
      </c>
      <c r="S308" s="332" t="str">
        <f t="shared" si="4"/>
        <v>1000009844</v>
      </c>
      <c r="T308" s="333" t="str">
        <f>VLOOKUP(VALUE(C308),base!F:H,3,FALSE)</f>
        <v>OUI</v>
      </c>
      <c r="U308" s="331">
        <f>ROUNDUP(G308/VLOOKUP(VALUE(C308),base!F:V,base!$O$1,FALSE),1)</f>
        <v>0</v>
      </c>
    </row>
    <row r="309" spans="1:21" x14ac:dyDescent="0.25">
      <c r="A309" s="240" t="s">
        <v>16</v>
      </c>
      <c r="B309" s="240" t="s">
        <v>17</v>
      </c>
      <c r="C309" s="240" t="s">
        <v>96</v>
      </c>
      <c r="D309" s="240" t="s">
        <v>164</v>
      </c>
      <c r="E309" s="240" t="s">
        <v>18</v>
      </c>
      <c r="F309" s="241">
        <v>43662</v>
      </c>
      <c r="G309" s="423">
        <v>0</v>
      </c>
      <c r="H309" s="423">
        <v>0</v>
      </c>
      <c r="I309" s="240" t="s">
        <v>8</v>
      </c>
      <c r="J309" s="241">
        <v>43661</v>
      </c>
      <c r="K309" s="423">
        <v>0</v>
      </c>
      <c r="L309" s="423">
        <v>0</v>
      </c>
      <c r="M309" s="423">
        <v>0</v>
      </c>
      <c r="N309" s="423">
        <v>0</v>
      </c>
      <c r="O309" s="423">
        <v>0</v>
      </c>
      <c r="P309" s="423">
        <v>0</v>
      </c>
      <c r="Q309" s="423">
        <v>0</v>
      </c>
      <c r="R309" s="423">
        <v>0</v>
      </c>
      <c r="S309" s="332" t="str">
        <f t="shared" si="4"/>
        <v>1000009844</v>
      </c>
      <c r="T309" s="333" t="str">
        <f>VLOOKUP(VALUE(C309),base!F:H,3,FALSE)</f>
        <v>OUI</v>
      </c>
      <c r="U309" s="331">
        <f>ROUNDUP(G309/VLOOKUP(VALUE(C309),base!F:V,base!$O$1,FALSE),1)</f>
        <v>0</v>
      </c>
    </row>
    <row r="310" spans="1:21" x14ac:dyDescent="0.25">
      <c r="A310" s="240" t="s">
        <v>16</v>
      </c>
      <c r="B310" s="240" t="s">
        <v>17</v>
      </c>
      <c r="C310" s="240" t="s">
        <v>309</v>
      </c>
      <c r="D310" s="240" t="s">
        <v>164</v>
      </c>
      <c r="E310" s="240" t="s">
        <v>18</v>
      </c>
      <c r="F310" s="241">
        <v>43649</v>
      </c>
      <c r="G310" s="423">
        <v>0</v>
      </c>
      <c r="H310" s="423">
        <v>0</v>
      </c>
      <c r="I310" s="240" t="s">
        <v>2</v>
      </c>
      <c r="J310" s="241">
        <v>43648</v>
      </c>
      <c r="K310" s="423">
        <v>0</v>
      </c>
      <c r="L310" s="423">
        <v>0</v>
      </c>
      <c r="M310" s="423">
        <v>0</v>
      </c>
      <c r="N310" s="423">
        <v>0</v>
      </c>
      <c r="O310" s="423">
        <v>0</v>
      </c>
      <c r="P310" s="423">
        <v>0</v>
      </c>
      <c r="Q310" s="423">
        <v>0</v>
      </c>
      <c r="R310" s="423">
        <v>0</v>
      </c>
      <c r="S310" s="332" t="str">
        <f t="shared" si="4"/>
        <v>1000009926</v>
      </c>
      <c r="T310" s="333" t="str">
        <f>VLOOKUP(VALUE(C310),base!F:H,3,FALSE)</f>
        <v>OUI</v>
      </c>
      <c r="U310" s="331">
        <f>ROUNDUP(G310/VLOOKUP(VALUE(C310),base!F:V,base!$O$1,FALSE),1)</f>
        <v>0</v>
      </c>
    </row>
    <row r="311" spans="1:21" x14ac:dyDescent="0.25">
      <c r="A311" s="240" t="s">
        <v>16</v>
      </c>
      <c r="B311" s="240" t="s">
        <v>17</v>
      </c>
      <c r="C311" s="240" t="s">
        <v>309</v>
      </c>
      <c r="D311" s="240" t="s">
        <v>164</v>
      </c>
      <c r="E311" s="240" t="s">
        <v>18</v>
      </c>
      <c r="F311" s="241">
        <v>43650</v>
      </c>
      <c r="G311" s="423">
        <v>0</v>
      </c>
      <c r="H311" s="423">
        <v>0</v>
      </c>
      <c r="I311" s="240" t="s">
        <v>3</v>
      </c>
      <c r="J311" s="241">
        <v>43649</v>
      </c>
      <c r="K311" s="423">
        <v>0</v>
      </c>
      <c r="L311" s="423">
        <v>0</v>
      </c>
      <c r="M311" s="423">
        <v>0</v>
      </c>
      <c r="N311" s="423">
        <v>0</v>
      </c>
      <c r="O311" s="423">
        <v>0</v>
      </c>
      <c r="P311" s="423">
        <v>0</v>
      </c>
      <c r="Q311" s="423">
        <v>0</v>
      </c>
      <c r="R311" s="423">
        <v>0</v>
      </c>
      <c r="S311" s="332" t="str">
        <f t="shared" si="4"/>
        <v>1000009926</v>
      </c>
      <c r="T311" s="333" t="str">
        <f>VLOOKUP(VALUE(C311),base!F:H,3,FALSE)</f>
        <v>OUI</v>
      </c>
      <c r="U311" s="331">
        <f>ROUNDUP(G311/VLOOKUP(VALUE(C311),base!F:V,base!$O$1,FALSE),1)</f>
        <v>0</v>
      </c>
    </row>
    <row r="312" spans="1:21" x14ac:dyDescent="0.25">
      <c r="A312" s="240" t="s">
        <v>16</v>
      </c>
      <c r="B312" s="240" t="s">
        <v>17</v>
      </c>
      <c r="C312" s="240" t="s">
        <v>309</v>
      </c>
      <c r="D312" s="240" t="s">
        <v>164</v>
      </c>
      <c r="E312" s="240" t="s">
        <v>18</v>
      </c>
      <c r="F312" s="241">
        <v>43651</v>
      </c>
      <c r="G312" s="423">
        <v>0</v>
      </c>
      <c r="H312" s="423">
        <v>0</v>
      </c>
      <c r="I312" s="240" t="s">
        <v>4</v>
      </c>
      <c r="J312" s="241">
        <v>43650</v>
      </c>
      <c r="K312" s="423">
        <v>0</v>
      </c>
      <c r="L312" s="423">
        <v>0</v>
      </c>
      <c r="M312" s="423">
        <v>0</v>
      </c>
      <c r="N312" s="423">
        <v>0</v>
      </c>
      <c r="O312" s="423">
        <v>0</v>
      </c>
      <c r="P312" s="423">
        <v>0</v>
      </c>
      <c r="Q312" s="423">
        <v>0</v>
      </c>
      <c r="R312" s="423">
        <v>0</v>
      </c>
      <c r="S312" s="332" t="str">
        <f t="shared" si="4"/>
        <v>1000009926</v>
      </c>
      <c r="T312" s="333" t="str">
        <f>VLOOKUP(VALUE(C312),base!F:H,3,FALSE)</f>
        <v>OUI</v>
      </c>
      <c r="U312" s="331">
        <f>ROUNDUP(G312/VLOOKUP(VALUE(C312),base!F:V,base!$O$1,FALSE),1)</f>
        <v>0</v>
      </c>
    </row>
    <row r="313" spans="1:21" x14ac:dyDescent="0.25">
      <c r="A313" s="240" t="s">
        <v>16</v>
      </c>
      <c r="B313" s="240" t="s">
        <v>17</v>
      </c>
      <c r="C313" s="240" t="s">
        <v>309</v>
      </c>
      <c r="D313" s="240" t="s">
        <v>164</v>
      </c>
      <c r="E313" s="240" t="s">
        <v>18</v>
      </c>
      <c r="F313" s="241">
        <v>43652</v>
      </c>
      <c r="G313" s="423">
        <v>0</v>
      </c>
      <c r="H313" s="423">
        <v>-2904</v>
      </c>
      <c r="I313" s="240" t="s">
        <v>5</v>
      </c>
      <c r="J313" s="241">
        <v>43651</v>
      </c>
      <c r="K313" s="423">
        <v>-2904</v>
      </c>
      <c r="L313" s="423">
        <v>0</v>
      </c>
      <c r="M313" s="423">
        <v>0</v>
      </c>
      <c r="N313" s="423">
        <v>0</v>
      </c>
      <c r="O313" s="423">
        <v>0</v>
      </c>
      <c r="P313" s="423">
        <v>0</v>
      </c>
      <c r="Q313" s="423">
        <v>0</v>
      </c>
      <c r="R313" s="423">
        <v>0</v>
      </c>
      <c r="S313" s="332" t="str">
        <f t="shared" si="4"/>
        <v>1000009926</v>
      </c>
      <c r="T313" s="333" t="str">
        <f>VLOOKUP(VALUE(C313),base!F:H,3,FALSE)</f>
        <v>OUI</v>
      </c>
      <c r="U313" s="331">
        <f>ROUNDUP(G313/VLOOKUP(VALUE(C313),base!F:V,base!$O$1,FALSE),1)</f>
        <v>0</v>
      </c>
    </row>
    <row r="314" spans="1:21" x14ac:dyDescent="0.25">
      <c r="A314" s="240" t="s">
        <v>16</v>
      </c>
      <c r="B314" s="240" t="s">
        <v>17</v>
      </c>
      <c r="C314" s="240" t="s">
        <v>309</v>
      </c>
      <c r="D314" s="240" t="s">
        <v>164</v>
      </c>
      <c r="E314" s="240" t="s">
        <v>18</v>
      </c>
      <c r="F314" s="241">
        <v>43653</v>
      </c>
      <c r="G314" s="423">
        <v>0</v>
      </c>
      <c r="H314" s="423">
        <v>0</v>
      </c>
      <c r="I314" s="240" t="s">
        <v>6</v>
      </c>
      <c r="J314" s="241">
        <v>43652</v>
      </c>
      <c r="K314" s="423">
        <v>0</v>
      </c>
      <c r="L314" s="423">
        <v>0</v>
      </c>
      <c r="M314" s="423">
        <v>0</v>
      </c>
      <c r="N314" s="423">
        <v>0</v>
      </c>
      <c r="O314" s="423">
        <v>0</v>
      </c>
      <c r="P314" s="423">
        <v>0</v>
      </c>
      <c r="Q314" s="423">
        <v>0</v>
      </c>
      <c r="R314" s="423">
        <v>0</v>
      </c>
      <c r="S314" s="332" t="str">
        <f t="shared" si="4"/>
        <v>1000009926</v>
      </c>
      <c r="T314" s="333" t="str">
        <f>VLOOKUP(VALUE(C314),base!F:H,3,FALSE)</f>
        <v>OUI</v>
      </c>
      <c r="U314" s="331">
        <f>ROUNDUP(G314/VLOOKUP(VALUE(C314),base!F:V,base!$O$1,FALSE),1)</f>
        <v>0</v>
      </c>
    </row>
    <row r="315" spans="1:21" x14ac:dyDescent="0.25">
      <c r="A315" s="240" t="s">
        <v>16</v>
      </c>
      <c r="B315" s="240" t="s">
        <v>17</v>
      </c>
      <c r="C315" s="240" t="s">
        <v>309</v>
      </c>
      <c r="D315" s="240" t="s">
        <v>164</v>
      </c>
      <c r="E315" s="240" t="s">
        <v>18</v>
      </c>
      <c r="F315" s="241">
        <v>43654</v>
      </c>
      <c r="G315" s="423">
        <v>0</v>
      </c>
      <c r="H315" s="423">
        <v>0</v>
      </c>
      <c r="I315" s="240" t="s">
        <v>7</v>
      </c>
      <c r="J315" s="241">
        <v>43653</v>
      </c>
      <c r="K315" s="423">
        <v>0</v>
      </c>
      <c r="L315" s="423">
        <v>0</v>
      </c>
      <c r="M315" s="423">
        <v>0</v>
      </c>
      <c r="N315" s="423">
        <v>0</v>
      </c>
      <c r="O315" s="423">
        <v>0</v>
      </c>
      <c r="P315" s="423">
        <v>0</v>
      </c>
      <c r="Q315" s="423">
        <v>0</v>
      </c>
      <c r="R315" s="423">
        <v>0</v>
      </c>
      <c r="S315" s="332" t="str">
        <f t="shared" si="4"/>
        <v>1000009926</v>
      </c>
      <c r="T315" s="333" t="str">
        <f>VLOOKUP(VALUE(C315),base!F:H,3,FALSE)</f>
        <v>OUI</v>
      </c>
      <c r="U315" s="331">
        <f>ROUNDUP(G315/VLOOKUP(VALUE(C315),base!F:V,base!$O$1,FALSE),1)</f>
        <v>0</v>
      </c>
    </row>
    <row r="316" spans="1:21" x14ac:dyDescent="0.25">
      <c r="A316" s="240" t="s">
        <v>16</v>
      </c>
      <c r="B316" s="240" t="s">
        <v>17</v>
      </c>
      <c r="C316" s="240" t="s">
        <v>309</v>
      </c>
      <c r="D316" s="240" t="s">
        <v>164</v>
      </c>
      <c r="E316" s="240" t="s">
        <v>18</v>
      </c>
      <c r="F316" s="241">
        <v>43655</v>
      </c>
      <c r="G316" s="423">
        <v>0</v>
      </c>
      <c r="H316" s="423">
        <v>0</v>
      </c>
      <c r="I316" s="240" t="s">
        <v>8</v>
      </c>
      <c r="J316" s="241">
        <v>43654</v>
      </c>
      <c r="K316" s="423">
        <v>0</v>
      </c>
      <c r="L316" s="423">
        <v>0</v>
      </c>
      <c r="M316" s="423">
        <v>0</v>
      </c>
      <c r="N316" s="423">
        <v>0</v>
      </c>
      <c r="O316" s="423">
        <v>0</v>
      </c>
      <c r="P316" s="423">
        <v>0</v>
      </c>
      <c r="Q316" s="423">
        <v>0</v>
      </c>
      <c r="R316" s="423">
        <v>0</v>
      </c>
      <c r="S316" s="332" t="str">
        <f t="shared" si="4"/>
        <v>1000009926</v>
      </c>
      <c r="T316" s="333" t="str">
        <f>VLOOKUP(VALUE(C316),base!F:H,3,FALSE)</f>
        <v>OUI</v>
      </c>
      <c r="U316" s="331">
        <f>ROUNDUP(G316/VLOOKUP(VALUE(C316),base!F:V,base!$O$1,FALSE),1)</f>
        <v>0</v>
      </c>
    </row>
    <row r="317" spans="1:21" x14ac:dyDescent="0.25">
      <c r="A317" s="240" t="s">
        <v>16</v>
      </c>
      <c r="B317" s="240" t="s">
        <v>17</v>
      </c>
      <c r="C317" s="240" t="s">
        <v>309</v>
      </c>
      <c r="D317" s="240" t="s">
        <v>164</v>
      </c>
      <c r="E317" s="240" t="s">
        <v>18</v>
      </c>
      <c r="F317" s="241">
        <v>43656</v>
      </c>
      <c r="G317" s="423">
        <v>0</v>
      </c>
      <c r="H317" s="423">
        <v>0</v>
      </c>
      <c r="I317" s="240" t="s">
        <v>2</v>
      </c>
      <c r="J317" s="241">
        <v>43655</v>
      </c>
      <c r="K317" s="423">
        <v>0</v>
      </c>
      <c r="L317" s="423">
        <v>0</v>
      </c>
      <c r="M317" s="423">
        <v>0</v>
      </c>
      <c r="N317" s="423">
        <v>0</v>
      </c>
      <c r="O317" s="423">
        <v>0</v>
      </c>
      <c r="P317" s="423">
        <v>0</v>
      </c>
      <c r="Q317" s="423">
        <v>0</v>
      </c>
      <c r="R317" s="423">
        <v>0</v>
      </c>
      <c r="S317" s="332" t="str">
        <f t="shared" si="4"/>
        <v>1000009926</v>
      </c>
      <c r="T317" s="333" t="str">
        <f>VLOOKUP(VALUE(C317),base!F:H,3,FALSE)</f>
        <v>OUI</v>
      </c>
      <c r="U317" s="331">
        <f>ROUNDUP(G317/VLOOKUP(VALUE(C317),base!F:V,base!$O$1,FALSE),1)</f>
        <v>0</v>
      </c>
    </row>
    <row r="318" spans="1:21" x14ac:dyDescent="0.25">
      <c r="A318" s="240" t="s">
        <v>16</v>
      </c>
      <c r="B318" s="240" t="s">
        <v>17</v>
      </c>
      <c r="C318" s="240" t="s">
        <v>309</v>
      </c>
      <c r="D318" s="240" t="s">
        <v>164</v>
      </c>
      <c r="E318" s="240" t="s">
        <v>18</v>
      </c>
      <c r="F318" s="241">
        <v>43657</v>
      </c>
      <c r="G318" s="423">
        <v>0</v>
      </c>
      <c r="H318" s="423">
        <v>0</v>
      </c>
      <c r="I318" s="240" t="s">
        <v>3</v>
      </c>
      <c r="J318" s="241">
        <v>43656</v>
      </c>
      <c r="K318" s="423">
        <v>0</v>
      </c>
      <c r="L318" s="423">
        <v>0</v>
      </c>
      <c r="M318" s="423">
        <v>0</v>
      </c>
      <c r="N318" s="423">
        <v>0</v>
      </c>
      <c r="O318" s="423">
        <v>0</v>
      </c>
      <c r="P318" s="423">
        <v>0</v>
      </c>
      <c r="Q318" s="423">
        <v>0</v>
      </c>
      <c r="R318" s="423">
        <v>0</v>
      </c>
      <c r="S318" s="332" t="str">
        <f t="shared" si="4"/>
        <v>1000009926</v>
      </c>
      <c r="T318" s="333" t="str">
        <f>VLOOKUP(VALUE(C318),base!F:H,3,FALSE)</f>
        <v>OUI</v>
      </c>
      <c r="U318" s="331">
        <f>ROUNDUP(G318/VLOOKUP(VALUE(C318),base!F:V,base!$O$1,FALSE),1)</f>
        <v>0</v>
      </c>
    </row>
    <row r="319" spans="1:21" x14ac:dyDescent="0.25">
      <c r="A319" s="240" t="s">
        <v>16</v>
      </c>
      <c r="B319" s="240" t="s">
        <v>17</v>
      </c>
      <c r="C319" s="240" t="s">
        <v>309</v>
      </c>
      <c r="D319" s="240" t="s">
        <v>164</v>
      </c>
      <c r="E319" s="240" t="s">
        <v>18</v>
      </c>
      <c r="F319" s="241">
        <v>43658</v>
      </c>
      <c r="G319" s="423">
        <v>0</v>
      </c>
      <c r="H319" s="423">
        <v>0</v>
      </c>
      <c r="I319" s="240" t="s">
        <v>4</v>
      </c>
      <c r="J319" s="241">
        <v>43657</v>
      </c>
      <c r="K319" s="423">
        <v>0</v>
      </c>
      <c r="L319" s="423">
        <v>0</v>
      </c>
      <c r="M319" s="423">
        <v>0</v>
      </c>
      <c r="N319" s="423">
        <v>0</v>
      </c>
      <c r="O319" s="423">
        <v>0</v>
      </c>
      <c r="P319" s="423">
        <v>0</v>
      </c>
      <c r="Q319" s="423">
        <v>0</v>
      </c>
      <c r="R319" s="423">
        <v>0</v>
      </c>
      <c r="S319" s="332" t="str">
        <f t="shared" si="4"/>
        <v>1000009926</v>
      </c>
      <c r="T319" s="333" t="str">
        <f>VLOOKUP(VALUE(C319),base!F:H,3,FALSE)</f>
        <v>OUI</v>
      </c>
      <c r="U319" s="331">
        <f>ROUNDUP(G319/VLOOKUP(VALUE(C319),base!F:V,base!$O$1,FALSE),1)</f>
        <v>0</v>
      </c>
    </row>
    <row r="320" spans="1:21" x14ac:dyDescent="0.25">
      <c r="A320" s="240" t="s">
        <v>16</v>
      </c>
      <c r="B320" s="240" t="s">
        <v>17</v>
      </c>
      <c r="C320" s="240" t="s">
        <v>309</v>
      </c>
      <c r="D320" s="240" t="s">
        <v>164</v>
      </c>
      <c r="E320" s="240" t="s">
        <v>18</v>
      </c>
      <c r="F320" s="241">
        <v>43659</v>
      </c>
      <c r="G320" s="423">
        <v>0</v>
      </c>
      <c r="H320" s="423">
        <v>0</v>
      </c>
      <c r="I320" s="240" t="s">
        <v>5</v>
      </c>
      <c r="J320" s="241">
        <v>43658</v>
      </c>
      <c r="K320" s="423">
        <v>0</v>
      </c>
      <c r="L320" s="423">
        <v>0</v>
      </c>
      <c r="M320" s="423">
        <v>0</v>
      </c>
      <c r="N320" s="423">
        <v>0</v>
      </c>
      <c r="O320" s="423">
        <v>0</v>
      </c>
      <c r="P320" s="423">
        <v>0</v>
      </c>
      <c r="Q320" s="423">
        <v>0</v>
      </c>
      <c r="R320" s="423">
        <v>0</v>
      </c>
      <c r="S320" s="332" t="str">
        <f t="shared" si="4"/>
        <v>1000009926</v>
      </c>
      <c r="T320" s="333" t="str">
        <f>VLOOKUP(VALUE(C320),base!F:H,3,FALSE)</f>
        <v>OUI</v>
      </c>
      <c r="U320" s="331">
        <f>ROUNDUP(G320/VLOOKUP(VALUE(C320),base!F:V,base!$O$1,FALSE),1)</f>
        <v>0</v>
      </c>
    </row>
    <row r="321" spans="1:21" x14ac:dyDescent="0.25">
      <c r="A321" s="240" t="s">
        <v>16</v>
      </c>
      <c r="B321" s="240" t="s">
        <v>17</v>
      </c>
      <c r="C321" s="240" t="s">
        <v>309</v>
      </c>
      <c r="D321" s="240" t="s">
        <v>164</v>
      </c>
      <c r="E321" s="240" t="s">
        <v>18</v>
      </c>
      <c r="F321" s="241">
        <v>43660</v>
      </c>
      <c r="G321" s="423">
        <v>0</v>
      </c>
      <c r="H321" s="423">
        <v>0</v>
      </c>
      <c r="I321" s="240" t="s">
        <v>6</v>
      </c>
      <c r="J321" s="241">
        <v>43659</v>
      </c>
      <c r="K321" s="423">
        <v>0</v>
      </c>
      <c r="L321" s="423">
        <v>0</v>
      </c>
      <c r="M321" s="423">
        <v>0</v>
      </c>
      <c r="N321" s="423">
        <v>0</v>
      </c>
      <c r="O321" s="423">
        <v>0</v>
      </c>
      <c r="P321" s="423">
        <v>0</v>
      </c>
      <c r="Q321" s="423">
        <v>0</v>
      </c>
      <c r="R321" s="423">
        <v>0</v>
      </c>
      <c r="S321" s="332" t="str">
        <f t="shared" si="4"/>
        <v>1000009926</v>
      </c>
      <c r="T321" s="333" t="str">
        <f>VLOOKUP(VALUE(C321),base!F:H,3,FALSE)</f>
        <v>OUI</v>
      </c>
      <c r="U321" s="331">
        <f>ROUNDUP(G321/VLOOKUP(VALUE(C321),base!F:V,base!$O$1,FALSE),1)</f>
        <v>0</v>
      </c>
    </row>
    <row r="322" spans="1:21" x14ac:dyDescent="0.25">
      <c r="A322" s="240" t="s">
        <v>16</v>
      </c>
      <c r="B322" s="240" t="s">
        <v>17</v>
      </c>
      <c r="C322" s="240" t="s">
        <v>309</v>
      </c>
      <c r="D322" s="240" t="s">
        <v>164</v>
      </c>
      <c r="E322" s="240" t="s">
        <v>18</v>
      </c>
      <c r="F322" s="241">
        <v>43661</v>
      </c>
      <c r="G322" s="423">
        <v>0</v>
      </c>
      <c r="H322" s="423">
        <v>0</v>
      </c>
      <c r="I322" s="240" t="s">
        <v>7</v>
      </c>
      <c r="J322" s="241">
        <v>43660</v>
      </c>
      <c r="K322" s="423">
        <v>0</v>
      </c>
      <c r="L322" s="423">
        <v>0</v>
      </c>
      <c r="M322" s="423">
        <v>0</v>
      </c>
      <c r="N322" s="423">
        <v>0</v>
      </c>
      <c r="O322" s="423">
        <v>0</v>
      </c>
      <c r="P322" s="423">
        <v>0</v>
      </c>
      <c r="Q322" s="423">
        <v>0</v>
      </c>
      <c r="R322" s="423">
        <v>0</v>
      </c>
      <c r="S322" s="332" t="str">
        <f t="shared" ref="S322:S365" si="5">C322</f>
        <v>1000009926</v>
      </c>
      <c r="T322" s="333" t="str">
        <f>VLOOKUP(VALUE(C322),base!F:H,3,FALSE)</f>
        <v>OUI</v>
      </c>
      <c r="U322" s="331">
        <f>ROUNDUP(G322/VLOOKUP(VALUE(C322),base!F:V,base!$O$1,FALSE),1)</f>
        <v>0</v>
      </c>
    </row>
    <row r="323" spans="1:21" x14ac:dyDescent="0.25">
      <c r="A323" s="240" t="s">
        <v>16</v>
      </c>
      <c r="B323" s="240" t="s">
        <v>17</v>
      </c>
      <c r="C323" s="240" t="s">
        <v>309</v>
      </c>
      <c r="D323" s="240" t="s">
        <v>164</v>
      </c>
      <c r="E323" s="240" t="s">
        <v>18</v>
      </c>
      <c r="F323" s="241">
        <v>43662</v>
      </c>
      <c r="G323" s="423">
        <v>0</v>
      </c>
      <c r="H323" s="423">
        <v>0</v>
      </c>
      <c r="I323" s="240" t="s">
        <v>8</v>
      </c>
      <c r="J323" s="241">
        <v>43661</v>
      </c>
      <c r="K323" s="423">
        <v>0</v>
      </c>
      <c r="L323" s="423">
        <v>0</v>
      </c>
      <c r="M323" s="423">
        <v>0</v>
      </c>
      <c r="N323" s="423">
        <v>0</v>
      </c>
      <c r="O323" s="423">
        <v>0</v>
      </c>
      <c r="P323" s="423">
        <v>0</v>
      </c>
      <c r="Q323" s="423">
        <v>0</v>
      </c>
      <c r="R323" s="423">
        <v>0</v>
      </c>
      <c r="S323" s="332" t="str">
        <f t="shared" si="5"/>
        <v>1000009926</v>
      </c>
      <c r="T323" s="333" t="str">
        <f>VLOOKUP(VALUE(C323),base!F:H,3,FALSE)</f>
        <v>OUI</v>
      </c>
      <c r="U323" s="331">
        <f>ROUNDUP(G323/VLOOKUP(VALUE(C323),base!F:V,base!$O$1,FALSE),1)</f>
        <v>0</v>
      </c>
    </row>
    <row r="324" spans="1:21" x14ac:dyDescent="0.25">
      <c r="A324" s="240" t="s">
        <v>19</v>
      </c>
      <c r="B324" s="240" t="s">
        <v>20</v>
      </c>
      <c r="C324" s="240" t="s">
        <v>99</v>
      </c>
      <c r="D324" s="240" t="s">
        <v>265</v>
      </c>
      <c r="E324" s="240" t="s">
        <v>21</v>
      </c>
      <c r="F324" s="241">
        <v>43649</v>
      </c>
      <c r="G324" s="423">
        <v>604</v>
      </c>
      <c r="H324" s="423">
        <v>-15</v>
      </c>
      <c r="I324" s="240" t="s">
        <v>2</v>
      </c>
      <c r="J324" s="241">
        <v>43648</v>
      </c>
      <c r="K324" s="423">
        <v>0</v>
      </c>
      <c r="L324" s="423">
        <v>8338</v>
      </c>
      <c r="M324" s="423">
        <v>0</v>
      </c>
      <c r="N324" s="423">
        <v>-154</v>
      </c>
      <c r="O324" s="423">
        <v>-91</v>
      </c>
      <c r="P324" s="423">
        <v>-245</v>
      </c>
      <c r="Q324" s="423">
        <v>-832</v>
      </c>
      <c r="R324" s="423">
        <v>-1077</v>
      </c>
      <c r="S324" s="332" t="str">
        <f t="shared" si="5"/>
        <v>1000013343</v>
      </c>
      <c r="T324" s="333" t="str">
        <f>VLOOKUP(VALUE(C324),base!F:H,3,FALSE)</f>
        <v>OUI</v>
      </c>
      <c r="U324" s="331">
        <f>ROUNDUP(G324/VLOOKUP(VALUE(C324),base!F:V,base!$O$1,FALSE),1)</f>
        <v>9.5</v>
      </c>
    </row>
    <row r="325" spans="1:21" x14ac:dyDescent="0.25">
      <c r="A325" s="240" t="s">
        <v>19</v>
      </c>
      <c r="B325" s="240" t="s">
        <v>20</v>
      </c>
      <c r="C325" s="240" t="s">
        <v>99</v>
      </c>
      <c r="D325" s="240" t="s">
        <v>265</v>
      </c>
      <c r="E325" s="240" t="s">
        <v>21</v>
      </c>
      <c r="F325" s="241">
        <v>43650</v>
      </c>
      <c r="G325" s="423">
        <v>589</v>
      </c>
      <c r="H325" s="423">
        <v>-231</v>
      </c>
      <c r="I325" s="240" t="s">
        <v>3</v>
      </c>
      <c r="J325" s="241">
        <v>43649</v>
      </c>
      <c r="K325" s="423">
        <v>0</v>
      </c>
      <c r="L325" s="423">
        <v>7261</v>
      </c>
      <c r="M325" s="423">
        <v>0</v>
      </c>
      <c r="N325" s="423">
        <v>-265</v>
      </c>
      <c r="O325" s="423">
        <v>-17</v>
      </c>
      <c r="P325" s="423">
        <v>-282</v>
      </c>
      <c r="Q325" s="423">
        <v>0</v>
      </c>
      <c r="R325" s="423">
        <v>-282</v>
      </c>
      <c r="S325" s="332" t="str">
        <f t="shared" si="5"/>
        <v>1000013343</v>
      </c>
      <c r="T325" s="333" t="str">
        <f>VLOOKUP(VALUE(C325),base!F:H,3,FALSE)</f>
        <v>OUI</v>
      </c>
      <c r="U325" s="331">
        <f>ROUNDUP(G325/VLOOKUP(VALUE(C325),base!F:V,base!$O$1,FALSE),1)</f>
        <v>9.2999999999999989</v>
      </c>
    </row>
    <row r="326" spans="1:21" x14ac:dyDescent="0.25">
      <c r="A326" s="240" t="s">
        <v>19</v>
      </c>
      <c r="B326" s="240" t="s">
        <v>20</v>
      </c>
      <c r="C326" s="240" t="s">
        <v>99</v>
      </c>
      <c r="D326" s="240" t="s">
        <v>265</v>
      </c>
      <c r="E326" s="240" t="s">
        <v>21</v>
      </c>
      <c r="F326" s="241">
        <v>43651</v>
      </c>
      <c r="G326" s="423">
        <v>358</v>
      </c>
      <c r="H326" s="423">
        <v>-133</v>
      </c>
      <c r="I326" s="240" t="s">
        <v>4</v>
      </c>
      <c r="J326" s="241">
        <v>43650</v>
      </c>
      <c r="K326" s="423">
        <v>0</v>
      </c>
      <c r="L326" s="423">
        <v>6979</v>
      </c>
      <c r="M326" s="423">
        <v>0</v>
      </c>
      <c r="N326" s="423">
        <v>-153</v>
      </c>
      <c r="O326" s="423">
        <v>0</v>
      </c>
      <c r="P326" s="423">
        <v>-153</v>
      </c>
      <c r="Q326" s="423">
        <v>-604</v>
      </c>
      <c r="R326" s="423">
        <v>-757</v>
      </c>
      <c r="S326" s="332" t="str">
        <f t="shared" si="5"/>
        <v>1000013343</v>
      </c>
      <c r="T326" s="333" t="str">
        <f>VLOOKUP(VALUE(C326),base!F:H,3,FALSE)</f>
        <v>OUI</v>
      </c>
      <c r="U326" s="331">
        <f>ROUNDUP(G326/VLOOKUP(VALUE(C326),base!F:V,base!$O$1,FALSE),1)</f>
        <v>5.6</v>
      </c>
    </row>
    <row r="327" spans="1:21" x14ac:dyDescent="0.25">
      <c r="A327" s="240" t="s">
        <v>19</v>
      </c>
      <c r="B327" s="240" t="s">
        <v>20</v>
      </c>
      <c r="C327" s="240" t="s">
        <v>99</v>
      </c>
      <c r="D327" s="240" t="s">
        <v>265</v>
      </c>
      <c r="E327" s="240" t="s">
        <v>21</v>
      </c>
      <c r="F327" s="241">
        <v>43652</v>
      </c>
      <c r="G327" s="423">
        <v>225</v>
      </c>
      <c r="H327" s="423">
        <v>-271</v>
      </c>
      <c r="I327" s="240" t="s">
        <v>5</v>
      </c>
      <c r="J327" s="241">
        <v>43651</v>
      </c>
      <c r="K327" s="423">
        <v>-46</v>
      </c>
      <c r="L327" s="423">
        <v>6222</v>
      </c>
      <c r="M327" s="423">
        <v>0</v>
      </c>
      <c r="N327" s="423">
        <v>-185</v>
      </c>
      <c r="O327" s="423">
        <v>0</v>
      </c>
      <c r="P327" s="423">
        <v>-185</v>
      </c>
      <c r="Q327" s="423">
        <v>-967</v>
      </c>
      <c r="R327" s="423">
        <v>-1152</v>
      </c>
      <c r="S327" s="332" t="str">
        <f t="shared" si="5"/>
        <v>1000013343</v>
      </c>
      <c r="T327" s="333" t="str">
        <f>VLOOKUP(VALUE(C327),base!F:H,3,FALSE)</f>
        <v>OUI</v>
      </c>
      <c r="U327" s="331">
        <f>ROUNDUP(G327/VLOOKUP(VALUE(C327),base!F:V,base!$O$1,FALSE),1)</f>
        <v>3.6</v>
      </c>
    </row>
    <row r="328" spans="1:21" x14ac:dyDescent="0.25">
      <c r="A328" s="240" t="s">
        <v>19</v>
      </c>
      <c r="B328" s="240" t="s">
        <v>20</v>
      </c>
      <c r="C328" s="240" t="s">
        <v>99</v>
      </c>
      <c r="D328" s="240" t="s">
        <v>265</v>
      </c>
      <c r="E328" s="240" t="s">
        <v>21</v>
      </c>
      <c r="F328" s="241">
        <v>43653</v>
      </c>
      <c r="G328" s="423">
        <v>0</v>
      </c>
      <c r="H328" s="423">
        <v>0</v>
      </c>
      <c r="I328" s="240" t="s">
        <v>6</v>
      </c>
      <c r="J328" s="241">
        <v>43652</v>
      </c>
      <c r="K328" s="423">
        <v>0</v>
      </c>
      <c r="L328" s="423">
        <v>5070</v>
      </c>
      <c r="M328" s="423">
        <v>0</v>
      </c>
      <c r="N328" s="423">
        <v>0</v>
      </c>
      <c r="O328" s="423">
        <v>0</v>
      </c>
      <c r="P328" s="423">
        <v>0</v>
      </c>
      <c r="Q328" s="423">
        <v>0</v>
      </c>
      <c r="R328" s="423">
        <v>0</v>
      </c>
      <c r="S328" s="332" t="str">
        <f t="shared" si="5"/>
        <v>1000013343</v>
      </c>
      <c r="T328" s="333" t="str">
        <f>VLOOKUP(VALUE(C328),base!F:H,3,FALSE)</f>
        <v>OUI</v>
      </c>
      <c r="U328" s="331">
        <f>ROUNDUP(G328/VLOOKUP(VALUE(C328),base!F:V,base!$O$1,FALSE),1)</f>
        <v>0</v>
      </c>
    </row>
    <row r="329" spans="1:21" x14ac:dyDescent="0.25">
      <c r="A329" s="240" t="s">
        <v>19</v>
      </c>
      <c r="B329" s="240" t="s">
        <v>20</v>
      </c>
      <c r="C329" s="240" t="s">
        <v>99</v>
      </c>
      <c r="D329" s="240" t="s">
        <v>265</v>
      </c>
      <c r="E329" s="240" t="s">
        <v>21</v>
      </c>
      <c r="F329" s="241">
        <v>43654</v>
      </c>
      <c r="G329" s="423">
        <v>0</v>
      </c>
      <c r="H329" s="423">
        <v>-331</v>
      </c>
      <c r="I329" s="240" t="s">
        <v>7</v>
      </c>
      <c r="J329" s="241">
        <v>43653</v>
      </c>
      <c r="K329" s="423">
        <v>-331</v>
      </c>
      <c r="L329" s="423">
        <v>5070</v>
      </c>
      <c r="M329" s="423">
        <v>0</v>
      </c>
      <c r="N329" s="423">
        <v>-239</v>
      </c>
      <c r="O329" s="423">
        <v>-1</v>
      </c>
      <c r="P329" s="423">
        <v>-240</v>
      </c>
      <c r="Q329" s="423">
        <v>-1048</v>
      </c>
      <c r="R329" s="423">
        <v>-1288</v>
      </c>
      <c r="S329" s="332" t="str">
        <f t="shared" si="5"/>
        <v>1000013343</v>
      </c>
      <c r="T329" s="333" t="str">
        <f>VLOOKUP(VALUE(C329),base!F:H,3,FALSE)</f>
        <v>OUI</v>
      </c>
      <c r="U329" s="331">
        <f>ROUNDUP(G329/VLOOKUP(VALUE(C329),base!F:V,base!$O$1,FALSE),1)</f>
        <v>0</v>
      </c>
    </row>
    <row r="330" spans="1:21" x14ac:dyDescent="0.25">
      <c r="A330" s="240" t="s">
        <v>19</v>
      </c>
      <c r="B330" s="240" t="s">
        <v>20</v>
      </c>
      <c r="C330" s="240" t="s">
        <v>99</v>
      </c>
      <c r="D330" s="240" t="s">
        <v>265</v>
      </c>
      <c r="E330" s="240" t="s">
        <v>21</v>
      </c>
      <c r="F330" s="241">
        <v>43655</v>
      </c>
      <c r="G330" s="423">
        <v>0</v>
      </c>
      <c r="H330" s="423">
        <v>-379</v>
      </c>
      <c r="I330" s="240" t="s">
        <v>8</v>
      </c>
      <c r="J330" s="241">
        <v>43654</v>
      </c>
      <c r="K330" s="423">
        <v>-379</v>
      </c>
      <c r="L330" s="423">
        <v>3782</v>
      </c>
      <c r="M330" s="423">
        <v>0</v>
      </c>
      <c r="N330" s="423">
        <v>-223</v>
      </c>
      <c r="O330" s="423">
        <v>-19</v>
      </c>
      <c r="P330" s="423">
        <v>-242</v>
      </c>
      <c r="Q330" s="423">
        <v>-994</v>
      </c>
      <c r="R330" s="423">
        <v>-1236</v>
      </c>
      <c r="S330" s="332" t="str">
        <f t="shared" si="5"/>
        <v>1000013343</v>
      </c>
      <c r="T330" s="333" t="str">
        <f>VLOOKUP(VALUE(C330),base!F:H,3,FALSE)</f>
        <v>OUI</v>
      </c>
      <c r="U330" s="331">
        <f>ROUNDUP(G330/VLOOKUP(VALUE(C330),base!F:V,base!$O$1,FALSE),1)</f>
        <v>0</v>
      </c>
    </row>
    <row r="331" spans="1:21" x14ac:dyDescent="0.25">
      <c r="A331" s="240" t="s">
        <v>19</v>
      </c>
      <c r="B331" s="240" t="s">
        <v>20</v>
      </c>
      <c r="C331" s="240" t="s">
        <v>99</v>
      </c>
      <c r="D331" s="240" t="s">
        <v>265</v>
      </c>
      <c r="E331" s="240" t="s">
        <v>21</v>
      </c>
      <c r="F331" s="241">
        <v>43656</v>
      </c>
      <c r="G331" s="423">
        <v>0</v>
      </c>
      <c r="H331" s="423">
        <v>-316</v>
      </c>
      <c r="I331" s="240" t="s">
        <v>2</v>
      </c>
      <c r="J331" s="241">
        <v>43655</v>
      </c>
      <c r="K331" s="423">
        <v>-316</v>
      </c>
      <c r="L331" s="423">
        <v>2546</v>
      </c>
      <c r="M331" s="423">
        <v>0</v>
      </c>
      <c r="N331" s="423">
        <v>-255</v>
      </c>
      <c r="O331" s="423">
        <v>-1</v>
      </c>
      <c r="P331" s="423">
        <v>-256</v>
      </c>
      <c r="Q331" s="423">
        <v>-1166</v>
      </c>
      <c r="R331" s="423">
        <v>-1422</v>
      </c>
      <c r="S331" s="332" t="str">
        <f t="shared" si="5"/>
        <v>1000013343</v>
      </c>
      <c r="T331" s="333" t="str">
        <f>VLOOKUP(VALUE(C331),base!F:H,3,FALSE)</f>
        <v>OUI</v>
      </c>
      <c r="U331" s="331">
        <f>ROUNDUP(G331/VLOOKUP(VALUE(C331),base!F:V,base!$O$1,FALSE),1)</f>
        <v>0</v>
      </c>
    </row>
    <row r="332" spans="1:21" x14ac:dyDescent="0.25">
      <c r="A332" s="240" t="s">
        <v>19</v>
      </c>
      <c r="B332" s="240" t="s">
        <v>20</v>
      </c>
      <c r="C332" s="240" t="s">
        <v>99</v>
      </c>
      <c r="D332" s="240" t="s">
        <v>265</v>
      </c>
      <c r="E332" s="240" t="s">
        <v>21</v>
      </c>
      <c r="F332" s="241">
        <v>43657</v>
      </c>
      <c r="G332" s="423">
        <v>0</v>
      </c>
      <c r="H332" s="423">
        <v>-241</v>
      </c>
      <c r="I332" s="240" t="s">
        <v>3</v>
      </c>
      <c r="J332" s="241">
        <v>43656</v>
      </c>
      <c r="K332" s="423">
        <v>-241</v>
      </c>
      <c r="L332" s="423">
        <v>1124</v>
      </c>
      <c r="M332" s="423">
        <v>0</v>
      </c>
      <c r="N332" s="423">
        <v>-305</v>
      </c>
      <c r="O332" s="423">
        <v>-7</v>
      </c>
      <c r="P332" s="423">
        <v>-312</v>
      </c>
      <c r="Q332" s="423">
        <v>-750</v>
      </c>
      <c r="R332" s="423">
        <v>-1062</v>
      </c>
      <c r="S332" s="332" t="str">
        <f t="shared" si="5"/>
        <v>1000013343</v>
      </c>
      <c r="T332" s="333" t="str">
        <f>VLOOKUP(VALUE(C332),base!F:H,3,FALSE)</f>
        <v>OUI</v>
      </c>
      <c r="U332" s="331">
        <f>ROUNDUP(G332/VLOOKUP(VALUE(C332),base!F:V,base!$O$1,FALSE),1)</f>
        <v>0</v>
      </c>
    </row>
    <row r="333" spans="1:21" x14ac:dyDescent="0.25">
      <c r="A333" s="240" t="s">
        <v>19</v>
      </c>
      <c r="B333" s="240" t="s">
        <v>20</v>
      </c>
      <c r="C333" s="240" t="s">
        <v>99</v>
      </c>
      <c r="D333" s="240" t="s">
        <v>265</v>
      </c>
      <c r="E333" s="240" t="s">
        <v>21</v>
      </c>
      <c r="F333" s="241">
        <v>43658</v>
      </c>
      <c r="G333" s="423">
        <v>0</v>
      </c>
      <c r="H333" s="423">
        <v>-148</v>
      </c>
      <c r="I333" s="240" t="s">
        <v>4</v>
      </c>
      <c r="J333" s="241">
        <v>43657</v>
      </c>
      <c r="K333" s="423">
        <v>-148</v>
      </c>
      <c r="L333" s="423">
        <v>62</v>
      </c>
      <c r="M333" s="423">
        <v>0</v>
      </c>
      <c r="N333" s="423">
        <v>-169</v>
      </c>
      <c r="O333" s="423">
        <v>-34</v>
      </c>
      <c r="P333" s="423">
        <v>-203</v>
      </c>
      <c r="Q333" s="423">
        <v>-709</v>
      </c>
      <c r="R333" s="423">
        <v>-912</v>
      </c>
      <c r="S333" s="332" t="str">
        <f t="shared" si="5"/>
        <v>1000013343</v>
      </c>
      <c r="T333" s="333" t="str">
        <f>VLOOKUP(VALUE(C333),base!F:H,3,FALSE)</f>
        <v>OUI</v>
      </c>
      <c r="U333" s="331">
        <f>ROUNDUP(G333/VLOOKUP(VALUE(C333),base!F:V,base!$O$1,FALSE),1)</f>
        <v>0</v>
      </c>
    </row>
    <row r="334" spans="1:21" x14ac:dyDescent="0.25">
      <c r="A334" s="240" t="s">
        <v>19</v>
      </c>
      <c r="B334" s="240" t="s">
        <v>20</v>
      </c>
      <c r="C334" s="240" t="s">
        <v>99</v>
      </c>
      <c r="D334" s="240" t="s">
        <v>265</v>
      </c>
      <c r="E334" s="240" t="s">
        <v>21</v>
      </c>
      <c r="F334" s="241">
        <v>43659</v>
      </c>
      <c r="G334" s="423">
        <v>0</v>
      </c>
      <c r="H334" s="423">
        <v>-860</v>
      </c>
      <c r="I334" s="240" t="s">
        <v>5</v>
      </c>
      <c r="J334" s="241">
        <v>43658</v>
      </c>
      <c r="K334" s="423">
        <v>-860</v>
      </c>
      <c r="L334" s="423">
        <v>0</v>
      </c>
      <c r="M334" s="423">
        <v>0</v>
      </c>
      <c r="N334" s="423">
        <v>-200</v>
      </c>
      <c r="O334" s="423">
        <v>-29</v>
      </c>
      <c r="P334" s="423">
        <v>-229</v>
      </c>
      <c r="Q334" s="423">
        <v>-1016</v>
      </c>
      <c r="R334" s="423">
        <v>-1245</v>
      </c>
      <c r="S334" s="332" t="str">
        <f t="shared" si="5"/>
        <v>1000013343</v>
      </c>
      <c r="T334" s="333" t="str">
        <f>VLOOKUP(VALUE(C334),base!F:H,3,FALSE)</f>
        <v>OUI</v>
      </c>
      <c r="U334" s="331">
        <f>ROUNDUP(G334/VLOOKUP(VALUE(C334),base!F:V,base!$O$1,FALSE),1)</f>
        <v>0</v>
      </c>
    </row>
    <row r="335" spans="1:21" x14ac:dyDescent="0.25">
      <c r="A335" s="240" t="s">
        <v>19</v>
      </c>
      <c r="B335" s="240" t="s">
        <v>20</v>
      </c>
      <c r="C335" s="240" t="s">
        <v>99</v>
      </c>
      <c r="D335" s="240" t="s">
        <v>265</v>
      </c>
      <c r="E335" s="240" t="s">
        <v>21</v>
      </c>
      <c r="F335" s="241">
        <v>43660</v>
      </c>
      <c r="G335" s="423">
        <v>0</v>
      </c>
      <c r="H335" s="423">
        <v>0</v>
      </c>
      <c r="I335" s="240" t="s">
        <v>6</v>
      </c>
      <c r="J335" s="241">
        <v>43659</v>
      </c>
      <c r="K335" s="423">
        <v>0</v>
      </c>
      <c r="L335" s="423">
        <v>0</v>
      </c>
      <c r="M335" s="423">
        <v>0</v>
      </c>
      <c r="N335" s="423">
        <v>0</v>
      </c>
      <c r="O335" s="423">
        <v>0</v>
      </c>
      <c r="P335" s="423">
        <v>0</v>
      </c>
      <c r="Q335" s="423">
        <v>0</v>
      </c>
      <c r="R335" s="423">
        <v>0</v>
      </c>
      <c r="S335" s="332" t="str">
        <f t="shared" si="5"/>
        <v>1000013343</v>
      </c>
      <c r="T335" s="333" t="str">
        <f>VLOOKUP(VALUE(C335),base!F:H,3,FALSE)</f>
        <v>OUI</v>
      </c>
      <c r="U335" s="331">
        <f>ROUNDUP(G335/VLOOKUP(VALUE(C335),base!F:V,base!$O$1,FALSE),1)</f>
        <v>0</v>
      </c>
    </row>
    <row r="336" spans="1:21" x14ac:dyDescent="0.25">
      <c r="A336" s="240" t="s">
        <v>19</v>
      </c>
      <c r="B336" s="240" t="s">
        <v>20</v>
      </c>
      <c r="C336" s="240" t="s">
        <v>99</v>
      </c>
      <c r="D336" s="240" t="s">
        <v>265</v>
      </c>
      <c r="E336" s="240" t="s">
        <v>21</v>
      </c>
      <c r="F336" s="241">
        <v>43661</v>
      </c>
      <c r="G336" s="423">
        <v>0</v>
      </c>
      <c r="H336" s="423">
        <v>-1607</v>
      </c>
      <c r="I336" s="240" t="s">
        <v>7</v>
      </c>
      <c r="J336" s="241">
        <v>43660</v>
      </c>
      <c r="K336" s="423">
        <v>-1607</v>
      </c>
      <c r="L336" s="423">
        <v>0</v>
      </c>
      <c r="M336" s="423">
        <v>0</v>
      </c>
      <c r="N336" s="423">
        <v>-239</v>
      </c>
      <c r="O336" s="423">
        <v>-12</v>
      </c>
      <c r="P336" s="423">
        <v>-251</v>
      </c>
      <c r="Q336" s="423">
        <v>-1007</v>
      </c>
      <c r="R336" s="423">
        <v>-1258</v>
      </c>
      <c r="S336" s="332" t="str">
        <f t="shared" si="5"/>
        <v>1000013343</v>
      </c>
      <c r="T336" s="333" t="str">
        <f>VLOOKUP(VALUE(C336),base!F:H,3,FALSE)</f>
        <v>OUI</v>
      </c>
      <c r="U336" s="331">
        <f>ROUNDUP(G336/VLOOKUP(VALUE(C336),base!F:V,base!$O$1,FALSE),1)</f>
        <v>0</v>
      </c>
    </row>
    <row r="337" spans="1:21" x14ac:dyDescent="0.25">
      <c r="A337" s="240" t="s">
        <v>19</v>
      </c>
      <c r="B337" s="240" t="s">
        <v>20</v>
      </c>
      <c r="C337" s="240" t="s">
        <v>99</v>
      </c>
      <c r="D337" s="240" t="s">
        <v>265</v>
      </c>
      <c r="E337" s="240" t="s">
        <v>21</v>
      </c>
      <c r="F337" s="241">
        <v>43662</v>
      </c>
      <c r="G337" s="423">
        <v>0</v>
      </c>
      <c r="H337" s="423">
        <v>-1635</v>
      </c>
      <c r="I337" s="240" t="s">
        <v>8</v>
      </c>
      <c r="J337" s="241">
        <v>43661</v>
      </c>
      <c r="K337" s="423">
        <v>-1635</v>
      </c>
      <c r="L337" s="423">
        <v>20</v>
      </c>
      <c r="M337" s="423">
        <v>0</v>
      </c>
      <c r="N337" s="423">
        <v>-223</v>
      </c>
      <c r="O337" s="423">
        <v>-10</v>
      </c>
      <c r="P337" s="423">
        <v>-233</v>
      </c>
      <c r="Q337" s="423">
        <v>-1032</v>
      </c>
      <c r="R337" s="423">
        <v>-1265</v>
      </c>
      <c r="S337" s="332" t="str">
        <f t="shared" si="5"/>
        <v>1000013343</v>
      </c>
      <c r="T337" s="333" t="str">
        <f>VLOOKUP(VALUE(C337),base!F:H,3,FALSE)</f>
        <v>OUI</v>
      </c>
      <c r="U337" s="331">
        <f>ROUNDUP(G337/VLOOKUP(VALUE(C337),base!F:V,base!$O$1,FALSE),1)</f>
        <v>0</v>
      </c>
    </row>
    <row r="338" spans="1:21" x14ac:dyDescent="0.25">
      <c r="A338" s="240" t="s">
        <v>19</v>
      </c>
      <c r="B338" s="240" t="s">
        <v>20</v>
      </c>
      <c r="C338" s="240" t="s">
        <v>167</v>
      </c>
      <c r="D338" s="240" t="s">
        <v>266</v>
      </c>
      <c r="E338" s="240" t="s">
        <v>23</v>
      </c>
      <c r="F338" s="241">
        <v>43649</v>
      </c>
      <c r="G338" s="423">
        <v>5611</v>
      </c>
      <c r="H338" s="423">
        <v>0</v>
      </c>
      <c r="I338" s="240" t="s">
        <v>2</v>
      </c>
      <c r="J338" s="241">
        <v>43648</v>
      </c>
      <c r="K338" s="423">
        <v>0</v>
      </c>
      <c r="L338" s="423">
        <v>13246</v>
      </c>
      <c r="M338" s="423">
        <v>0</v>
      </c>
      <c r="N338" s="423">
        <v>-435</v>
      </c>
      <c r="O338" s="423">
        <v>-247</v>
      </c>
      <c r="P338" s="423">
        <v>-682</v>
      </c>
      <c r="Q338" s="423">
        <v>-3264</v>
      </c>
      <c r="R338" s="423">
        <v>-3946</v>
      </c>
      <c r="S338" s="332" t="str">
        <f t="shared" si="5"/>
        <v>1000014977</v>
      </c>
      <c r="T338" s="333" t="str">
        <f>VLOOKUP(VALUE(C338),base!F:H,3,FALSE)</f>
        <v>OUI</v>
      </c>
      <c r="U338" s="331">
        <f>ROUNDUP(G338/VLOOKUP(VALUE(C338),base!F:V,base!$O$1,FALSE),1)</f>
        <v>87.699999999999989</v>
      </c>
    </row>
    <row r="339" spans="1:21" x14ac:dyDescent="0.25">
      <c r="A339" s="240" t="s">
        <v>19</v>
      </c>
      <c r="B339" s="240" t="s">
        <v>20</v>
      </c>
      <c r="C339" s="240" t="s">
        <v>167</v>
      </c>
      <c r="D339" s="240" t="s">
        <v>266</v>
      </c>
      <c r="E339" s="240" t="s">
        <v>23</v>
      </c>
      <c r="F339" s="241">
        <v>43650</v>
      </c>
      <c r="G339" s="423">
        <v>5611</v>
      </c>
      <c r="H339" s="423">
        <v>0</v>
      </c>
      <c r="I339" s="240" t="s">
        <v>3</v>
      </c>
      <c r="J339" s="241">
        <v>43649</v>
      </c>
      <c r="K339" s="423">
        <v>0</v>
      </c>
      <c r="L339" s="423">
        <v>9300</v>
      </c>
      <c r="M339" s="423">
        <v>0</v>
      </c>
      <c r="N339" s="423">
        <v>-804</v>
      </c>
      <c r="O339" s="423">
        <v>-62</v>
      </c>
      <c r="P339" s="423">
        <v>-866</v>
      </c>
      <c r="Q339" s="423">
        <v>-576</v>
      </c>
      <c r="R339" s="423">
        <v>-1442</v>
      </c>
      <c r="S339" s="332" t="str">
        <f t="shared" si="5"/>
        <v>1000014977</v>
      </c>
      <c r="T339" s="333" t="str">
        <f>VLOOKUP(VALUE(C339),base!F:H,3,FALSE)</f>
        <v>OUI</v>
      </c>
      <c r="U339" s="331">
        <f>ROUNDUP(G339/VLOOKUP(VALUE(C339),base!F:V,base!$O$1,FALSE),1)</f>
        <v>87.699999999999989</v>
      </c>
    </row>
    <row r="340" spans="1:21" x14ac:dyDescent="0.25">
      <c r="A340" s="240" t="s">
        <v>19</v>
      </c>
      <c r="B340" s="240" t="s">
        <v>20</v>
      </c>
      <c r="C340" s="240" t="s">
        <v>167</v>
      </c>
      <c r="D340" s="240" t="s">
        <v>266</v>
      </c>
      <c r="E340" s="240" t="s">
        <v>23</v>
      </c>
      <c r="F340" s="241">
        <v>43651</v>
      </c>
      <c r="G340" s="423">
        <v>12480</v>
      </c>
      <c r="H340" s="423">
        <v>0</v>
      </c>
      <c r="I340" s="240" t="s">
        <v>4</v>
      </c>
      <c r="J340" s="241">
        <v>43650</v>
      </c>
      <c r="K340" s="423">
        <v>0</v>
      </c>
      <c r="L340" s="423">
        <v>7858</v>
      </c>
      <c r="M340" s="423">
        <v>0</v>
      </c>
      <c r="N340" s="423">
        <v>-523</v>
      </c>
      <c r="O340" s="423">
        <v>0</v>
      </c>
      <c r="P340" s="423">
        <v>-523</v>
      </c>
      <c r="Q340" s="423">
        <v>-1083</v>
      </c>
      <c r="R340" s="423">
        <v>-1606</v>
      </c>
      <c r="S340" s="332" t="str">
        <f t="shared" si="5"/>
        <v>1000014977</v>
      </c>
      <c r="T340" s="333" t="str">
        <f>VLOOKUP(VALUE(C340),base!F:H,3,FALSE)</f>
        <v>OUI</v>
      </c>
      <c r="U340" s="331">
        <f>ROUNDUP(G340/VLOOKUP(VALUE(C340),base!F:V,base!$O$1,FALSE),1)</f>
        <v>195</v>
      </c>
    </row>
    <row r="341" spans="1:21" x14ac:dyDescent="0.25">
      <c r="A341" s="240" t="s">
        <v>19</v>
      </c>
      <c r="B341" s="240" t="s">
        <v>20</v>
      </c>
      <c r="C341" s="240" t="s">
        <v>167</v>
      </c>
      <c r="D341" s="240" t="s">
        <v>266</v>
      </c>
      <c r="E341" s="240" t="s">
        <v>23</v>
      </c>
      <c r="F341" s="241">
        <v>43652</v>
      </c>
      <c r="G341" s="423">
        <v>12480</v>
      </c>
      <c r="H341" s="423">
        <v>-1349</v>
      </c>
      <c r="I341" s="240" t="s">
        <v>5</v>
      </c>
      <c r="J341" s="241">
        <v>43651</v>
      </c>
      <c r="K341" s="423">
        <v>0</v>
      </c>
      <c r="L341" s="423">
        <v>6252</v>
      </c>
      <c r="M341" s="423">
        <v>0</v>
      </c>
      <c r="N341" s="423">
        <v>-542</v>
      </c>
      <c r="O341" s="423">
        <v>0</v>
      </c>
      <c r="P341" s="423">
        <v>-542</v>
      </c>
      <c r="Q341" s="423">
        <v>-3187</v>
      </c>
      <c r="R341" s="423">
        <v>-3729</v>
      </c>
      <c r="S341" s="332" t="str">
        <f t="shared" si="5"/>
        <v>1000014977</v>
      </c>
      <c r="T341" s="333" t="str">
        <f>VLOOKUP(VALUE(C341),base!F:H,3,FALSE)</f>
        <v>OUI</v>
      </c>
      <c r="U341" s="331">
        <f>ROUNDUP(G341/VLOOKUP(VALUE(C341),base!F:V,base!$O$1,FALSE),1)</f>
        <v>195</v>
      </c>
    </row>
    <row r="342" spans="1:21" x14ac:dyDescent="0.25">
      <c r="A342" s="240" t="s">
        <v>19</v>
      </c>
      <c r="B342" s="240" t="s">
        <v>20</v>
      </c>
      <c r="C342" s="240" t="s">
        <v>167</v>
      </c>
      <c r="D342" s="240" t="s">
        <v>266</v>
      </c>
      <c r="E342" s="240" t="s">
        <v>23</v>
      </c>
      <c r="F342" s="241">
        <v>43653</v>
      </c>
      <c r="G342" s="423">
        <v>11131</v>
      </c>
      <c r="H342" s="423">
        <v>0</v>
      </c>
      <c r="I342" s="240" t="s">
        <v>6</v>
      </c>
      <c r="J342" s="241">
        <v>43652</v>
      </c>
      <c r="K342" s="423">
        <v>0</v>
      </c>
      <c r="L342" s="423">
        <v>3872</v>
      </c>
      <c r="M342" s="423">
        <v>0</v>
      </c>
      <c r="N342" s="423">
        <v>0</v>
      </c>
      <c r="O342" s="423">
        <v>0</v>
      </c>
      <c r="P342" s="423">
        <v>0</v>
      </c>
      <c r="Q342" s="423">
        <v>0</v>
      </c>
      <c r="R342" s="423">
        <v>0</v>
      </c>
      <c r="S342" s="332" t="str">
        <f t="shared" si="5"/>
        <v>1000014977</v>
      </c>
      <c r="T342" s="333" t="str">
        <f>VLOOKUP(VALUE(C342),base!F:H,3,FALSE)</f>
        <v>OUI</v>
      </c>
      <c r="U342" s="331">
        <f>ROUNDUP(G342/VLOOKUP(VALUE(C342),base!F:V,base!$O$1,FALSE),1)</f>
        <v>174</v>
      </c>
    </row>
    <row r="343" spans="1:21" x14ac:dyDescent="0.25">
      <c r="A343" s="240" t="s">
        <v>19</v>
      </c>
      <c r="B343" s="240" t="s">
        <v>20</v>
      </c>
      <c r="C343" s="240" t="s">
        <v>167</v>
      </c>
      <c r="D343" s="240" t="s">
        <v>266</v>
      </c>
      <c r="E343" s="240" t="s">
        <v>23</v>
      </c>
      <c r="F343" s="241">
        <v>43654</v>
      </c>
      <c r="G343" s="423">
        <v>11131</v>
      </c>
      <c r="H343" s="423">
        <v>-1051</v>
      </c>
      <c r="I343" s="240" t="s">
        <v>7</v>
      </c>
      <c r="J343" s="241">
        <v>43653</v>
      </c>
      <c r="K343" s="423">
        <v>0</v>
      </c>
      <c r="L343" s="423">
        <v>3872</v>
      </c>
      <c r="M343" s="423">
        <v>0</v>
      </c>
      <c r="N343" s="423">
        <v>-652</v>
      </c>
      <c r="O343" s="423">
        <v>0</v>
      </c>
      <c r="P343" s="423">
        <v>-652</v>
      </c>
      <c r="Q343" s="423">
        <v>-2383</v>
      </c>
      <c r="R343" s="423">
        <v>-3035</v>
      </c>
      <c r="S343" s="332" t="str">
        <f t="shared" si="5"/>
        <v>1000014977</v>
      </c>
      <c r="T343" s="333" t="str">
        <f>VLOOKUP(VALUE(C343),base!F:H,3,FALSE)</f>
        <v>OUI</v>
      </c>
      <c r="U343" s="331">
        <f>ROUNDUP(G343/VLOOKUP(VALUE(C343),base!F:V,base!$O$1,FALSE),1)</f>
        <v>174</v>
      </c>
    </row>
    <row r="344" spans="1:21" x14ac:dyDescent="0.25">
      <c r="A344" s="240" t="s">
        <v>19</v>
      </c>
      <c r="B344" s="240" t="s">
        <v>20</v>
      </c>
      <c r="C344" s="240" t="s">
        <v>167</v>
      </c>
      <c r="D344" s="240" t="s">
        <v>266</v>
      </c>
      <c r="E344" s="240" t="s">
        <v>23</v>
      </c>
      <c r="F344" s="241">
        <v>43655</v>
      </c>
      <c r="G344" s="423">
        <v>10080</v>
      </c>
      <c r="H344" s="423">
        <v>-4308</v>
      </c>
      <c r="I344" s="240" t="s">
        <v>8</v>
      </c>
      <c r="J344" s="241">
        <v>43654</v>
      </c>
      <c r="K344" s="423">
        <v>0</v>
      </c>
      <c r="L344" s="423">
        <v>1888</v>
      </c>
      <c r="M344" s="423">
        <v>0</v>
      </c>
      <c r="N344" s="423">
        <v>-692</v>
      </c>
      <c r="O344" s="423">
        <v>0</v>
      </c>
      <c r="P344" s="423">
        <v>-692</v>
      </c>
      <c r="Q344" s="423">
        <v>-3600</v>
      </c>
      <c r="R344" s="423">
        <v>-4292</v>
      </c>
      <c r="S344" s="332" t="str">
        <f t="shared" si="5"/>
        <v>1000014977</v>
      </c>
      <c r="T344" s="333" t="str">
        <f>VLOOKUP(VALUE(C344),base!F:H,3,FALSE)</f>
        <v>OUI</v>
      </c>
      <c r="U344" s="331">
        <f>ROUNDUP(G344/VLOOKUP(VALUE(C344),base!F:V,base!$O$1,FALSE),1)</f>
        <v>157.5</v>
      </c>
    </row>
    <row r="345" spans="1:21" x14ac:dyDescent="0.25">
      <c r="A345" s="240" t="s">
        <v>19</v>
      </c>
      <c r="B345" s="240" t="s">
        <v>20</v>
      </c>
      <c r="C345" s="240" t="s">
        <v>167</v>
      </c>
      <c r="D345" s="240" t="s">
        <v>266</v>
      </c>
      <c r="E345" s="240" t="s">
        <v>23</v>
      </c>
      <c r="F345" s="241">
        <v>43656</v>
      </c>
      <c r="G345" s="423">
        <v>5772</v>
      </c>
      <c r="H345" s="423">
        <v>-3961</v>
      </c>
      <c r="I345" s="240" t="s">
        <v>2</v>
      </c>
      <c r="J345" s="241">
        <v>43655</v>
      </c>
      <c r="K345" s="423">
        <v>0</v>
      </c>
      <c r="L345" s="423">
        <v>1904</v>
      </c>
      <c r="M345" s="423">
        <v>0</v>
      </c>
      <c r="N345" s="423">
        <v>-733</v>
      </c>
      <c r="O345" s="423">
        <v>0</v>
      </c>
      <c r="P345" s="423">
        <v>-733</v>
      </c>
      <c r="Q345" s="423">
        <v>-3211</v>
      </c>
      <c r="R345" s="423">
        <v>-3944</v>
      </c>
      <c r="S345" s="332" t="str">
        <f t="shared" si="5"/>
        <v>1000014977</v>
      </c>
      <c r="T345" s="333" t="str">
        <f>VLOOKUP(VALUE(C345),base!F:H,3,FALSE)</f>
        <v>OUI</v>
      </c>
      <c r="U345" s="331">
        <f>ROUNDUP(G345/VLOOKUP(VALUE(C345),base!F:V,base!$O$1,FALSE),1)</f>
        <v>90.199999999999989</v>
      </c>
    </row>
    <row r="346" spans="1:21" x14ac:dyDescent="0.25">
      <c r="A346" s="240" t="s">
        <v>19</v>
      </c>
      <c r="B346" s="240" t="s">
        <v>20</v>
      </c>
      <c r="C346" s="240" t="s">
        <v>167</v>
      </c>
      <c r="D346" s="240" t="s">
        <v>266</v>
      </c>
      <c r="E346" s="240" t="s">
        <v>23</v>
      </c>
      <c r="F346" s="241">
        <v>43657</v>
      </c>
      <c r="G346" s="423">
        <v>1811</v>
      </c>
      <c r="H346" s="423">
        <v>-3624</v>
      </c>
      <c r="I346" s="240" t="s">
        <v>3</v>
      </c>
      <c r="J346" s="241">
        <v>43656</v>
      </c>
      <c r="K346" s="423">
        <v>-1813</v>
      </c>
      <c r="L346" s="423">
        <v>1921</v>
      </c>
      <c r="M346" s="423">
        <v>0</v>
      </c>
      <c r="N346" s="423">
        <v>-969</v>
      </c>
      <c r="O346" s="423">
        <v>0</v>
      </c>
      <c r="P346" s="423">
        <v>-969</v>
      </c>
      <c r="Q346" s="423">
        <v>-2561</v>
      </c>
      <c r="R346" s="423">
        <v>-3530</v>
      </c>
      <c r="S346" s="332" t="str">
        <f t="shared" si="5"/>
        <v>1000014977</v>
      </c>
      <c r="T346" s="333" t="str">
        <f>VLOOKUP(VALUE(C346),base!F:H,3,FALSE)</f>
        <v>OUI</v>
      </c>
      <c r="U346" s="331">
        <f>ROUNDUP(G346/VLOOKUP(VALUE(C346),base!F:V,base!$O$1,FALSE),1)</f>
        <v>28.3</v>
      </c>
    </row>
    <row r="347" spans="1:21" x14ac:dyDescent="0.25">
      <c r="A347" s="240" t="s">
        <v>19</v>
      </c>
      <c r="B347" s="240" t="s">
        <v>20</v>
      </c>
      <c r="C347" s="240" t="s">
        <v>167</v>
      </c>
      <c r="D347" s="240" t="s">
        <v>266</v>
      </c>
      <c r="E347" s="240" t="s">
        <v>23</v>
      </c>
      <c r="F347" s="241">
        <v>43658</v>
      </c>
      <c r="G347" s="423">
        <v>0</v>
      </c>
      <c r="H347" s="423">
        <v>-1489</v>
      </c>
      <c r="I347" s="240" t="s">
        <v>4</v>
      </c>
      <c r="J347" s="241">
        <v>43657</v>
      </c>
      <c r="K347" s="423">
        <v>-1489</v>
      </c>
      <c r="L347" s="423">
        <v>2015</v>
      </c>
      <c r="M347" s="423">
        <v>0</v>
      </c>
      <c r="N347" s="423">
        <v>-572</v>
      </c>
      <c r="O347" s="423">
        <v>0</v>
      </c>
      <c r="P347" s="423">
        <v>-572</v>
      </c>
      <c r="Q347" s="423">
        <v>-1076</v>
      </c>
      <c r="R347" s="423">
        <v>-1648</v>
      </c>
      <c r="S347" s="332" t="str">
        <f t="shared" si="5"/>
        <v>1000014977</v>
      </c>
      <c r="T347" s="333" t="str">
        <f>VLOOKUP(VALUE(C347),base!F:H,3,FALSE)</f>
        <v>OUI</v>
      </c>
      <c r="U347" s="331">
        <f>ROUNDUP(G347/VLOOKUP(VALUE(C347),base!F:V,base!$O$1,FALSE),1)</f>
        <v>0</v>
      </c>
    </row>
    <row r="348" spans="1:21" x14ac:dyDescent="0.25">
      <c r="A348" s="240" t="s">
        <v>19</v>
      </c>
      <c r="B348" s="240" t="s">
        <v>20</v>
      </c>
      <c r="C348" s="240" t="s">
        <v>167</v>
      </c>
      <c r="D348" s="240" t="s">
        <v>266</v>
      </c>
      <c r="E348" s="240" t="s">
        <v>23</v>
      </c>
      <c r="F348" s="241">
        <v>43659</v>
      </c>
      <c r="G348" s="423">
        <v>0</v>
      </c>
      <c r="H348" s="423">
        <v>-3661</v>
      </c>
      <c r="I348" s="240" t="s">
        <v>5</v>
      </c>
      <c r="J348" s="241">
        <v>43658</v>
      </c>
      <c r="K348" s="423">
        <v>-3661</v>
      </c>
      <c r="L348" s="423">
        <v>1856</v>
      </c>
      <c r="M348" s="423">
        <v>0</v>
      </c>
      <c r="N348" s="423">
        <v>-588</v>
      </c>
      <c r="O348" s="423">
        <v>0</v>
      </c>
      <c r="P348" s="423">
        <v>-588</v>
      </c>
      <c r="Q348" s="423">
        <v>-3066</v>
      </c>
      <c r="R348" s="423">
        <v>-3654</v>
      </c>
      <c r="S348" s="332" t="str">
        <f t="shared" si="5"/>
        <v>1000014977</v>
      </c>
      <c r="T348" s="333" t="str">
        <f>VLOOKUP(VALUE(C348),base!F:H,3,FALSE)</f>
        <v>OUI</v>
      </c>
      <c r="U348" s="331">
        <f>ROUNDUP(G348/VLOOKUP(VALUE(C348),base!F:V,base!$O$1,FALSE),1)</f>
        <v>0</v>
      </c>
    </row>
    <row r="349" spans="1:21" x14ac:dyDescent="0.25">
      <c r="A349" s="240" t="s">
        <v>19</v>
      </c>
      <c r="B349" s="240" t="s">
        <v>20</v>
      </c>
      <c r="C349" s="240" t="s">
        <v>167</v>
      </c>
      <c r="D349" s="240" t="s">
        <v>266</v>
      </c>
      <c r="E349" s="240" t="s">
        <v>23</v>
      </c>
      <c r="F349" s="241">
        <v>43660</v>
      </c>
      <c r="G349" s="423">
        <v>0</v>
      </c>
      <c r="H349" s="423">
        <v>0</v>
      </c>
      <c r="I349" s="240" t="s">
        <v>6</v>
      </c>
      <c r="J349" s="241">
        <v>43659</v>
      </c>
      <c r="K349" s="423">
        <v>0</v>
      </c>
      <c r="L349" s="423">
        <v>1863</v>
      </c>
      <c r="M349" s="423">
        <v>0</v>
      </c>
      <c r="N349" s="423">
        <v>0</v>
      </c>
      <c r="O349" s="423">
        <v>0</v>
      </c>
      <c r="P349" s="423">
        <v>0</v>
      </c>
      <c r="Q349" s="423">
        <v>0</v>
      </c>
      <c r="R349" s="423">
        <v>0</v>
      </c>
      <c r="S349" s="332" t="str">
        <f t="shared" si="5"/>
        <v>1000014977</v>
      </c>
      <c r="T349" s="333" t="str">
        <f>VLOOKUP(VALUE(C349),base!F:H,3,FALSE)</f>
        <v>OUI</v>
      </c>
      <c r="U349" s="331">
        <f>ROUNDUP(G349/VLOOKUP(VALUE(C349),base!F:V,base!$O$1,FALSE),1)</f>
        <v>0</v>
      </c>
    </row>
    <row r="350" spans="1:21" x14ac:dyDescent="0.25">
      <c r="A350" s="240" t="s">
        <v>19</v>
      </c>
      <c r="B350" s="240" t="s">
        <v>20</v>
      </c>
      <c r="C350" s="240" t="s">
        <v>167</v>
      </c>
      <c r="D350" s="240" t="s">
        <v>266</v>
      </c>
      <c r="E350" s="240" t="s">
        <v>23</v>
      </c>
      <c r="F350" s="241">
        <v>43661</v>
      </c>
      <c r="G350" s="423">
        <v>0</v>
      </c>
      <c r="H350" s="423">
        <v>-3060</v>
      </c>
      <c r="I350" s="240" t="s">
        <v>7</v>
      </c>
      <c r="J350" s="241">
        <v>43660</v>
      </c>
      <c r="K350" s="423">
        <v>-3060</v>
      </c>
      <c r="L350" s="423">
        <v>1863</v>
      </c>
      <c r="M350" s="423">
        <v>0</v>
      </c>
      <c r="N350" s="423">
        <v>-652</v>
      </c>
      <c r="O350" s="423">
        <v>0</v>
      </c>
      <c r="P350" s="423">
        <v>-652</v>
      </c>
      <c r="Q350" s="423">
        <v>-2383</v>
      </c>
      <c r="R350" s="423">
        <v>-3035</v>
      </c>
      <c r="S350" s="332" t="str">
        <f t="shared" si="5"/>
        <v>1000014977</v>
      </c>
      <c r="T350" s="333" t="str">
        <f>VLOOKUP(VALUE(C350),base!F:H,3,FALSE)</f>
        <v>OUI</v>
      </c>
      <c r="U350" s="331">
        <f>ROUNDUP(G350/VLOOKUP(VALUE(C350),base!F:V,base!$O$1,FALSE),1)</f>
        <v>0</v>
      </c>
    </row>
    <row r="351" spans="1:21" x14ac:dyDescent="0.25">
      <c r="A351" s="240" t="s">
        <v>19</v>
      </c>
      <c r="B351" s="240" t="s">
        <v>20</v>
      </c>
      <c r="C351" s="240" t="s">
        <v>167</v>
      </c>
      <c r="D351" s="240" t="s">
        <v>266</v>
      </c>
      <c r="E351" s="240" t="s">
        <v>23</v>
      </c>
      <c r="F351" s="241">
        <v>43662</v>
      </c>
      <c r="G351" s="423">
        <v>0</v>
      </c>
      <c r="H351" s="423">
        <v>-4222</v>
      </c>
      <c r="I351" s="240" t="s">
        <v>8</v>
      </c>
      <c r="J351" s="241">
        <v>43661</v>
      </c>
      <c r="K351" s="423">
        <v>-4222</v>
      </c>
      <c r="L351" s="423">
        <v>1888</v>
      </c>
      <c r="M351" s="423">
        <v>0</v>
      </c>
      <c r="N351" s="423">
        <v>-692</v>
      </c>
      <c r="O351" s="423">
        <v>0</v>
      </c>
      <c r="P351" s="423">
        <v>-692</v>
      </c>
      <c r="Q351" s="423">
        <v>-3514</v>
      </c>
      <c r="R351" s="423">
        <v>-4206</v>
      </c>
      <c r="S351" s="332" t="str">
        <f t="shared" si="5"/>
        <v>1000014977</v>
      </c>
      <c r="T351" s="333" t="str">
        <f>VLOOKUP(VALUE(C351),base!F:H,3,FALSE)</f>
        <v>OUI</v>
      </c>
      <c r="U351" s="331">
        <f>ROUNDUP(G351/VLOOKUP(VALUE(C351),base!F:V,base!$O$1,FALSE),1)</f>
        <v>0</v>
      </c>
    </row>
    <row r="352" spans="1:21" x14ac:dyDescent="0.25">
      <c r="A352" s="240" t="s">
        <v>19</v>
      </c>
      <c r="B352" s="240" t="s">
        <v>20</v>
      </c>
      <c r="C352" s="240" t="s">
        <v>168</v>
      </c>
      <c r="D352" s="240" t="s">
        <v>267</v>
      </c>
      <c r="E352" s="240" t="s">
        <v>22</v>
      </c>
      <c r="F352" s="241">
        <v>43649</v>
      </c>
      <c r="G352" s="423">
        <v>128</v>
      </c>
      <c r="H352" s="423">
        <v>0</v>
      </c>
      <c r="I352" s="240" t="s">
        <v>2</v>
      </c>
      <c r="J352" s="241">
        <v>43648</v>
      </c>
      <c r="K352" s="423">
        <v>0</v>
      </c>
      <c r="L352" s="423">
        <v>6717</v>
      </c>
      <c r="M352" s="423">
        <v>0</v>
      </c>
      <c r="N352" s="423">
        <v>-748</v>
      </c>
      <c r="O352" s="423">
        <v>-343</v>
      </c>
      <c r="P352" s="423">
        <v>-1091</v>
      </c>
      <c r="Q352" s="423">
        <v>0</v>
      </c>
      <c r="R352" s="423">
        <v>-1091</v>
      </c>
      <c r="S352" s="332" t="str">
        <f t="shared" si="5"/>
        <v>1000014982</v>
      </c>
      <c r="T352" s="333" t="str">
        <f>VLOOKUP(VALUE(C352),base!F:H,3,FALSE)</f>
        <v>OUI</v>
      </c>
      <c r="U352" s="331">
        <f>ROUNDUP(G352/VLOOKUP(VALUE(C352),base!F:V,base!$O$1,FALSE),1)</f>
        <v>2</v>
      </c>
    </row>
    <row r="353" spans="1:21" x14ac:dyDescent="0.25">
      <c r="A353" s="240" t="s">
        <v>19</v>
      </c>
      <c r="B353" s="240" t="s">
        <v>20</v>
      </c>
      <c r="C353" s="240" t="s">
        <v>168</v>
      </c>
      <c r="D353" s="240" t="s">
        <v>267</v>
      </c>
      <c r="E353" s="240" t="s">
        <v>22</v>
      </c>
      <c r="F353" s="241">
        <v>43650</v>
      </c>
      <c r="G353" s="423">
        <v>128</v>
      </c>
      <c r="H353" s="423">
        <v>0</v>
      </c>
      <c r="I353" s="240" t="s">
        <v>3</v>
      </c>
      <c r="J353" s="241">
        <v>43649</v>
      </c>
      <c r="K353" s="423">
        <v>0</v>
      </c>
      <c r="L353" s="423">
        <v>5626</v>
      </c>
      <c r="M353" s="423">
        <v>0</v>
      </c>
      <c r="N353" s="423">
        <v>-1310</v>
      </c>
      <c r="O353" s="423">
        <v>-103</v>
      </c>
      <c r="P353" s="423">
        <v>-1413</v>
      </c>
      <c r="Q353" s="423">
        <v>0</v>
      </c>
      <c r="R353" s="423">
        <v>-1413</v>
      </c>
      <c r="S353" s="332" t="str">
        <f t="shared" si="5"/>
        <v>1000014982</v>
      </c>
      <c r="T353" s="333" t="str">
        <f>VLOOKUP(VALUE(C353),base!F:H,3,FALSE)</f>
        <v>OUI</v>
      </c>
      <c r="U353" s="331">
        <f>ROUNDUP(G353/VLOOKUP(VALUE(C353),base!F:V,base!$O$1,FALSE),1)</f>
        <v>2</v>
      </c>
    </row>
    <row r="354" spans="1:21" x14ac:dyDescent="0.25">
      <c r="A354" s="240" t="s">
        <v>19</v>
      </c>
      <c r="B354" s="240" t="s">
        <v>20</v>
      </c>
      <c r="C354" s="240" t="s">
        <v>168</v>
      </c>
      <c r="D354" s="240" t="s">
        <v>267</v>
      </c>
      <c r="E354" s="240" t="s">
        <v>22</v>
      </c>
      <c r="F354" s="241">
        <v>43651</v>
      </c>
      <c r="G354" s="423">
        <v>128</v>
      </c>
      <c r="H354" s="423">
        <v>0</v>
      </c>
      <c r="I354" s="240" t="s">
        <v>4</v>
      </c>
      <c r="J354" s="241">
        <v>43650</v>
      </c>
      <c r="K354" s="423">
        <v>0</v>
      </c>
      <c r="L354" s="423">
        <v>4213</v>
      </c>
      <c r="M354" s="423">
        <v>0</v>
      </c>
      <c r="N354" s="423">
        <v>-861</v>
      </c>
      <c r="O354" s="423">
        <v>-8</v>
      </c>
      <c r="P354" s="423">
        <v>-869</v>
      </c>
      <c r="Q354" s="423">
        <v>0</v>
      </c>
      <c r="R354" s="423">
        <v>-869</v>
      </c>
      <c r="S354" s="332" t="str">
        <f t="shared" si="5"/>
        <v>1000014982</v>
      </c>
      <c r="T354" s="333" t="str">
        <f>VLOOKUP(VALUE(C354),base!F:H,3,FALSE)</f>
        <v>OUI</v>
      </c>
      <c r="U354" s="331">
        <f>ROUNDUP(G354/VLOOKUP(VALUE(C354),base!F:V,base!$O$1,FALSE),1)</f>
        <v>2</v>
      </c>
    </row>
    <row r="355" spans="1:21" x14ac:dyDescent="0.25">
      <c r="A355" s="240" t="s">
        <v>19</v>
      </c>
      <c r="B355" s="240" t="s">
        <v>20</v>
      </c>
      <c r="C355" s="240" t="s">
        <v>168</v>
      </c>
      <c r="D355" s="240" t="s">
        <v>267</v>
      </c>
      <c r="E355" s="240" t="s">
        <v>22</v>
      </c>
      <c r="F355" s="241">
        <v>43652</v>
      </c>
      <c r="G355" s="423">
        <v>128</v>
      </c>
      <c r="H355" s="423">
        <v>0</v>
      </c>
      <c r="I355" s="240" t="s">
        <v>5</v>
      </c>
      <c r="J355" s="241">
        <v>43651</v>
      </c>
      <c r="K355" s="423">
        <v>0</v>
      </c>
      <c r="L355" s="423">
        <v>3344</v>
      </c>
      <c r="M355" s="423">
        <v>0</v>
      </c>
      <c r="N355" s="423">
        <v>-879</v>
      </c>
      <c r="O355" s="423">
        <v>-6</v>
      </c>
      <c r="P355" s="423">
        <v>-885</v>
      </c>
      <c r="Q355" s="423">
        <v>0</v>
      </c>
      <c r="R355" s="423">
        <v>-885</v>
      </c>
      <c r="S355" s="332" t="str">
        <f t="shared" si="5"/>
        <v>1000014982</v>
      </c>
      <c r="T355" s="333" t="str">
        <f>VLOOKUP(VALUE(C355),base!F:H,3,FALSE)</f>
        <v>OUI</v>
      </c>
      <c r="U355" s="331">
        <f>ROUNDUP(G355/VLOOKUP(VALUE(C355),base!F:V,base!$O$1,FALSE),1)</f>
        <v>2</v>
      </c>
    </row>
    <row r="356" spans="1:21" x14ac:dyDescent="0.25">
      <c r="A356" s="240" t="s">
        <v>19</v>
      </c>
      <c r="B356" s="240" t="s">
        <v>20</v>
      </c>
      <c r="C356" s="240" t="s">
        <v>168</v>
      </c>
      <c r="D356" s="240" t="s">
        <v>267</v>
      </c>
      <c r="E356" s="240" t="s">
        <v>22</v>
      </c>
      <c r="F356" s="241">
        <v>43653</v>
      </c>
      <c r="G356" s="423">
        <v>128</v>
      </c>
      <c r="H356" s="423">
        <v>0</v>
      </c>
      <c r="I356" s="240" t="s">
        <v>6</v>
      </c>
      <c r="J356" s="241">
        <v>43652</v>
      </c>
      <c r="K356" s="423">
        <v>0</v>
      </c>
      <c r="L356" s="423">
        <v>2459</v>
      </c>
      <c r="M356" s="423">
        <v>0</v>
      </c>
      <c r="N356" s="423">
        <v>0</v>
      </c>
      <c r="O356" s="423">
        <v>0</v>
      </c>
      <c r="P356" s="423">
        <v>0</v>
      </c>
      <c r="Q356" s="423">
        <v>0</v>
      </c>
      <c r="R356" s="423">
        <v>0</v>
      </c>
      <c r="S356" s="332" t="str">
        <f t="shared" si="5"/>
        <v>1000014982</v>
      </c>
      <c r="T356" s="333" t="str">
        <f>VLOOKUP(VALUE(C356),base!F:H,3,FALSE)</f>
        <v>OUI</v>
      </c>
      <c r="U356" s="331">
        <f>ROUNDUP(G356/VLOOKUP(VALUE(C356),base!F:V,base!$O$1,FALSE),1)</f>
        <v>2</v>
      </c>
    </row>
    <row r="357" spans="1:21" x14ac:dyDescent="0.25">
      <c r="A357" s="240" t="s">
        <v>19</v>
      </c>
      <c r="B357" s="240" t="s">
        <v>20</v>
      </c>
      <c r="C357" s="240" t="s">
        <v>168</v>
      </c>
      <c r="D357" s="240" t="s">
        <v>267</v>
      </c>
      <c r="E357" s="240" t="s">
        <v>22</v>
      </c>
      <c r="F357" s="241">
        <v>43654</v>
      </c>
      <c r="G357" s="423">
        <v>128</v>
      </c>
      <c r="H357" s="423">
        <v>0</v>
      </c>
      <c r="I357" s="240" t="s">
        <v>7</v>
      </c>
      <c r="J357" s="241">
        <v>43653</v>
      </c>
      <c r="K357" s="423">
        <v>0</v>
      </c>
      <c r="L357" s="423">
        <v>2459</v>
      </c>
      <c r="M357" s="423">
        <v>0</v>
      </c>
      <c r="N357" s="423">
        <v>-1207</v>
      </c>
      <c r="O357" s="423">
        <v>-5</v>
      </c>
      <c r="P357" s="423">
        <v>-1212</v>
      </c>
      <c r="Q357" s="423">
        <v>0</v>
      </c>
      <c r="R357" s="423">
        <v>-1212</v>
      </c>
      <c r="S357" s="332" t="str">
        <f t="shared" si="5"/>
        <v>1000014982</v>
      </c>
      <c r="T357" s="333" t="str">
        <f>VLOOKUP(VALUE(C357),base!F:H,3,FALSE)</f>
        <v>OUI</v>
      </c>
      <c r="U357" s="331">
        <f>ROUNDUP(G357/VLOOKUP(VALUE(C357),base!F:V,base!$O$1,FALSE),1)</f>
        <v>2</v>
      </c>
    </row>
    <row r="358" spans="1:21" x14ac:dyDescent="0.25">
      <c r="A358" s="240" t="s">
        <v>19</v>
      </c>
      <c r="B358" s="240" t="s">
        <v>20</v>
      </c>
      <c r="C358" s="240" t="s">
        <v>168</v>
      </c>
      <c r="D358" s="240" t="s">
        <v>267</v>
      </c>
      <c r="E358" s="240" t="s">
        <v>22</v>
      </c>
      <c r="F358" s="241">
        <v>43655</v>
      </c>
      <c r="G358" s="423">
        <v>128</v>
      </c>
      <c r="H358" s="423">
        <v>-200</v>
      </c>
      <c r="I358" s="240" t="s">
        <v>8</v>
      </c>
      <c r="J358" s="241">
        <v>43654</v>
      </c>
      <c r="K358" s="423">
        <v>-72</v>
      </c>
      <c r="L358" s="423">
        <v>1247</v>
      </c>
      <c r="M358" s="423">
        <v>0</v>
      </c>
      <c r="N358" s="423">
        <v>-1148</v>
      </c>
      <c r="O358" s="423">
        <v>-6</v>
      </c>
      <c r="P358" s="423">
        <v>-1154</v>
      </c>
      <c r="Q358" s="423">
        <v>0</v>
      </c>
      <c r="R358" s="423">
        <v>-1154</v>
      </c>
      <c r="S358" s="332" t="str">
        <f t="shared" si="5"/>
        <v>1000014982</v>
      </c>
      <c r="T358" s="333" t="str">
        <f>VLOOKUP(VALUE(C358),base!F:H,3,FALSE)</f>
        <v>OUI</v>
      </c>
      <c r="U358" s="331">
        <f>ROUNDUP(G358/VLOOKUP(VALUE(C358),base!F:V,base!$O$1,FALSE),1)</f>
        <v>2</v>
      </c>
    </row>
    <row r="359" spans="1:21" x14ac:dyDescent="0.25">
      <c r="A359" s="240" t="s">
        <v>19</v>
      </c>
      <c r="B359" s="240" t="s">
        <v>20</v>
      </c>
      <c r="C359" s="240" t="s">
        <v>168</v>
      </c>
      <c r="D359" s="240" t="s">
        <v>267</v>
      </c>
      <c r="E359" s="240" t="s">
        <v>22</v>
      </c>
      <c r="F359" s="241">
        <v>43656</v>
      </c>
      <c r="G359" s="423">
        <v>0</v>
      </c>
      <c r="H359" s="423">
        <v>-1397</v>
      </c>
      <c r="I359" s="240" t="s">
        <v>2</v>
      </c>
      <c r="J359" s="241">
        <v>43655</v>
      </c>
      <c r="K359" s="423">
        <v>-1397</v>
      </c>
      <c r="L359" s="423">
        <v>293</v>
      </c>
      <c r="M359" s="423">
        <v>0</v>
      </c>
      <c r="N359" s="423">
        <v>-1336</v>
      </c>
      <c r="O359" s="423">
        <v>-5</v>
      </c>
      <c r="P359" s="423">
        <v>-1341</v>
      </c>
      <c r="Q359" s="423">
        <v>0</v>
      </c>
      <c r="R359" s="423">
        <v>-1341</v>
      </c>
      <c r="S359" s="332" t="str">
        <f t="shared" si="5"/>
        <v>1000014982</v>
      </c>
      <c r="T359" s="333" t="str">
        <f>VLOOKUP(VALUE(C359),base!F:H,3,FALSE)</f>
        <v>OUI</v>
      </c>
      <c r="U359" s="331">
        <f>ROUNDUP(G359/VLOOKUP(VALUE(C359),base!F:V,base!$O$1,FALSE),1)</f>
        <v>0</v>
      </c>
    </row>
    <row r="360" spans="1:21" x14ac:dyDescent="0.25">
      <c r="A360" s="240" t="s">
        <v>19</v>
      </c>
      <c r="B360" s="240" t="s">
        <v>20</v>
      </c>
      <c r="C360" s="240" t="s">
        <v>168</v>
      </c>
      <c r="D360" s="240" t="s">
        <v>267</v>
      </c>
      <c r="E360" s="240" t="s">
        <v>22</v>
      </c>
      <c r="F360" s="241">
        <v>43657</v>
      </c>
      <c r="G360" s="423">
        <v>0</v>
      </c>
      <c r="H360" s="423">
        <v>-1671</v>
      </c>
      <c r="I360" s="240" t="s">
        <v>3</v>
      </c>
      <c r="J360" s="241">
        <v>43656</v>
      </c>
      <c r="K360" s="423">
        <v>-1671</v>
      </c>
      <c r="L360" s="423">
        <v>349</v>
      </c>
      <c r="M360" s="423">
        <v>0</v>
      </c>
      <c r="N360" s="423">
        <v>-1591</v>
      </c>
      <c r="O360" s="423">
        <v>-3</v>
      </c>
      <c r="P360" s="423">
        <v>-1594</v>
      </c>
      <c r="Q360" s="423">
        <v>0</v>
      </c>
      <c r="R360" s="423">
        <v>-1594</v>
      </c>
      <c r="S360" s="332" t="str">
        <f t="shared" si="5"/>
        <v>1000014982</v>
      </c>
      <c r="T360" s="333" t="str">
        <f>VLOOKUP(VALUE(C360),base!F:H,3,FALSE)</f>
        <v>OUI</v>
      </c>
      <c r="U360" s="331">
        <f>ROUNDUP(G360/VLOOKUP(VALUE(C360),base!F:V,base!$O$1,FALSE),1)</f>
        <v>0</v>
      </c>
    </row>
    <row r="361" spans="1:21" x14ac:dyDescent="0.25">
      <c r="A361" s="240" t="s">
        <v>19</v>
      </c>
      <c r="B361" s="240" t="s">
        <v>20</v>
      </c>
      <c r="C361" s="240" t="s">
        <v>168</v>
      </c>
      <c r="D361" s="240" t="s">
        <v>267</v>
      </c>
      <c r="E361" s="240" t="s">
        <v>22</v>
      </c>
      <c r="F361" s="241">
        <v>43658</v>
      </c>
      <c r="G361" s="423">
        <v>0</v>
      </c>
      <c r="H361" s="423">
        <v>-781</v>
      </c>
      <c r="I361" s="240" t="s">
        <v>4</v>
      </c>
      <c r="J361" s="241">
        <v>43657</v>
      </c>
      <c r="K361" s="423">
        <v>-781</v>
      </c>
      <c r="L361" s="423">
        <v>426</v>
      </c>
      <c r="M361" s="423">
        <v>0</v>
      </c>
      <c r="N361" s="423">
        <v>-968</v>
      </c>
      <c r="O361" s="423">
        <v>0</v>
      </c>
      <c r="P361" s="423">
        <v>-968</v>
      </c>
      <c r="Q361" s="423">
        <v>0</v>
      </c>
      <c r="R361" s="423">
        <v>-968</v>
      </c>
      <c r="S361" s="332" t="str">
        <f t="shared" si="5"/>
        <v>1000014982</v>
      </c>
      <c r="T361" s="333" t="str">
        <f>VLOOKUP(VALUE(C361),base!F:H,3,FALSE)</f>
        <v>OUI</v>
      </c>
      <c r="U361" s="331">
        <f>ROUNDUP(G361/VLOOKUP(VALUE(C361),base!F:V,base!$O$1,FALSE),1)</f>
        <v>0</v>
      </c>
    </row>
    <row r="362" spans="1:21" x14ac:dyDescent="0.25">
      <c r="A362" s="240" t="s">
        <v>19</v>
      </c>
      <c r="B362" s="240" t="s">
        <v>20</v>
      </c>
      <c r="C362" s="240" t="s">
        <v>168</v>
      </c>
      <c r="D362" s="240" t="s">
        <v>267</v>
      </c>
      <c r="E362" s="240" t="s">
        <v>22</v>
      </c>
      <c r="F362" s="241">
        <v>43659</v>
      </c>
      <c r="G362" s="423">
        <v>0</v>
      </c>
      <c r="H362" s="423">
        <v>-859</v>
      </c>
      <c r="I362" s="240" t="s">
        <v>5</v>
      </c>
      <c r="J362" s="241">
        <v>43658</v>
      </c>
      <c r="K362" s="423">
        <v>-859</v>
      </c>
      <c r="L362" s="423">
        <v>239</v>
      </c>
      <c r="M362" s="423">
        <v>0</v>
      </c>
      <c r="N362" s="423">
        <v>-884</v>
      </c>
      <c r="O362" s="423">
        <v>0</v>
      </c>
      <c r="P362" s="423">
        <v>-884</v>
      </c>
      <c r="Q362" s="423">
        <v>0</v>
      </c>
      <c r="R362" s="423">
        <v>-884</v>
      </c>
      <c r="S362" s="332" t="str">
        <f t="shared" si="5"/>
        <v>1000014982</v>
      </c>
      <c r="T362" s="333" t="str">
        <f>VLOOKUP(VALUE(C362),base!F:H,3,FALSE)</f>
        <v>OUI</v>
      </c>
      <c r="U362" s="331">
        <f>ROUNDUP(G362/VLOOKUP(VALUE(C362),base!F:V,base!$O$1,FALSE),1)</f>
        <v>0</v>
      </c>
    </row>
    <row r="363" spans="1:21" x14ac:dyDescent="0.25">
      <c r="A363" s="240" t="s">
        <v>19</v>
      </c>
      <c r="B363" s="240" t="s">
        <v>20</v>
      </c>
      <c r="C363" s="240" t="s">
        <v>168</v>
      </c>
      <c r="D363" s="240" t="s">
        <v>267</v>
      </c>
      <c r="E363" s="240" t="s">
        <v>22</v>
      </c>
      <c r="F363" s="241">
        <v>43660</v>
      </c>
      <c r="G363" s="423">
        <v>0</v>
      </c>
      <c r="H363" s="423">
        <v>0</v>
      </c>
      <c r="I363" s="240" t="s">
        <v>6</v>
      </c>
      <c r="J363" s="241">
        <v>43659</v>
      </c>
      <c r="K363" s="423">
        <v>0</v>
      </c>
      <c r="L363" s="423">
        <v>214</v>
      </c>
      <c r="M363" s="423">
        <v>0</v>
      </c>
      <c r="N363" s="423">
        <v>0</v>
      </c>
      <c r="O363" s="423">
        <v>0</v>
      </c>
      <c r="P363" s="423">
        <v>0</v>
      </c>
      <c r="Q363" s="423">
        <v>0</v>
      </c>
      <c r="R363" s="423">
        <v>0</v>
      </c>
      <c r="S363" s="332" t="str">
        <f t="shared" si="5"/>
        <v>1000014982</v>
      </c>
      <c r="T363" s="333" t="str">
        <f>VLOOKUP(VALUE(C363),base!F:H,3,FALSE)</f>
        <v>OUI</v>
      </c>
      <c r="U363" s="331">
        <f>ROUNDUP(G363/VLOOKUP(VALUE(C363),base!F:V,base!$O$1,FALSE),1)</f>
        <v>0</v>
      </c>
    </row>
    <row r="364" spans="1:21" x14ac:dyDescent="0.25">
      <c r="A364" s="240" t="s">
        <v>19</v>
      </c>
      <c r="B364" s="240" t="s">
        <v>20</v>
      </c>
      <c r="C364" s="240" t="s">
        <v>168</v>
      </c>
      <c r="D364" s="240" t="s">
        <v>267</v>
      </c>
      <c r="E364" s="240" t="s">
        <v>22</v>
      </c>
      <c r="F364" s="241">
        <v>43661</v>
      </c>
      <c r="G364" s="423">
        <v>0</v>
      </c>
      <c r="H364" s="423">
        <v>-1176</v>
      </c>
      <c r="I364" s="240" t="s">
        <v>7</v>
      </c>
      <c r="J364" s="241">
        <v>43660</v>
      </c>
      <c r="K364" s="423">
        <v>-1176</v>
      </c>
      <c r="L364" s="423">
        <v>214</v>
      </c>
      <c r="M364" s="423">
        <v>0</v>
      </c>
      <c r="N364" s="423">
        <v>-1109</v>
      </c>
      <c r="O364" s="423">
        <v>0</v>
      </c>
      <c r="P364" s="423">
        <v>-1109</v>
      </c>
      <c r="Q364" s="423">
        <v>0</v>
      </c>
      <c r="R364" s="423">
        <v>-1109</v>
      </c>
      <c r="S364" s="332" t="str">
        <f t="shared" si="5"/>
        <v>1000014982</v>
      </c>
      <c r="T364" s="333" t="str">
        <f>VLOOKUP(VALUE(C364),base!F:H,3,FALSE)</f>
        <v>OUI</v>
      </c>
      <c r="U364" s="331">
        <f>ROUNDUP(G364/VLOOKUP(VALUE(C364),base!F:V,base!$O$1,FALSE),1)</f>
        <v>0</v>
      </c>
    </row>
    <row r="365" spans="1:21" x14ac:dyDescent="0.25">
      <c r="A365" s="240" t="s">
        <v>19</v>
      </c>
      <c r="B365" s="240" t="s">
        <v>20</v>
      </c>
      <c r="C365" s="240" t="s">
        <v>168</v>
      </c>
      <c r="D365" s="240" t="s">
        <v>267</v>
      </c>
      <c r="E365" s="240" t="s">
        <v>22</v>
      </c>
      <c r="F365" s="241">
        <v>43662</v>
      </c>
      <c r="G365" s="423">
        <v>0</v>
      </c>
      <c r="H365" s="423">
        <v>-1042</v>
      </c>
      <c r="I365" s="240" t="s">
        <v>8</v>
      </c>
      <c r="J365" s="241">
        <v>43661</v>
      </c>
      <c r="K365" s="423">
        <v>-1042</v>
      </c>
      <c r="L365" s="423">
        <v>281</v>
      </c>
      <c r="M365" s="423">
        <v>0</v>
      </c>
      <c r="N365" s="423">
        <v>-1057</v>
      </c>
      <c r="O365" s="423">
        <v>0</v>
      </c>
      <c r="P365" s="423">
        <v>-1057</v>
      </c>
      <c r="Q365" s="423">
        <v>0</v>
      </c>
      <c r="R365" s="423">
        <v>-1057</v>
      </c>
      <c r="S365" s="332" t="str">
        <f t="shared" si="5"/>
        <v>1000014982</v>
      </c>
      <c r="T365" s="333" t="str">
        <f>VLOOKUP(VALUE(C365),base!F:H,3,FALSE)</f>
        <v>OUI</v>
      </c>
      <c r="U365" s="331">
        <f>ROUNDUP(G365/VLOOKUP(VALUE(C365),base!F:V,base!$O$1,FALSE),1)</f>
        <v>0</v>
      </c>
    </row>
  </sheetData>
  <autoFilter ref="A1:U1"/>
  <customSheetViews>
    <customSheetView guid="{62125DD4-0640-475F-8CE6-36B92C2EEFDA}" showGridLines="0" showAutoFilter="1">
      <pane ySplit="1" topLeftCell="A405" activePane="bottomLeft" state="frozenSplit"/>
      <selection pane="bottomLeft" activeCell="A421" sqref="A2:XFD421"/>
      <pageMargins left="0.7" right="0.7" top="0.75" bottom="0.75" header="0.3" footer="0.3"/>
      <autoFilter ref="A1:U1"/>
    </customSheetView>
  </customSheetView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tabColor theme="0" tint="-0.499984740745262"/>
    <pageSetUpPr fitToPage="1"/>
  </sheetPr>
  <dimension ref="A1:S293"/>
  <sheetViews>
    <sheetView zoomScale="80" zoomScaleNormal="80" workbookViewId="0">
      <selection activeCell="C13" sqref="C13"/>
    </sheetView>
  </sheetViews>
  <sheetFormatPr baseColWidth="10" defaultColWidth="11.42578125" defaultRowHeight="15.75" outlineLevelCol="1" x14ac:dyDescent="0.25"/>
  <cols>
    <col min="1" max="1" width="12.28515625" style="110" bestFit="1" customWidth="1"/>
    <col min="2" max="2" width="6.7109375" style="110" bestFit="1" customWidth="1"/>
    <col min="3" max="3" width="13.5703125" style="110" bestFit="1" customWidth="1"/>
    <col min="4" max="4" width="49.28515625" style="110" bestFit="1" customWidth="1"/>
    <col min="5" max="5" width="15.7109375" style="111" customWidth="1"/>
    <col min="6" max="6" width="15.7109375" style="112" customWidth="1"/>
    <col min="7" max="7" width="15.7109375" style="115" customWidth="1"/>
    <col min="8" max="8" width="15.7109375" style="112" customWidth="1"/>
    <col min="9" max="9" width="15.7109375" style="115" customWidth="1"/>
    <col min="10" max="10" width="10.7109375" style="88" customWidth="1"/>
    <col min="11" max="11" width="10.7109375" style="250" customWidth="1"/>
    <col min="12" max="12" width="16.7109375" style="101" customWidth="1" outlineLevel="1"/>
    <col min="13" max="13" width="15.85546875" style="101" customWidth="1" outlineLevel="1"/>
    <col min="14" max="14" width="16.5703125" style="101" customWidth="1" outlineLevel="1"/>
    <col min="15" max="15" width="12.28515625" style="103" customWidth="1" outlineLevel="1"/>
    <col min="16" max="16" width="13.42578125" style="104" customWidth="1" outlineLevel="1"/>
    <col min="17" max="18" width="11.42578125" style="105"/>
    <col min="19" max="19" width="18" style="541" bestFit="1" customWidth="1"/>
    <col min="20" max="16384" width="11.42578125" style="105"/>
  </cols>
  <sheetData>
    <row r="1" spans="1:19" s="96" customFormat="1" ht="17.25" customHeight="1" thickBot="1" x14ac:dyDescent="0.3">
      <c r="A1" s="89" t="s">
        <v>111</v>
      </c>
      <c r="B1" s="90" t="s">
        <v>110</v>
      </c>
      <c r="C1" s="90" t="s">
        <v>109</v>
      </c>
      <c r="D1" s="90" t="s">
        <v>112</v>
      </c>
      <c r="E1" s="91" t="s">
        <v>113</v>
      </c>
      <c r="F1" s="90" t="s">
        <v>114</v>
      </c>
      <c r="G1" s="90" t="s">
        <v>115</v>
      </c>
      <c r="H1" s="90" t="s">
        <v>116</v>
      </c>
      <c r="I1" s="92" t="s">
        <v>117</v>
      </c>
      <c r="J1" s="86" t="s">
        <v>141</v>
      </c>
      <c r="K1" s="248" t="s">
        <v>161</v>
      </c>
      <c r="L1" s="93" t="s">
        <v>107</v>
      </c>
      <c r="M1" s="93" t="s">
        <v>114</v>
      </c>
      <c r="N1" s="93" t="s">
        <v>108</v>
      </c>
      <c r="O1" s="94" t="s">
        <v>118</v>
      </c>
      <c r="P1" s="95" t="s">
        <v>119</v>
      </c>
      <c r="R1" s="97"/>
    </row>
    <row r="2" spans="1:19" x14ac:dyDescent="0.25">
      <c r="A2" s="240" t="s">
        <v>315</v>
      </c>
      <c r="B2" s="240" t="s">
        <v>316</v>
      </c>
      <c r="C2" s="240">
        <v>1000013051</v>
      </c>
      <c r="D2" s="240" t="s">
        <v>74</v>
      </c>
      <c r="E2" s="99">
        <v>420</v>
      </c>
      <c r="F2" s="549" t="s">
        <v>322</v>
      </c>
      <c r="G2" s="113">
        <v>0.23758101851851854</v>
      </c>
      <c r="H2" s="100" t="s">
        <v>322</v>
      </c>
      <c r="I2" s="113">
        <v>0.27039351851851851</v>
      </c>
      <c r="J2" s="87">
        <f>IF(ISBLANK(A2),"",$N2/VLOOKUP($C2,'Rés MRP'!A:X,'Rés MRP'!$F$1,FALSE))</f>
        <v>3.0882352941176472</v>
      </c>
      <c r="K2" s="249">
        <f>IF(OR(ISBLANK(C2),ISBLANK(N2)),"",ROUNDUP(N2*VLOOKUP(C2,base!$F:$V,base!S$1,FALSE)/VLOOKUP(C2,base!$F:$V,base!R$1,FALSE),0))</f>
        <v>9</v>
      </c>
      <c r="L2" s="101">
        <f>IF(ISBLANK(C2),"",VALUE(C2))</f>
        <v>1000013051</v>
      </c>
      <c r="M2" s="102" t="str">
        <f>IF(ISBLANK(F2),"",SUBSTITUTE(F2,".","/"))</f>
        <v>03/07/2019</v>
      </c>
      <c r="N2" s="101">
        <f>IF(ISBLANK(E2),"",VALUE(SUBSTITUTE(E2,".","")))</f>
        <v>420</v>
      </c>
      <c r="O2" s="103">
        <f t="shared" ref="O2:O58" si="0">IF(ISBLANK($F2),"",WEEKDAY($M2,2))</f>
        <v>3</v>
      </c>
      <c r="P2" s="104" t="str">
        <f>IF(ISBLANK($F2),"",VLOOKUP($O2,base!$A$3:$B$9,2,FALSE))</f>
        <v>Mer</v>
      </c>
      <c r="R2" s="106"/>
      <c r="S2" s="105"/>
    </row>
    <row r="3" spans="1:19" x14ac:dyDescent="0.25">
      <c r="A3" s="240" t="s">
        <v>315</v>
      </c>
      <c r="B3" s="240" t="s">
        <v>316</v>
      </c>
      <c r="C3" s="240">
        <v>1000013062</v>
      </c>
      <c r="D3" s="240" t="s">
        <v>74</v>
      </c>
      <c r="E3" s="99" t="s">
        <v>325</v>
      </c>
      <c r="F3" s="100" t="s">
        <v>322</v>
      </c>
      <c r="G3" s="113">
        <v>0.32351851851851854</v>
      </c>
      <c r="H3" s="100" t="s">
        <v>322</v>
      </c>
      <c r="I3" s="113">
        <v>0.50414351851851846</v>
      </c>
      <c r="J3" s="87">
        <f>IF(ISBLANK(A3),"",$N3/VLOOKUP($C3,'Rés MRP'!A:X,'Rés MRP'!$F$1,FALSE))</f>
        <v>17</v>
      </c>
      <c r="K3" s="249">
        <f>IF(OR(ISBLANK(C3),ISBLANK(N3)),"",ROUNDUP(N3*VLOOKUP(C3,base!$F:$V,base!S$1,FALSE)/VLOOKUP(C3,base!$F:$V,base!R$1,FALSE),0))</f>
        <v>49</v>
      </c>
      <c r="L3" s="101">
        <f t="shared" ref="L3:L38" si="1">IF(ISBLANK(C3),"",VALUE(C3))</f>
        <v>1000013062</v>
      </c>
      <c r="M3" s="102" t="str">
        <f t="shared" ref="M3:M40" si="2">IF(ISBLANK(F3),"",SUBSTITUTE(F3,".","/"))</f>
        <v>03/07/2019</v>
      </c>
      <c r="N3" s="101">
        <f t="shared" ref="N3:N39" si="3">IF(ISBLANK(E3),"",VALUE(SUBSTITUTE(E3,".","")))</f>
        <v>1156</v>
      </c>
      <c r="O3" s="103">
        <f t="shared" si="0"/>
        <v>3</v>
      </c>
      <c r="P3" s="104" t="str">
        <f>IF(ISBLANK($F3),"",VLOOKUP($O3,base!$A$3:$B$9,2,FALSE))</f>
        <v>Mer</v>
      </c>
      <c r="R3" s="106"/>
      <c r="S3" s="105"/>
    </row>
    <row r="4" spans="1:19" x14ac:dyDescent="0.25">
      <c r="A4" s="98" t="s">
        <v>315</v>
      </c>
      <c r="B4" s="98" t="s">
        <v>316</v>
      </c>
      <c r="C4" s="98">
        <v>1000016923</v>
      </c>
      <c r="D4" s="98" t="s">
        <v>326</v>
      </c>
      <c r="E4" s="434" t="s">
        <v>327</v>
      </c>
      <c r="F4" s="100" t="s">
        <v>322</v>
      </c>
      <c r="G4" s="113">
        <v>0.875</v>
      </c>
      <c r="H4" s="100" t="s">
        <v>328</v>
      </c>
      <c r="I4" s="113">
        <v>4.6944444444444448E-2</v>
      </c>
      <c r="J4" s="87">
        <f>IF(ISBLANK(A4),"",$N4/VLOOKUP($C4,'Rés MRP'!A:X,'Rés MRP'!$F$1,FALSE))</f>
        <v>23</v>
      </c>
      <c r="K4" s="249">
        <f>IF(OR(ISBLANK(C4),ISBLANK(N4)),"",ROUNDUP(N4*VLOOKUP(C4,base!$F:$V,base!S$1,FALSE)/VLOOKUP(C4,base!$F:$V,base!R$1,FALSE),0))</f>
        <v>49</v>
      </c>
      <c r="L4" s="101">
        <f t="shared" si="1"/>
        <v>1000016923</v>
      </c>
      <c r="M4" s="102" t="str">
        <f t="shared" si="2"/>
        <v>03/07/2019</v>
      </c>
      <c r="N4" s="101">
        <f t="shared" si="3"/>
        <v>2760</v>
      </c>
      <c r="O4" s="103">
        <f t="shared" si="0"/>
        <v>3</v>
      </c>
      <c r="P4" s="104" t="str">
        <f>IF(ISBLANK($F4),"",VLOOKUP($O4,base!$A$3:$B$9,2,FALSE))</f>
        <v>Mer</v>
      </c>
      <c r="S4" s="105"/>
    </row>
    <row r="5" spans="1:19" x14ac:dyDescent="0.25">
      <c r="A5" s="98" t="s">
        <v>315</v>
      </c>
      <c r="B5" s="98" t="s">
        <v>316</v>
      </c>
      <c r="C5" s="98">
        <v>1000015799</v>
      </c>
      <c r="D5" s="98" t="s">
        <v>79</v>
      </c>
      <c r="E5" s="99" t="s">
        <v>329</v>
      </c>
      <c r="F5" s="100" t="s">
        <v>328</v>
      </c>
      <c r="G5" s="113">
        <v>4.6944444444444448E-2</v>
      </c>
      <c r="H5" s="100" t="s">
        <v>328</v>
      </c>
      <c r="I5" s="113">
        <v>0.23918981481481483</v>
      </c>
      <c r="J5" s="87">
        <f>IF(ISBLANK(A5),"",$N5/VLOOKUP($C5,'Rés MRP'!A:X,'Rés MRP'!$F$1,FALSE))</f>
        <v>25</v>
      </c>
      <c r="K5" s="249">
        <f>IF(OR(ISBLANK(C5),ISBLANK(N5)),"",ROUNDUP(N5*VLOOKUP(C5,base!$F:$V,base!S$1,FALSE)/VLOOKUP(C5,base!$F:$V,base!R$1,FALSE),0))</f>
        <v>44</v>
      </c>
      <c r="L5" s="101">
        <f t="shared" si="1"/>
        <v>1000015799</v>
      </c>
      <c r="M5" s="102" t="str">
        <f t="shared" si="2"/>
        <v>04/07/2019</v>
      </c>
      <c r="N5" s="101">
        <f t="shared" si="3"/>
        <v>1500</v>
      </c>
      <c r="O5" s="103">
        <f t="shared" si="0"/>
        <v>4</v>
      </c>
      <c r="P5" s="104" t="str">
        <f>IF(ISBLANK($F5),"",VLOOKUP($O5,base!$A$3:$B$9,2,FALSE))</f>
        <v>Jeu</v>
      </c>
      <c r="S5" s="105"/>
    </row>
    <row r="6" spans="1:19" x14ac:dyDescent="0.25">
      <c r="A6" s="98" t="s">
        <v>315</v>
      </c>
      <c r="B6" s="98" t="s">
        <v>316</v>
      </c>
      <c r="C6" s="98">
        <v>1000015875</v>
      </c>
      <c r="D6" s="98" t="s">
        <v>290</v>
      </c>
      <c r="E6" s="99" t="s">
        <v>330</v>
      </c>
      <c r="F6" s="100" t="s">
        <v>328</v>
      </c>
      <c r="G6" s="113">
        <v>0.23918981481481483</v>
      </c>
      <c r="H6" s="100" t="s">
        <v>331</v>
      </c>
      <c r="I6" s="113">
        <v>0.26997685185185188</v>
      </c>
      <c r="J6" s="87">
        <f>IF(ISBLANK(A6),"",$N6/VLOOKUP($C6,'Rés MRP'!A:X,'Rés MRP'!$F$1,FALSE))</f>
        <v>100</v>
      </c>
      <c r="K6" s="249">
        <f>IF(OR(ISBLANK(C6),ISBLANK(N6)),"",ROUNDUP(N6*VLOOKUP(C6,base!$F:$V,base!S$1,FALSE)/VLOOKUP(C6,base!$F:$V,base!R$1,FALSE),0))</f>
        <v>172</v>
      </c>
      <c r="L6" s="101">
        <f t="shared" si="1"/>
        <v>1000015875</v>
      </c>
      <c r="M6" s="102" t="str">
        <f t="shared" si="2"/>
        <v>04/07/2019</v>
      </c>
      <c r="N6" s="101">
        <f t="shared" si="3"/>
        <v>6800</v>
      </c>
      <c r="O6" s="103">
        <f t="shared" si="0"/>
        <v>4</v>
      </c>
      <c r="P6" s="104" t="str">
        <f>IF(ISBLANK($F6),"",VLOOKUP($O6,base!$A$3:$B$9,2,FALSE))</f>
        <v>Jeu</v>
      </c>
      <c r="S6" s="105"/>
    </row>
    <row r="7" spans="1:19" x14ac:dyDescent="0.25">
      <c r="A7" s="98" t="s">
        <v>315</v>
      </c>
      <c r="B7" s="98" t="s">
        <v>316</v>
      </c>
      <c r="C7" s="98">
        <v>1000014977</v>
      </c>
      <c r="D7" s="98" t="s">
        <v>323</v>
      </c>
      <c r="E7" s="99" t="s">
        <v>332</v>
      </c>
      <c r="F7" s="100" t="s">
        <v>322</v>
      </c>
      <c r="G7" s="113">
        <v>0.3524768518518519</v>
      </c>
      <c r="H7" s="100" t="s">
        <v>328</v>
      </c>
      <c r="I7" s="113">
        <v>0.21398148148148147</v>
      </c>
      <c r="J7" s="87">
        <f>IF(ISBLANK(A7),"",$N7/VLOOKUP($C7,'Rés MRP'!A:X,'Rés MRP'!$F$1,FALSE))</f>
        <v>107.328125</v>
      </c>
      <c r="K7" s="249">
        <f>IF(OR(ISBLANK(C7),ISBLANK(N7)),"",ROUNDUP(N7*VLOOKUP(C7,base!$F:$V,base!S$1,FALSE)/VLOOKUP(C7,base!$F:$V,base!R$1,FALSE),0))</f>
        <v>139</v>
      </c>
      <c r="L7" s="101">
        <f t="shared" si="1"/>
        <v>1000014977</v>
      </c>
      <c r="M7" s="102" t="str">
        <f t="shared" si="2"/>
        <v>03/07/2019</v>
      </c>
      <c r="N7" s="101">
        <f t="shared" si="3"/>
        <v>6869</v>
      </c>
      <c r="O7" s="103">
        <f t="shared" si="0"/>
        <v>3</v>
      </c>
      <c r="P7" s="104" t="str">
        <f>IF(ISBLANK($F7),"",VLOOKUP($O7,base!$A$3:$B$9,2,FALSE))</f>
        <v>Mer</v>
      </c>
      <c r="S7" s="105"/>
    </row>
    <row r="8" spans="1:19" x14ac:dyDescent="0.25">
      <c r="A8" s="98" t="s">
        <v>315</v>
      </c>
      <c r="B8" s="98" t="s">
        <v>316</v>
      </c>
      <c r="C8" s="98">
        <v>1000015802</v>
      </c>
      <c r="D8" s="98" t="s">
        <v>91</v>
      </c>
      <c r="E8" s="99">
        <v>340</v>
      </c>
      <c r="F8" s="100" t="s">
        <v>322</v>
      </c>
      <c r="G8" s="113">
        <v>0.18528935185185183</v>
      </c>
      <c r="H8" s="100" t="s">
        <v>322</v>
      </c>
      <c r="I8" s="113">
        <v>0.2245138888888889</v>
      </c>
      <c r="J8" s="87">
        <f>IF(ISBLANK(A8),"",$N8/VLOOKUP($C8,'Rés MRP'!A:X,'Rés MRP'!$F$1,FALSE))</f>
        <v>5</v>
      </c>
      <c r="K8" s="249">
        <f>IF(OR(ISBLANK(C8),ISBLANK(N8)),"",ROUNDUP(N8*VLOOKUP(C8,base!$F:$V,base!S$1,FALSE)/VLOOKUP(C8,base!$F:$V,base!R$1,FALSE),0))</f>
        <v>10</v>
      </c>
      <c r="L8" s="101">
        <f t="shared" si="1"/>
        <v>1000015802</v>
      </c>
      <c r="M8" s="102" t="str">
        <f t="shared" si="2"/>
        <v>03/07/2019</v>
      </c>
      <c r="N8" s="101">
        <f t="shared" si="3"/>
        <v>340</v>
      </c>
      <c r="O8" s="103">
        <f t="shared" si="0"/>
        <v>3</v>
      </c>
      <c r="P8" s="104" t="str">
        <f>IF(ISBLANK($F8),"",VLOOKUP($O8,base!$A$3:$B$9,2,FALSE))</f>
        <v>Mer</v>
      </c>
      <c r="S8" s="105"/>
    </row>
    <row r="9" spans="1:19" x14ac:dyDescent="0.25">
      <c r="A9" s="98" t="s">
        <v>315</v>
      </c>
      <c r="B9" s="98" t="s">
        <v>316</v>
      </c>
      <c r="C9" s="98">
        <v>1000015802</v>
      </c>
      <c r="D9" s="98" t="s">
        <v>91</v>
      </c>
      <c r="E9" s="99" t="s">
        <v>333</v>
      </c>
      <c r="F9" s="100" t="s">
        <v>322</v>
      </c>
      <c r="G9" s="113">
        <v>0.29166666666666669</v>
      </c>
      <c r="H9" s="100" t="s">
        <v>322</v>
      </c>
      <c r="I9" s="113">
        <v>0.65255787037037039</v>
      </c>
      <c r="J9" s="87">
        <f>IF(ISBLANK(A9),"",$N9/VLOOKUP($C9,'Rés MRP'!A:X,'Rés MRP'!$F$1,FALSE))</f>
        <v>46</v>
      </c>
      <c r="K9" s="249">
        <f>IF(OR(ISBLANK(C9),ISBLANK(N9)),"",ROUNDUP(N9*VLOOKUP(C9,base!$F:$V,base!S$1,FALSE)/VLOOKUP(C9,base!$F:$V,base!R$1,FALSE),0))</f>
        <v>91</v>
      </c>
      <c r="L9" s="101">
        <f t="shared" si="1"/>
        <v>1000015802</v>
      </c>
      <c r="M9" s="102" t="str">
        <f t="shared" si="2"/>
        <v>03/07/2019</v>
      </c>
      <c r="N9" s="101">
        <f t="shared" si="3"/>
        <v>3128</v>
      </c>
      <c r="O9" s="103">
        <f t="shared" si="0"/>
        <v>3</v>
      </c>
      <c r="P9" s="104" t="str">
        <f>IF(ISBLANK($F9),"",VLOOKUP($O9,base!$A$3:$B$9,2,FALSE))</f>
        <v>Mer</v>
      </c>
      <c r="S9" s="105"/>
    </row>
    <row r="10" spans="1:19" x14ac:dyDescent="0.25">
      <c r="A10" s="98" t="s">
        <v>315</v>
      </c>
      <c r="B10" s="98" t="s">
        <v>316</v>
      </c>
      <c r="C10" s="98">
        <v>1000015803</v>
      </c>
      <c r="D10" s="98" t="s">
        <v>91</v>
      </c>
      <c r="E10" s="99">
        <v>1624</v>
      </c>
      <c r="F10" s="100" t="s">
        <v>322</v>
      </c>
      <c r="G10" s="113">
        <v>0.65255787037037039</v>
      </c>
      <c r="H10" s="100" t="s">
        <v>328</v>
      </c>
      <c r="I10" s="113">
        <v>0.15508101851851852</v>
      </c>
      <c r="J10" s="87">
        <f>IF(ISBLANK(A10),"",$N10/VLOOKUP($C10,'Rés MRP'!A:X,'Rés MRP'!$F$1,FALSE))</f>
        <v>58</v>
      </c>
      <c r="K10" s="249">
        <f>IF(OR(ISBLANK(C10),ISBLANK(N10)),"",ROUNDUP(N10*VLOOKUP(C10,base!$F:$V,base!S$1,FALSE)/VLOOKUP(C10,base!$F:$V,base!R$1,FALSE),0))</f>
        <v>105</v>
      </c>
      <c r="L10" s="101">
        <f t="shared" si="1"/>
        <v>1000015803</v>
      </c>
      <c r="M10" s="102" t="str">
        <f t="shared" si="2"/>
        <v>03/07/2019</v>
      </c>
      <c r="N10" s="101">
        <f t="shared" si="3"/>
        <v>1624</v>
      </c>
      <c r="O10" s="103">
        <f t="shared" si="0"/>
        <v>3</v>
      </c>
      <c r="P10" s="104" t="str">
        <f>IF(ISBLANK($F10),"",VLOOKUP($O10,base!$A$3:$B$9,2,FALSE))</f>
        <v>Mer</v>
      </c>
      <c r="S10" s="105"/>
    </row>
    <row r="11" spans="1:19" x14ac:dyDescent="0.25">
      <c r="A11" s="98" t="s">
        <v>315</v>
      </c>
      <c r="B11" s="98" t="s">
        <v>316</v>
      </c>
      <c r="C11" s="98">
        <v>1000015418</v>
      </c>
      <c r="D11" s="98" t="s">
        <v>251</v>
      </c>
      <c r="E11" s="99">
        <v>40</v>
      </c>
      <c r="F11" s="100" t="s">
        <v>328</v>
      </c>
      <c r="G11" s="113">
        <v>0.15534722222222222</v>
      </c>
      <c r="H11" s="100" t="s">
        <v>328</v>
      </c>
      <c r="I11" s="113">
        <v>0.16972222222222222</v>
      </c>
      <c r="J11" s="87">
        <f>IF(ISBLANK(A11),"",$N11/VLOOKUP($C11,'Rés MRP'!A:X,'Rés MRP'!$F$1,FALSE))</f>
        <v>2</v>
      </c>
      <c r="K11" s="249">
        <f>IF(OR(ISBLANK(C11),ISBLANK(N11)),"",ROUNDUP(N11*VLOOKUP(C11,base!$F:$V,base!S$1,FALSE)/VLOOKUP(C11,base!$F:$V,base!R$1,FALSE),0))</f>
        <v>4</v>
      </c>
      <c r="L11" s="101">
        <f t="shared" si="1"/>
        <v>1000015418</v>
      </c>
      <c r="M11" s="102" t="str">
        <f t="shared" si="2"/>
        <v>04/07/2019</v>
      </c>
      <c r="N11" s="101">
        <f t="shared" si="3"/>
        <v>40</v>
      </c>
      <c r="O11" s="103">
        <f t="shared" si="0"/>
        <v>4</v>
      </c>
      <c r="P11" s="104" t="str">
        <f>IF(ISBLANK($F11),"",VLOOKUP($O11,base!$A$3:$B$9,2,FALSE))</f>
        <v>Jeu</v>
      </c>
      <c r="S11" s="105"/>
    </row>
    <row r="12" spans="1:19" x14ac:dyDescent="0.25">
      <c r="A12" s="107" t="s">
        <v>315</v>
      </c>
      <c r="B12" s="107" t="s">
        <v>316</v>
      </c>
      <c r="C12" s="107">
        <v>1000015875</v>
      </c>
      <c r="D12" s="107" t="s">
        <v>72</v>
      </c>
      <c r="E12" s="108" t="s">
        <v>334</v>
      </c>
      <c r="F12" s="109" t="s">
        <v>328</v>
      </c>
      <c r="G12" s="114">
        <v>0.16972222222222222</v>
      </c>
      <c r="H12" s="109" t="s">
        <v>328</v>
      </c>
      <c r="I12" s="114">
        <v>0.35311342592592593</v>
      </c>
      <c r="J12" s="87">
        <f>IF(ISBLANK(A12),"",$N12/VLOOKUP($C12,'Rés MRP'!A:X,'Rés MRP'!$F$1,FALSE))</f>
        <v>25</v>
      </c>
      <c r="K12" s="249">
        <f>IF(OR(ISBLANK(C12),ISBLANK(N12)),"",ROUNDUP(N12*VLOOKUP(C12,base!$F:$V,base!S$1,FALSE)/VLOOKUP(C12,base!$F:$V,base!R$1,FALSE),0))</f>
        <v>43</v>
      </c>
      <c r="L12" s="101">
        <f t="shared" si="1"/>
        <v>1000015875</v>
      </c>
      <c r="M12" s="102" t="str">
        <f t="shared" si="2"/>
        <v>04/07/2019</v>
      </c>
      <c r="N12" s="101">
        <f t="shared" si="3"/>
        <v>1700</v>
      </c>
      <c r="O12" s="103">
        <f t="shared" si="0"/>
        <v>4</v>
      </c>
      <c r="P12" s="104" t="str">
        <f>IF(ISBLANK($F12),"",VLOOKUP($O12,base!$A$3:$B$9,2,FALSE))</f>
        <v>Jeu</v>
      </c>
      <c r="S12" s="105"/>
    </row>
    <row r="13" spans="1:19" x14ac:dyDescent="0.25">
      <c r="A13" s="107" t="s">
        <v>315</v>
      </c>
      <c r="B13" s="107" t="s">
        <v>316</v>
      </c>
      <c r="C13" s="107">
        <v>1000013355</v>
      </c>
      <c r="D13" s="107" t="s">
        <v>133</v>
      </c>
      <c r="E13" s="108" t="s">
        <v>335</v>
      </c>
      <c r="F13" s="109" t="s">
        <v>328</v>
      </c>
      <c r="G13" s="114">
        <v>0.35311342592592593</v>
      </c>
      <c r="H13" s="109" t="s">
        <v>328</v>
      </c>
      <c r="I13" s="114">
        <v>0.49570601851851853</v>
      </c>
      <c r="J13" s="87">
        <f>IF(ISBLANK(A13),"",$N13/VLOOKUP($C13,'Rés MRP'!A:X,'Rés MRP'!$F$1,FALSE))</f>
        <v>18</v>
      </c>
      <c r="K13" s="249">
        <f>IF(OR(ISBLANK(C13),ISBLANK(N13)),"",ROUNDUP(N13*VLOOKUP(C13,base!$F:$V,base!S$1,FALSE)/VLOOKUP(C13,base!$F:$V,base!R$1,FALSE),0))</f>
        <v>34</v>
      </c>
      <c r="L13" s="101">
        <f t="shared" si="1"/>
        <v>1000013355</v>
      </c>
      <c r="M13" s="102" t="str">
        <f t="shared" si="2"/>
        <v>04/07/2019</v>
      </c>
      <c r="N13" s="101">
        <f t="shared" si="3"/>
        <v>1224</v>
      </c>
      <c r="O13" s="103">
        <f t="shared" si="0"/>
        <v>4</v>
      </c>
      <c r="P13" s="104" t="str">
        <f>IF(ISBLANK($F13),"",VLOOKUP($O13,base!$A$3:$B$9,2,FALSE))</f>
        <v>Jeu</v>
      </c>
      <c r="S13" s="105"/>
    </row>
    <row r="14" spans="1:19" x14ac:dyDescent="0.25">
      <c r="A14" s="107" t="s">
        <v>315</v>
      </c>
      <c r="B14" s="107" t="s">
        <v>316</v>
      </c>
      <c r="C14" s="107">
        <v>1000013356</v>
      </c>
      <c r="D14" s="107" t="s">
        <v>132</v>
      </c>
      <c r="E14" s="108">
        <v>112</v>
      </c>
      <c r="F14" s="109" t="s">
        <v>328</v>
      </c>
      <c r="G14" s="114">
        <v>0.49570601851851853</v>
      </c>
      <c r="H14" s="109" t="s">
        <v>328</v>
      </c>
      <c r="I14" s="114">
        <v>0.52469907407407412</v>
      </c>
      <c r="J14" s="87">
        <f>IF(ISBLANK(A14),"",$N14/VLOOKUP($C14,'Rés MRP'!A:X,'Rés MRP'!$F$1,FALSE))</f>
        <v>4</v>
      </c>
      <c r="K14" s="249">
        <f>IF(OR(ISBLANK(C14),ISBLANK(N14)),"",ROUNDUP(N14*VLOOKUP(C14,base!$F:$V,base!S$1,FALSE)/VLOOKUP(C14,base!$F:$V,base!R$1,FALSE),0))</f>
        <v>7</v>
      </c>
      <c r="L14" s="101">
        <f t="shared" si="1"/>
        <v>1000013356</v>
      </c>
      <c r="M14" s="102" t="str">
        <f t="shared" si="2"/>
        <v>04/07/2019</v>
      </c>
      <c r="N14" s="101">
        <f t="shared" si="3"/>
        <v>112</v>
      </c>
      <c r="O14" s="103">
        <f t="shared" si="0"/>
        <v>4</v>
      </c>
      <c r="P14" s="104" t="str">
        <f>IF(ISBLANK($F14),"",VLOOKUP($O14,base!$A$3:$B$9,2,FALSE))</f>
        <v>Jeu</v>
      </c>
      <c r="S14" s="105"/>
    </row>
    <row r="15" spans="1:19" x14ac:dyDescent="0.25">
      <c r="A15" s="107"/>
      <c r="B15" s="107"/>
      <c r="C15" s="107"/>
      <c r="D15" s="107"/>
      <c r="E15" s="108"/>
      <c r="F15" s="109"/>
      <c r="G15" s="114"/>
      <c r="H15" s="109"/>
      <c r="I15" s="114"/>
      <c r="J15" s="87" t="str">
        <f>IF(ISBLANK(A15),"",$N15/VLOOKUP($C15,'Rés MRP'!A:X,'Rés MRP'!$F$1,FALSE))</f>
        <v/>
      </c>
      <c r="K15" s="249" t="str">
        <f>IF(OR(ISBLANK(C15),ISBLANK(N15)),"",ROUNDUP(N15*VLOOKUP(C15,base!$F:$V,base!S$1,FALSE)/VLOOKUP(C15,base!$F:$V,base!R$1,FALSE),0))</f>
        <v/>
      </c>
      <c r="L15" s="101" t="str">
        <f t="shared" si="1"/>
        <v/>
      </c>
      <c r="M15" s="102" t="str">
        <f t="shared" si="2"/>
        <v/>
      </c>
      <c r="N15" s="101" t="str">
        <f t="shared" si="3"/>
        <v/>
      </c>
      <c r="O15" s="103" t="str">
        <f t="shared" si="0"/>
        <v/>
      </c>
      <c r="P15" s="104" t="str">
        <f>IF(ISBLANK($F15),"",VLOOKUP($O15,base!$A$3:$B$9,2,FALSE))</f>
        <v/>
      </c>
      <c r="S15" s="105"/>
    </row>
    <row r="16" spans="1:19" x14ac:dyDescent="0.25">
      <c r="A16" s="107"/>
      <c r="B16" s="107"/>
      <c r="C16" s="107"/>
      <c r="D16" s="107"/>
      <c r="E16" s="108"/>
      <c r="F16" s="109"/>
      <c r="G16" s="114"/>
      <c r="H16" s="109"/>
      <c r="I16" s="114"/>
      <c r="J16" s="87" t="str">
        <f>IF(ISBLANK(A16),"",$N16/VLOOKUP($C16,'Rés MRP'!A:X,'Rés MRP'!$F$1,FALSE))</f>
        <v/>
      </c>
      <c r="K16" s="249" t="str">
        <f>IF(OR(ISBLANK(C16),ISBLANK(N16)),"",ROUNDUP(N16*VLOOKUP(C16,base!$F:$V,base!S$1,FALSE)/VLOOKUP(C16,base!$F:$V,base!R$1,FALSE),0))</f>
        <v/>
      </c>
      <c r="L16" s="101" t="str">
        <f t="shared" si="1"/>
        <v/>
      </c>
      <c r="M16" s="102" t="str">
        <f t="shared" si="2"/>
        <v/>
      </c>
      <c r="N16" s="101" t="str">
        <f t="shared" si="3"/>
        <v/>
      </c>
      <c r="O16" s="103" t="str">
        <f t="shared" si="0"/>
        <v/>
      </c>
      <c r="P16" s="104" t="str">
        <f>IF(ISBLANK($F16),"",VLOOKUP($O16,base!$A$3:$B$9,2,FALSE))</f>
        <v/>
      </c>
      <c r="S16" s="105"/>
    </row>
    <row r="17" spans="1:19" x14ac:dyDescent="0.25">
      <c r="A17" s="107"/>
      <c r="B17" s="107"/>
      <c r="C17" s="107"/>
      <c r="D17" s="107"/>
      <c r="E17" s="108"/>
      <c r="F17" s="109"/>
      <c r="G17" s="114"/>
      <c r="H17" s="109"/>
      <c r="I17" s="114"/>
      <c r="J17" s="87" t="str">
        <f>IF(ISBLANK(A17),"",$N17/VLOOKUP($C17,'Rés MRP'!A:X,'Rés MRP'!$F$1,FALSE))</f>
        <v/>
      </c>
      <c r="K17" s="249" t="str">
        <f>IF(OR(ISBLANK(C17),ISBLANK(N17)),"",ROUNDUP(N17*VLOOKUP(C17,base!$F:$V,base!S$1,FALSE)/VLOOKUP(C17,base!$F:$V,base!R$1,FALSE),0))</f>
        <v/>
      </c>
      <c r="L17" s="101" t="str">
        <f t="shared" si="1"/>
        <v/>
      </c>
      <c r="M17" s="102" t="str">
        <f t="shared" si="2"/>
        <v/>
      </c>
      <c r="N17" s="101" t="str">
        <f t="shared" si="3"/>
        <v/>
      </c>
      <c r="O17" s="103" t="str">
        <f t="shared" si="0"/>
        <v/>
      </c>
      <c r="P17" s="104" t="str">
        <f>IF(ISBLANK($F17),"",VLOOKUP($O17,base!$A$3:$B$9,2,FALSE))</f>
        <v/>
      </c>
      <c r="S17" s="105"/>
    </row>
    <row r="18" spans="1:19" x14ac:dyDescent="0.25">
      <c r="A18" s="107"/>
      <c r="B18" s="107"/>
      <c r="C18" s="107"/>
      <c r="D18" s="107"/>
      <c r="E18" s="108"/>
      <c r="F18" s="109"/>
      <c r="G18" s="114"/>
      <c r="H18" s="109"/>
      <c r="I18" s="114"/>
      <c r="J18" s="87" t="str">
        <f>IF(ISBLANK(A18),"",$N18/VLOOKUP($C18,'Rés MRP'!A:X,'Rés MRP'!$F$1,FALSE))</f>
        <v/>
      </c>
      <c r="K18" s="249" t="str">
        <f>IF(OR(ISBLANK(C18),ISBLANK(N18)),"",ROUNDUP(N18*VLOOKUP(C18,base!$F:$V,base!S$1,FALSE)/VLOOKUP(C18,base!$F:$V,base!R$1,FALSE),0))</f>
        <v/>
      </c>
      <c r="L18" s="101" t="str">
        <f t="shared" si="1"/>
        <v/>
      </c>
      <c r="M18" s="102" t="str">
        <f t="shared" si="2"/>
        <v/>
      </c>
      <c r="N18" s="101" t="str">
        <f t="shared" si="3"/>
        <v/>
      </c>
      <c r="O18" s="103" t="str">
        <f t="shared" si="0"/>
        <v/>
      </c>
      <c r="P18" s="104" t="str">
        <f>IF(ISBLANK($F18),"",VLOOKUP($O18,base!$A$3:$B$9,2,FALSE))</f>
        <v/>
      </c>
      <c r="S18" s="105"/>
    </row>
    <row r="19" spans="1:19" x14ac:dyDescent="0.25">
      <c r="A19" s="107"/>
      <c r="B19" s="107"/>
      <c r="C19" s="107"/>
      <c r="D19" s="107"/>
      <c r="E19" s="108"/>
      <c r="F19" s="109"/>
      <c r="G19" s="114"/>
      <c r="H19" s="109"/>
      <c r="I19" s="114"/>
      <c r="J19" s="87" t="str">
        <f>IF(ISBLANK(A19),"",$N19/VLOOKUP($C19,'Rés MRP'!A:X,'Rés MRP'!$F$1,FALSE))</f>
        <v/>
      </c>
      <c r="K19" s="249" t="str">
        <f>IF(OR(ISBLANK(C19),ISBLANK(N19)),"",ROUNDUP(N19*VLOOKUP(C19,base!$F:$V,base!S$1,FALSE)/VLOOKUP(C19,base!$F:$V,base!R$1,FALSE),0))</f>
        <v/>
      </c>
      <c r="L19" s="101" t="str">
        <f t="shared" si="1"/>
        <v/>
      </c>
      <c r="M19" s="102" t="str">
        <f t="shared" si="2"/>
        <v/>
      </c>
      <c r="N19" s="101" t="str">
        <f t="shared" si="3"/>
        <v/>
      </c>
      <c r="O19" s="103" t="str">
        <f t="shared" si="0"/>
        <v/>
      </c>
      <c r="P19" s="104" t="str">
        <f>IF(ISBLANK($F19),"",VLOOKUP($O19,base!$A$3:$B$9,2,FALSE))</f>
        <v/>
      </c>
      <c r="S19" s="105"/>
    </row>
    <row r="20" spans="1:19" x14ac:dyDescent="0.25">
      <c r="A20" s="107"/>
      <c r="B20" s="107"/>
      <c r="C20" s="107"/>
      <c r="D20" s="107"/>
      <c r="E20" s="108"/>
      <c r="F20" s="109"/>
      <c r="G20" s="114"/>
      <c r="H20" s="109"/>
      <c r="I20" s="114"/>
      <c r="J20" s="87" t="str">
        <f>IF(ISBLANK(A20),"",$N20/VLOOKUP($C20,'Rés MRP'!A:X,'Rés MRP'!$F$1,FALSE))</f>
        <v/>
      </c>
      <c r="K20" s="249" t="str">
        <f>IF(OR(ISBLANK(C20),ISBLANK(N20)),"",ROUNDUP(N20*VLOOKUP(C20,base!$F:$V,base!S$1,FALSE)/VLOOKUP(C20,base!$F:$V,base!R$1,FALSE),0))</f>
        <v/>
      </c>
      <c r="L20" s="101" t="str">
        <f t="shared" si="1"/>
        <v/>
      </c>
      <c r="M20" s="102" t="str">
        <f t="shared" si="2"/>
        <v/>
      </c>
      <c r="N20" s="101" t="str">
        <f t="shared" si="3"/>
        <v/>
      </c>
      <c r="O20" s="103" t="str">
        <f t="shared" si="0"/>
        <v/>
      </c>
      <c r="P20" s="104" t="str">
        <f>IF(ISBLANK($F20),"",VLOOKUP($O20,base!$A$3:$B$9,2,FALSE))</f>
        <v/>
      </c>
      <c r="S20" s="105"/>
    </row>
    <row r="21" spans="1:19" x14ac:dyDescent="0.25">
      <c r="A21" s="107"/>
      <c r="B21" s="107"/>
      <c r="C21" s="107"/>
      <c r="D21" s="107"/>
      <c r="E21" s="108"/>
      <c r="F21" s="109"/>
      <c r="G21" s="114"/>
      <c r="H21" s="109"/>
      <c r="I21" s="114"/>
      <c r="J21" s="87" t="str">
        <f>IF(ISBLANK(A21),"",$N21/VLOOKUP($C21,'Rés MRP'!A:X,'Rés MRP'!$F$1,FALSE))</f>
        <v/>
      </c>
      <c r="K21" s="249" t="str">
        <f>IF(OR(ISBLANK(C21),ISBLANK(N21)),"",ROUNDUP(N21*VLOOKUP(C21,base!$F:$V,base!S$1,FALSE)/VLOOKUP(C21,base!$F:$V,base!R$1,FALSE),0))</f>
        <v/>
      </c>
      <c r="L21" s="101" t="str">
        <f t="shared" si="1"/>
        <v/>
      </c>
      <c r="M21" s="102" t="str">
        <f t="shared" si="2"/>
        <v/>
      </c>
      <c r="N21" s="101" t="str">
        <f t="shared" si="3"/>
        <v/>
      </c>
      <c r="O21" s="103" t="str">
        <f t="shared" si="0"/>
        <v/>
      </c>
      <c r="P21" s="104" t="str">
        <f>IF(ISBLANK($F21),"",VLOOKUP($O21,base!$A$3:$B$9,2,FALSE))</f>
        <v/>
      </c>
      <c r="S21" s="105"/>
    </row>
    <row r="22" spans="1:19" x14ac:dyDescent="0.25">
      <c r="A22" s="107"/>
      <c r="B22" s="107"/>
      <c r="C22" s="107"/>
      <c r="D22" s="107"/>
      <c r="E22" s="108"/>
      <c r="F22" s="109"/>
      <c r="G22" s="114"/>
      <c r="H22" s="109"/>
      <c r="I22" s="114"/>
      <c r="J22" s="87" t="str">
        <f>IF(ISBLANK(A22),"",$N22/VLOOKUP($C22,'Rés MRP'!A:X,'Rés MRP'!$F$1,FALSE))</f>
        <v/>
      </c>
      <c r="K22" s="249" t="str">
        <f>IF(OR(ISBLANK(C22),ISBLANK(N22)),"",ROUNDUP(N22*VLOOKUP(C22,base!$F:$V,base!S$1,FALSE)/VLOOKUP(C22,base!$F:$V,base!R$1,FALSE),0))</f>
        <v/>
      </c>
      <c r="L22" s="101" t="str">
        <f t="shared" si="1"/>
        <v/>
      </c>
      <c r="M22" s="102" t="str">
        <f t="shared" si="2"/>
        <v/>
      </c>
      <c r="N22" s="101" t="str">
        <f t="shared" si="3"/>
        <v/>
      </c>
      <c r="O22" s="103" t="str">
        <f t="shared" si="0"/>
        <v/>
      </c>
      <c r="P22" s="104" t="str">
        <f>IF(ISBLANK($F22),"",VLOOKUP($O22,base!$A$3:$B$9,2,FALSE))</f>
        <v/>
      </c>
    </row>
    <row r="23" spans="1:19" x14ac:dyDescent="0.25">
      <c r="A23" s="107"/>
      <c r="B23" s="107"/>
      <c r="C23" s="107"/>
      <c r="D23" s="107"/>
      <c r="E23" s="108"/>
      <c r="F23" s="109"/>
      <c r="G23" s="114"/>
      <c r="H23" s="109"/>
      <c r="I23" s="114"/>
      <c r="J23" s="87" t="str">
        <f>IF(ISBLANK(A23),"",$N23/VLOOKUP($C23,'Rés MRP'!A:X,'Rés MRP'!$F$1,FALSE))</f>
        <v/>
      </c>
      <c r="K23" s="249" t="str">
        <f>IF(OR(ISBLANK(C23),ISBLANK(N23)),"",ROUNDUP(N23*VLOOKUP(C23,base!$F:$V,base!S$1,FALSE)/VLOOKUP(C23,base!$F:$V,base!R$1,FALSE),0))</f>
        <v/>
      </c>
      <c r="L23" s="101" t="str">
        <f t="shared" si="1"/>
        <v/>
      </c>
      <c r="M23" s="102" t="str">
        <f t="shared" si="2"/>
        <v/>
      </c>
      <c r="N23" s="101" t="str">
        <f t="shared" si="3"/>
        <v/>
      </c>
      <c r="O23" s="103" t="str">
        <f t="shared" si="0"/>
        <v/>
      </c>
      <c r="P23" s="104" t="str">
        <f>IF(ISBLANK($F23),"",VLOOKUP($O23,base!$A$3:$B$9,2,FALSE))</f>
        <v/>
      </c>
    </row>
    <row r="24" spans="1:19" x14ac:dyDescent="0.25">
      <c r="A24" s="107"/>
      <c r="B24" s="107"/>
      <c r="C24" s="107"/>
      <c r="D24" s="107"/>
      <c r="E24" s="108"/>
      <c r="F24" s="109"/>
      <c r="G24" s="114"/>
      <c r="H24" s="109"/>
      <c r="I24" s="114"/>
      <c r="J24" s="87" t="str">
        <f>IF(ISBLANK(A24),"",$N24/VLOOKUP($C24,'Rés MRP'!A:X,'Rés MRP'!$F$1,FALSE))</f>
        <v/>
      </c>
      <c r="K24" s="249" t="str">
        <f>IF(OR(ISBLANK(C24),ISBLANK(N24)),"",ROUNDUP(N24*VLOOKUP(C24,base!$F:$V,base!S$1,FALSE)/VLOOKUP(C24,base!$F:$V,base!R$1,FALSE),0))</f>
        <v/>
      </c>
      <c r="L24" s="101" t="str">
        <f t="shared" si="1"/>
        <v/>
      </c>
      <c r="M24" s="102" t="str">
        <f t="shared" si="2"/>
        <v/>
      </c>
      <c r="N24" s="101" t="str">
        <f t="shared" si="3"/>
        <v/>
      </c>
      <c r="O24" s="103" t="str">
        <f t="shared" si="0"/>
        <v/>
      </c>
      <c r="P24" s="104" t="str">
        <f>IF(ISBLANK($F24),"",VLOOKUP($O24,base!$A$3:$B$9,2,FALSE))</f>
        <v/>
      </c>
    </row>
    <row r="25" spans="1:19" x14ac:dyDescent="0.25">
      <c r="A25" s="107"/>
      <c r="B25" s="107"/>
      <c r="C25" s="107"/>
      <c r="D25" s="107"/>
      <c r="E25" s="108"/>
      <c r="F25" s="109"/>
      <c r="G25" s="114"/>
      <c r="H25" s="109"/>
      <c r="I25" s="114"/>
      <c r="J25" s="87" t="str">
        <f>IF(ISBLANK(A25),"",$N25/VLOOKUP($C25,'Rés MRP'!A:X,'Rés MRP'!$F$1,FALSE))</f>
        <v/>
      </c>
      <c r="K25" s="249" t="str">
        <f>IF(OR(ISBLANK(C25),ISBLANK(N25)),"",ROUNDUP(N25*VLOOKUP(C25,base!$F:$V,base!S$1,FALSE)/VLOOKUP(C25,base!$F:$V,base!R$1,FALSE),0))</f>
        <v/>
      </c>
      <c r="L25" s="101" t="str">
        <f t="shared" si="1"/>
        <v/>
      </c>
      <c r="M25" s="102" t="str">
        <f t="shared" si="2"/>
        <v/>
      </c>
      <c r="N25" s="101" t="str">
        <f t="shared" si="3"/>
        <v/>
      </c>
      <c r="O25" s="103" t="str">
        <f t="shared" si="0"/>
        <v/>
      </c>
      <c r="P25" s="104" t="str">
        <f>IF(ISBLANK($F25),"",VLOOKUP($O25,base!$A$3:$B$9,2,FALSE))</f>
        <v/>
      </c>
    </row>
    <row r="26" spans="1:19" x14ac:dyDescent="0.25">
      <c r="A26" s="107"/>
      <c r="B26" s="107"/>
      <c r="C26" s="107"/>
      <c r="D26" s="107"/>
      <c r="E26" s="108"/>
      <c r="F26" s="109"/>
      <c r="G26" s="114"/>
      <c r="H26" s="109"/>
      <c r="I26" s="114"/>
      <c r="J26" s="87" t="str">
        <f>IF(ISBLANK(A26),"",$N26/VLOOKUP($C26,'Rés MRP'!A:X,'Rés MRP'!$F$1,FALSE))</f>
        <v/>
      </c>
      <c r="K26" s="249" t="str">
        <f>IF(OR(ISBLANK(C26),ISBLANK(N26)),"",ROUNDUP(N26*VLOOKUP(C26,base!$F:$V,base!S$1,FALSE)/VLOOKUP(C26,base!$F:$V,base!R$1,FALSE),0))</f>
        <v/>
      </c>
      <c r="L26" s="101" t="str">
        <f t="shared" si="1"/>
        <v/>
      </c>
      <c r="M26" s="102" t="str">
        <f t="shared" si="2"/>
        <v/>
      </c>
      <c r="N26" s="101" t="str">
        <f t="shared" si="3"/>
        <v/>
      </c>
      <c r="O26" s="103" t="str">
        <f t="shared" si="0"/>
        <v/>
      </c>
      <c r="P26" s="104" t="str">
        <f>IF(ISBLANK($F26),"",VLOOKUP($O26,base!$A$3:$B$9,2,FALSE))</f>
        <v/>
      </c>
    </row>
    <row r="27" spans="1:19" x14ac:dyDescent="0.25">
      <c r="A27" s="107"/>
      <c r="B27" s="107"/>
      <c r="C27" s="107"/>
      <c r="D27" s="107"/>
      <c r="E27" s="108"/>
      <c r="F27" s="109"/>
      <c r="G27" s="114"/>
      <c r="H27" s="109"/>
      <c r="I27" s="114"/>
      <c r="J27" s="87" t="str">
        <f>IF(ISBLANK(A27),"",$N27/VLOOKUP($C27,'Rés MRP'!A:X,'Rés MRP'!$F$1,FALSE))</f>
        <v/>
      </c>
      <c r="K27" s="249" t="str">
        <f>IF(OR(ISBLANK(C27),ISBLANK(N27)),"",ROUNDUP(N27*VLOOKUP(C27,base!$F:$V,base!S$1,FALSE)/VLOOKUP(C27,base!$F:$V,base!R$1,FALSE),0))</f>
        <v/>
      </c>
      <c r="L27" s="101" t="str">
        <f t="shared" si="1"/>
        <v/>
      </c>
      <c r="M27" s="102" t="str">
        <f t="shared" si="2"/>
        <v/>
      </c>
      <c r="N27" s="101" t="str">
        <f t="shared" si="3"/>
        <v/>
      </c>
      <c r="O27" s="103" t="str">
        <f t="shared" si="0"/>
        <v/>
      </c>
      <c r="P27" s="104" t="str">
        <f>IF(ISBLANK($F27),"",VLOOKUP($O27,base!$A$3:$B$9,2,FALSE))</f>
        <v/>
      </c>
    </row>
    <row r="28" spans="1:19" x14ac:dyDescent="0.25">
      <c r="A28" s="107"/>
      <c r="B28" s="107"/>
      <c r="C28" s="107"/>
      <c r="D28" s="107"/>
      <c r="E28" s="108"/>
      <c r="F28" s="109"/>
      <c r="G28" s="114"/>
      <c r="H28" s="109"/>
      <c r="I28" s="114"/>
      <c r="J28" s="87" t="str">
        <f>IF(ISBLANK(A28),"",$N28/VLOOKUP($C28,'Rés MRP'!A:X,'Rés MRP'!$F$1,FALSE))</f>
        <v/>
      </c>
      <c r="K28" s="249" t="str">
        <f>IF(OR(ISBLANK(C28),ISBLANK(N28)),"",ROUNDUP(N28*VLOOKUP(C28,base!$F:$V,base!S$1,FALSE)/VLOOKUP(C28,base!$F:$V,base!R$1,FALSE),0))</f>
        <v/>
      </c>
      <c r="L28" s="101" t="str">
        <f t="shared" si="1"/>
        <v/>
      </c>
      <c r="M28" s="102" t="str">
        <f t="shared" si="2"/>
        <v/>
      </c>
      <c r="N28" s="101" t="str">
        <f t="shared" si="3"/>
        <v/>
      </c>
      <c r="O28" s="103" t="str">
        <f t="shared" si="0"/>
        <v/>
      </c>
      <c r="P28" s="104" t="str">
        <f>IF(ISBLANK($F28),"",VLOOKUP($O28,base!$A$3:$B$9,2,FALSE))</f>
        <v/>
      </c>
    </row>
    <row r="29" spans="1:19" x14ac:dyDescent="0.25">
      <c r="A29" s="107"/>
      <c r="B29" s="107"/>
      <c r="C29" s="107"/>
      <c r="D29" s="107"/>
      <c r="E29" s="108"/>
      <c r="F29" s="109"/>
      <c r="G29" s="114"/>
      <c r="H29" s="109"/>
      <c r="I29" s="114"/>
      <c r="J29" s="87" t="str">
        <f>IF(ISBLANK(A29),"",$N29/VLOOKUP($C29,'Rés MRP'!A:X,'Rés MRP'!$F$1,FALSE))</f>
        <v/>
      </c>
      <c r="K29" s="249" t="str">
        <f>IF(OR(ISBLANK(C29),ISBLANK(N29)),"",ROUNDUP(N29*VLOOKUP(C29,base!$F:$V,base!S$1,FALSE)/VLOOKUP(C29,base!$F:$V,base!R$1,FALSE),0))</f>
        <v/>
      </c>
      <c r="L29" s="101" t="str">
        <f t="shared" si="1"/>
        <v/>
      </c>
      <c r="M29" s="102" t="str">
        <f t="shared" si="2"/>
        <v/>
      </c>
      <c r="N29" s="101" t="str">
        <f t="shared" si="3"/>
        <v/>
      </c>
      <c r="O29" s="103" t="str">
        <f t="shared" si="0"/>
        <v/>
      </c>
      <c r="P29" s="104" t="str">
        <f>IF(ISBLANK($F29),"",VLOOKUP($O29,base!$A$3:$B$9,2,FALSE))</f>
        <v/>
      </c>
    </row>
    <row r="30" spans="1:19" x14ac:dyDescent="0.25">
      <c r="A30" s="107"/>
      <c r="B30" s="107"/>
      <c r="C30" s="107"/>
      <c r="D30" s="107"/>
      <c r="E30" s="108"/>
      <c r="F30" s="109"/>
      <c r="G30" s="114"/>
      <c r="H30" s="109"/>
      <c r="I30" s="114"/>
      <c r="J30" s="87" t="str">
        <f>IF(ISBLANK(A30),"",$N30/VLOOKUP($C30,'Rés MRP'!A:X,'Rés MRP'!$F$1,FALSE))</f>
        <v/>
      </c>
      <c r="K30" s="249" t="str">
        <f>IF(OR(ISBLANK(C30),ISBLANK(N30)),"",ROUNDUP(N30*VLOOKUP(C30,base!$F:$V,base!S$1,FALSE)/VLOOKUP(C30,base!$F:$V,base!R$1,FALSE),0))</f>
        <v/>
      </c>
      <c r="L30" s="101" t="str">
        <f t="shared" si="1"/>
        <v/>
      </c>
      <c r="M30" s="102" t="str">
        <f t="shared" si="2"/>
        <v/>
      </c>
      <c r="N30" s="101" t="str">
        <f t="shared" si="3"/>
        <v/>
      </c>
      <c r="O30" s="103" t="str">
        <f t="shared" si="0"/>
        <v/>
      </c>
      <c r="P30" s="104" t="str">
        <f>IF(ISBLANK($F30),"",VLOOKUP($O30,base!$A$3:$B$9,2,FALSE))</f>
        <v/>
      </c>
    </row>
    <row r="31" spans="1:19" x14ac:dyDescent="0.25">
      <c r="A31" s="107"/>
      <c r="B31" s="107"/>
      <c r="C31" s="107"/>
      <c r="D31" s="107"/>
      <c r="E31" s="108"/>
      <c r="F31" s="109"/>
      <c r="G31" s="114"/>
      <c r="H31" s="109"/>
      <c r="I31" s="114"/>
      <c r="J31" s="87" t="str">
        <f>IF(ISBLANK(A31),"",$N31/VLOOKUP($C31,'Rés MRP'!A:X,'Rés MRP'!$F$1,FALSE))</f>
        <v/>
      </c>
      <c r="K31" s="249" t="str">
        <f>IF(OR(ISBLANK(C31),ISBLANK(N31)),"",ROUNDUP(N31*VLOOKUP(C31,base!$F:$V,base!S$1,FALSE)/VLOOKUP(C31,base!$F:$V,base!R$1,FALSE),0))</f>
        <v/>
      </c>
      <c r="L31" s="101" t="str">
        <f t="shared" si="1"/>
        <v/>
      </c>
      <c r="M31" s="102" t="str">
        <f t="shared" si="2"/>
        <v/>
      </c>
      <c r="N31" s="101" t="str">
        <f t="shared" si="3"/>
        <v/>
      </c>
      <c r="O31" s="103" t="str">
        <f t="shared" si="0"/>
        <v/>
      </c>
      <c r="P31" s="104" t="str">
        <f>IF(ISBLANK($F31),"",VLOOKUP($O31,base!$A$3:$B$9,2,FALSE))</f>
        <v/>
      </c>
    </row>
    <row r="32" spans="1:19" x14ac:dyDescent="0.25">
      <c r="A32" s="107"/>
      <c r="B32" s="107"/>
      <c r="C32" s="107"/>
      <c r="D32" s="107"/>
      <c r="E32" s="108"/>
      <c r="F32" s="109"/>
      <c r="G32" s="114"/>
      <c r="H32" s="109"/>
      <c r="I32" s="114"/>
      <c r="J32" s="87" t="str">
        <f>IF(ISBLANK(A32),"",$N32/VLOOKUP($C32,'Rés MRP'!A:X,'Rés MRP'!$F$1,FALSE))</f>
        <v/>
      </c>
      <c r="K32" s="249" t="str">
        <f>IF(OR(ISBLANK(C32),ISBLANK(N32)),"",ROUNDUP(N32*VLOOKUP(C32,base!$F:$V,base!S$1,FALSE)/VLOOKUP(C32,base!$F:$V,base!R$1,FALSE),0))</f>
        <v/>
      </c>
      <c r="L32" s="101" t="str">
        <f t="shared" si="1"/>
        <v/>
      </c>
      <c r="M32" s="102" t="str">
        <f t="shared" si="2"/>
        <v/>
      </c>
      <c r="N32" s="101" t="str">
        <f t="shared" si="3"/>
        <v/>
      </c>
      <c r="O32" s="103" t="str">
        <f t="shared" si="0"/>
        <v/>
      </c>
      <c r="P32" s="104" t="str">
        <f>IF(ISBLANK($F32),"",VLOOKUP($O32,base!$A$3:$B$9,2,FALSE))</f>
        <v/>
      </c>
    </row>
    <row r="33" spans="1:16" x14ac:dyDescent="0.25">
      <c r="A33" s="107"/>
      <c r="B33" s="107"/>
      <c r="C33" s="107"/>
      <c r="D33" s="107"/>
      <c r="E33" s="108"/>
      <c r="F33" s="109"/>
      <c r="G33" s="114"/>
      <c r="H33" s="109"/>
      <c r="I33" s="114"/>
      <c r="J33" s="87" t="str">
        <f>IF(ISBLANK(A33),"",$N33/VLOOKUP($C33,'Rés MRP'!A:X,'Rés MRP'!$F$1,FALSE))</f>
        <v/>
      </c>
      <c r="K33" s="249" t="str">
        <f>IF(OR(ISBLANK(C33),ISBLANK(N33)),"",ROUNDUP(N33*VLOOKUP(C33,base!$F:$V,base!S$1,FALSE)/VLOOKUP(C33,base!$F:$V,base!R$1,FALSE),0))</f>
        <v/>
      </c>
      <c r="L33" s="101" t="str">
        <f t="shared" si="1"/>
        <v/>
      </c>
      <c r="M33" s="102" t="str">
        <f t="shared" si="2"/>
        <v/>
      </c>
      <c r="N33" s="101" t="str">
        <f t="shared" si="3"/>
        <v/>
      </c>
      <c r="O33" s="103" t="str">
        <f t="shared" si="0"/>
        <v/>
      </c>
      <c r="P33" s="104" t="str">
        <f>IF(ISBLANK($F33),"",VLOOKUP($O33,base!$A$3:$B$9,2,FALSE))</f>
        <v/>
      </c>
    </row>
    <row r="34" spans="1:16" x14ac:dyDescent="0.25">
      <c r="A34" s="107"/>
      <c r="B34" s="107"/>
      <c r="C34" s="107"/>
      <c r="D34" s="107"/>
      <c r="E34" s="108"/>
      <c r="F34" s="109"/>
      <c r="G34" s="114"/>
      <c r="H34" s="109"/>
      <c r="I34" s="114"/>
      <c r="J34" s="87" t="str">
        <f>IF(ISBLANK(A34),"",$N34/VLOOKUP($C34,'Rés MRP'!A:X,'Rés MRP'!$F$1,FALSE))</f>
        <v/>
      </c>
      <c r="K34" s="249" t="str">
        <f>IF(OR(ISBLANK(C34),ISBLANK(N34)),"",ROUNDUP(N34*VLOOKUP(C34,base!$F:$V,base!S$1,FALSE)/VLOOKUP(C34,base!$F:$V,base!R$1,FALSE),0))</f>
        <v/>
      </c>
      <c r="L34" s="101" t="str">
        <f t="shared" si="1"/>
        <v/>
      </c>
      <c r="M34" s="102" t="str">
        <f t="shared" si="2"/>
        <v/>
      </c>
      <c r="N34" s="101" t="str">
        <f t="shared" si="3"/>
        <v/>
      </c>
      <c r="O34" s="103" t="str">
        <f t="shared" si="0"/>
        <v/>
      </c>
      <c r="P34" s="104" t="str">
        <f>IF(ISBLANK($F34),"",VLOOKUP($O34,base!$A$3:$B$9,2,FALSE))</f>
        <v/>
      </c>
    </row>
    <row r="35" spans="1:16" x14ac:dyDescent="0.25">
      <c r="A35" s="107"/>
      <c r="B35" s="107"/>
      <c r="C35" s="107"/>
      <c r="D35" s="107"/>
      <c r="E35" s="108"/>
      <c r="F35" s="109"/>
      <c r="G35" s="114"/>
      <c r="H35" s="109"/>
      <c r="I35" s="114"/>
      <c r="J35" s="87" t="str">
        <f>IF(ISBLANK(A35),"",$N35/VLOOKUP($C35,'Rés MRP'!A:X,'Rés MRP'!$F$1,FALSE))</f>
        <v/>
      </c>
      <c r="K35" s="249" t="str">
        <f>IF(OR(ISBLANK(C35),ISBLANK(N35)),"",ROUNDUP(N35*VLOOKUP(C35,base!$F:$V,base!S$1,FALSE)/VLOOKUP(C35,base!$F:$V,base!R$1,FALSE),0))</f>
        <v/>
      </c>
      <c r="L35" s="101" t="str">
        <f t="shared" si="1"/>
        <v/>
      </c>
      <c r="M35" s="102" t="str">
        <f t="shared" si="2"/>
        <v/>
      </c>
      <c r="N35" s="101" t="str">
        <f t="shared" si="3"/>
        <v/>
      </c>
      <c r="O35" s="103" t="str">
        <f t="shared" si="0"/>
        <v/>
      </c>
      <c r="P35" s="104" t="str">
        <f>IF(ISBLANK($F35),"",VLOOKUP($O35,base!$A$3:$B$9,2,FALSE))</f>
        <v/>
      </c>
    </row>
    <row r="36" spans="1:16" x14ac:dyDescent="0.25">
      <c r="A36" s="107"/>
      <c r="B36" s="107"/>
      <c r="C36" s="107"/>
      <c r="D36" s="107"/>
      <c r="E36" s="108"/>
      <c r="F36" s="109"/>
      <c r="G36" s="114"/>
      <c r="H36" s="109"/>
      <c r="I36" s="114"/>
      <c r="J36" s="87" t="str">
        <f>IF(ISBLANK(A36),"",$N36/VLOOKUP($C36,'Rés MRP'!A:X,'Rés MRP'!$F$1,FALSE))</f>
        <v/>
      </c>
      <c r="K36" s="249" t="str">
        <f>IF(OR(ISBLANK(C36),ISBLANK(N36)),"",ROUNDUP(N36*VLOOKUP(C36,base!$F:$V,base!S$1,FALSE)/VLOOKUP(C36,base!$F:$V,base!R$1,FALSE),0))</f>
        <v/>
      </c>
      <c r="L36" s="101" t="str">
        <f t="shared" si="1"/>
        <v/>
      </c>
      <c r="M36" s="102" t="str">
        <f t="shared" si="2"/>
        <v/>
      </c>
      <c r="N36" s="101" t="str">
        <f t="shared" si="3"/>
        <v/>
      </c>
      <c r="O36" s="103" t="str">
        <f t="shared" si="0"/>
        <v/>
      </c>
      <c r="P36" s="104" t="str">
        <f>IF(ISBLANK($F36),"",VLOOKUP($O36,base!$A$3:$B$9,2,FALSE))</f>
        <v/>
      </c>
    </row>
    <row r="37" spans="1:16" x14ac:dyDescent="0.25">
      <c r="A37" s="107"/>
      <c r="B37" s="107"/>
      <c r="C37" s="107"/>
      <c r="D37" s="107"/>
      <c r="E37" s="108"/>
      <c r="F37" s="109"/>
      <c r="G37" s="114"/>
      <c r="H37" s="109"/>
      <c r="I37" s="114"/>
      <c r="J37" s="87" t="str">
        <f>IF(ISBLANK(A37),"",$N37/VLOOKUP($C37,'Rés MRP'!A:X,'Rés MRP'!$F$1,FALSE))</f>
        <v/>
      </c>
      <c r="K37" s="249" t="str">
        <f>IF(OR(ISBLANK(C37),ISBLANK(N37)),"",ROUNDUP(N37*VLOOKUP(C37,base!$F:$V,base!S$1,FALSE)/VLOOKUP(C37,base!$F:$V,base!R$1,FALSE),0))</f>
        <v/>
      </c>
      <c r="L37" s="101" t="str">
        <f t="shared" si="1"/>
        <v/>
      </c>
      <c r="M37" s="102" t="str">
        <f t="shared" si="2"/>
        <v/>
      </c>
      <c r="N37" s="101" t="str">
        <f t="shared" si="3"/>
        <v/>
      </c>
      <c r="O37" s="103" t="str">
        <f t="shared" si="0"/>
        <v/>
      </c>
      <c r="P37" s="104" t="str">
        <f>IF(ISBLANK($F37),"",VLOOKUP($O37,base!$A$3:$B$9,2,FALSE))</f>
        <v/>
      </c>
    </row>
    <row r="38" spans="1:16" x14ac:dyDescent="0.25">
      <c r="A38" s="107"/>
      <c r="B38" s="107"/>
      <c r="C38" s="107"/>
      <c r="D38" s="107"/>
      <c r="E38" s="108"/>
      <c r="F38" s="109"/>
      <c r="G38" s="114"/>
      <c r="H38" s="109"/>
      <c r="I38" s="114"/>
      <c r="J38" s="87" t="str">
        <f>IF(ISBLANK(A38),"",$N38/VLOOKUP($C38,'Rés MRP'!A:X,'Rés MRP'!$F$1,FALSE))</f>
        <v/>
      </c>
      <c r="K38" s="249" t="str">
        <f>IF(OR(ISBLANK(C38),ISBLANK(N38)),"",ROUNDUP(N38*VLOOKUP(C38,base!$F:$V,base!S$1,FALSE)/VLOOKUP(C38,base!$F:$V,base!R$1,FALSE),0))</f>
        <v/>
      </c>
      <c r="L38" s="101" t="str">
        <f t="shared" si="1"/>
        <v/>
      </c>
      <c r="M38" s="102" t="str">
        <f t="shared" si="2"/>
        <v/>
      </c>
      <c r="N38" s="101" t="str">
        <f t="shared" si="3"/>
        <v/>
      </c>
      <c r="O38" s="103" t="str">
        <f t="shared" si="0"/>
        <v/>
      </c>
      <c r="P38" s="104" t="str">
        <f>IF(ISBLANK($F38),"",VLOOKUP($O38,base!$A$3:$B$9,2,FALSE))</f>
        <v/>
      </c>
    </row>
    <row r="39" spans="1:16" x14ac:dyDescent="0.25">
      <c r="A39" s="107"/>
      <c r="B39" s="107"/>
      <c r="C39" s="107"/>
      <c r="D39" s="107"/>
      <c r="E39" s="108"/>
      <c r="F39" s="109"/>
      <c r="G39" s="114"/>
      <c r="H39" s="109"/>
      <c r="I39" s="114"/>
      <c r="J39" s="87" t="str">
        <f>IF(ISBLANK(A39),"",$N39/VLOOKUP($C39,'Rés MRP'!A:X,'Rés MRP'!$F$1,FALSE))</f>
        <v/>
      </c>
      <c r="K39" s="249" t="str">
        <f>IF(OR(ISBLANK(C39),ISBLANK(N39)),"",ROUNDUP(N39*VLOOKUP(C39,base!$F:$V,base!S$1,FALSE)/VLOOKUP(C39,base!$F:$V,base!R$1,FALSE),0))</f>
        <v/>
      </c>
      <c r="L39" s="101" t="str">
        <f t="shared" ref="L39:L59" si="4">IF(ISBLANK(C39),"",VALUE(C39))</f>
        <v/>
      </c>
      <c r="M39" s="102" t="str">
        <f t="shared" si="2"/>
        <v/>
      </c>
      <c r="N39" s="101" t="str">
        <f t="shared" si="3"/>
        <v/>
      </c>
      <c r="O39" s="103" t="str">
        <f t="shared" si="0"/>
        <v/>
      </c>
      <c r="P39" s="104" t="str">
        <f>IF(ISBLANK($F39),"",VLOOKUP($O39,base!$A$3:$B$9,2,FALSE))</f>
        <v/>
      </c>
    </row>
    <row r="40" spans="1:16" x14ac:dyDescent="0.25">
      <c r="A40" s="107"/>
      <c r="B40" s="107"/>
      <c r="C40" s="107"/>
      <c r="D40" s="107"/>
      <c r="E40" s="108"/>
      <c r="F40" s="109"/>
      <c r="G40" s="114"/>
      <c r="H40" s="109"/>
      <c r="I40" s="114"/>
      <c r="J40" s="87" t="str">
        <f>IF(ISBLANK(A40),"",$N40/VLOOKUP($C40,'Rés MRP'!A:X,'Rés MRP'!$F$1,FALSE))</f>
        <v/>
      </c>
      <c r="K40" s="249" t="str">
        <f>IF(OR(ISBLANK(C40),ISBLANK(N40)),"",ROUNDUP(N40*VLOOKUP(C40,base!$F:$V,base!S$1,FALSE)/VLOOKUP(C40,base!$F:$V,base!R$1,FALSE),0))</f>
        <v/>
      </c>
      <c r="L40" s="101" t="str">
        <f t="shared" si="4"/>
        <v/>
      </c>
      <c r="M40" s="102" t="str">
        <f t="shared" si="2"/>
        <v/>
      </c>
      <c r="N40" s="101" t="str">
        <f t="shared" ref="N40:N59" si="5">IF(ISBLANK(E40),"",VALUE(SUBSTITUTE(E40,".","")))</f>
        <v/>
      </c>
      <c r="O40" s="103" t="str">
        <f t="shared" si="0"/>
        <v/>
      </c>
      <c r="P40" s="104" t="str">
        <f>IF(ISBLANK($F40),"",VLOOKUP($O40,base!$A$3:$B$9,2,FALSE))</f>
        <v/>
      </c>
    </row>
    <row r="41" spans="1:16" x14ac:dyDescent="0.25">
      <c r="A41" s="107"/>
      <c r="B41" s="107"/>
      <c r="C41" s="107"/>
      <c r="D41" s="107"/>
      <c r="E41" s="108"/>
      <c r="F41" s="109"/>
      <c r="G41" s="114"/>
      <c r="H41" s="109"/>
      <c r="I41" s="114"/>
      <c r="J41" s="87" t="str">
        <f>IF(ISBLANK(A41),"",$N41/VLOOKUP($C41,'Rés MRP'!A:X,'Rés MRP'!$F$1,FALSE))</f>
        <v/>
      </c>
      <c r="K41" s="249" t="str">
        <f>IF(OR(ISBLANK(C41),ISBLANK(N41)),"",ROUNDUP(N41*VLOOKUP(C41,base!$F:$V,base!S$1,FALSE)/VLOOKUP(C41,base!$F:$V,base!R$1,FALSE),0))</f>
        <v/>
      </c>
      <c r="L41" s="101" t="str">
        <f t="shared" si="4"/>
        <v/>
      </c>
      <c r="M41" s="102" t="str">
        <f t="shared" ref="M41:M59" si="6">IF(ISBLANK(F41),"",SUBSTITUTE(F41,".","/"))</f>
        <v/>
      </c>
      <c r="N41" s="101" t="str">
        <f t="shared" si="5"/>
        <v/>
      </c>
      <c r="O41" s="103" t="str">
        <f t="shared" si="0"/>
        <v/>
      </c>
      <c r="P41" s="104" t="str">
        <f>IF(ISBLANK($F41),"",VLOOKUP($O41,base!$A$3:$B$9,2,FALSE))</f>
        <v/>
      </c>
    </row>
    <row r="42" spans="1:16" x14ac:dyDescent="0.25">
      <c r="A42" s="107"/>
      <c r="B42" s="107"/>
      <c r="C42" s="107"/>
      <c r="D42" s="107"/>
      <c r="E42" s="108"/>
      <c r="F42" s="109"/>
      <c r="G42" s="114"/>
      <c r="H42" s="109"/>
      <c r="I42" s="114"/>
      <c r="J42" s="87" t="str">
        <f>IF(ISBLANK(A42),"",$N42/VLOOKUP($C42,'Rés MRP'!A:X,'Rés MRP'!$F$1,FALSE))</f>
        <v/>
      </c>
      <c r="K42" s="249" t="str">
        <f>IF(OR(ISBLANK(C42),ISBLANK(N42)),"",ROUNDUP(N42*VLOOKUP(C42,base!$F:$V,base!S$1,FALSE)/VLOOKUP(C42,base!$F:$V,base!R$1,FALSE),0))</f>
        <v/>
      </c>
      <c r="L42" s="101" t="str">
        <f t="shared" si="4"/>
        <v/>
      </c>
      <c r="M42" s="102" t="str">
        <f t="shared" si="6"/>
        <v/>
      </c>
      <c r="N42" s="101" t="str">
        <f t="shared" si="5"/>
        <v/>
      </c>
      <c r="O42" s="103" t="str">
        <f t="shared" si="0"/>
        <v/>
      </c>
      <c r="P42" s="104" t="str">
        <f>IF(ISBLANK($F42),"",VLOOKUP($O42,base!$A$3:$B$9,2,FALSE))</f>
        <v/>
      </c>
    </row>
    <row r="43" spans="1:16" x14ac:dyDescent="0.25">
      <c r="A43" s="107"/>
      <c r="B43" s="107"/>
      <c r="C43" s="107"/>
      <c r="D43" s="107"/>
      <c r="E43" s="108"/>
      <c r="F43" s="109"/>
      <c r="G43" s="114"/>
      <c r="H43" s="109"/>
      <c r="I43" s="114"/>
      <c r="J43" s="87" t="str">
        <f>IF(ISBLANK(A43),"",$N43/VLOOKUP($C43,'Rés MRP'!A:X,'Rés MRP'!$F$1,FALSE))</f>
        <v/>
      </c>
      <c r="K43" s="249" t="str">
        <f>IF(OR(ISBLANK(C43),ISBLANK(N43)),"",ROUNDUP(N43*VLOOKUP(C43,base!$F:$V,base!S$1,FALSE)/VLOOKUP(C43,base!$F:$V,base!R$1,FALSE),0))</f>
        <v/>
      </c>
      <c r="L43" s="101" t="str">
        <f t="shared" si="4"/>
        <v/>
      </c>
      <c r="M43" s="102" t="str">
        <f t="shared" si="6"/>
        <v/>
      </c>
      <c r="N43" s="101" t="str">
        <f t="shared" si="5"/>
        <v/>
      </c>
      <c r="O43" s="103" t="str">
        <f t="shared" si="0"/>
        <v/>
      </c>
      <c r="P43" s="104" t="str">
        <f>IF(ISBLANK($F43),"",VLOOKUP($O43,base!$A$3:$B$9,2,FALSE))</f>
        <v/>
      </c>
    </row>
    <row r="44" spans="1:16" x14ac:dyDescent="0.25">
      <c r="A44" s="107"/>
      <c r="B44" s="107"/>
      <c r="C44" s="107"/>
      <c r="D44" s="107"/>
      <c r="E44" s="108"/>
      <c r="F44" s="109"/>
      <c r="G44" s="114"/>
      <c r="H44" s="109"/>
      <c r="I44" s="114"/>
      <c r="J44" s="87" t="str">
        <f>IF(ISBLANK(A44),"",$N44/VLOOKUP($C44,'Rés MRP'!A:X,'Rés MRP'!$F$1,FALSE))</f>
        <v/>
      </c>
      <c r="K44" s="249" t="str">
        <f>IF(OR(ISBLANK(C44),ISBLANK(N44)),"",ROUNDUP(N44*VLOOKUP(C44,base!$F:$V,base!S$1,FALSE)/VLOOKUP(C44,base!$F:$V,base!R$1,FALSE),0))</f>
        <v/>
      </c>
      <c r="L44" s="101" t="str">
        <f t="shared" si="4"/>
        <v/>
      </c>
      <c r="M44" s="102" t="str">
        <f t="shared" si="6"/>
        <v/>
      </c>
      <c r="N44" s="101" t="str">
        <f t="shared" si="5"/>
        <v/>
      </c>
      <c r="O44" s="103" t="str">
        <f t="shared" si="0"/>
        <v/>
      </c>
      <c r="P44" s="104" t="str">
        <f>IF(ISBLANK($F44),"",VLOOKUP($O44,base!$A$3:$B$9,2,FALSE))</f>
        <v/>
      </c>
    </row>
    <row r="45" spans="1:16" x14ac:dyDescent="0.25">
      <c r="A45" s="107"/>
      <c r="B45" s="107"/>
      <c r="C45" s="107"/>
      <c r="D45" s="107"/>
      <c r="E45" s="108"/>
      <c r="F45" s="109"/>
      <c r="G45" s="114"/>
      <c r="H45" s="109"/>
      <c r="I45" s="114"/>
      <c r="J45" s="87" t="str">
        <f>IF(ISBLANK(A45),"",$N45/VLOOKUP($C45,'Rés MRP'!A:X,'Rés MRP'!$F$1,FALSE))</f>
        <v/>
      </c>
      <c r="K45" s="249" t="str">
        <f>IF(OR(ISBLANK(C45),ISBLANK(N45)),"",ROUNDUP(N45*VLOOKUP(C45,base!$F:$V,base!S$1,FALSE)/VLOOKUP(C45,base!$F:$V,base!R$1,FALSE),0))</f>
        <v/>
      </c>
      <c r="L45" s="101" t="str">
        <f t="shared" si="4"/>
        <v/>
      </c>
      <c r="M45" s="102" t="str">
        <f t="shared" si="6"/>
        <v/>
      </c>
      <c r="N45" s="101" t="str">
        <f t="shared" si="5"/>
        <v/>
      </c>
      <c r="O45" s="103" t="str">
        <f t="shared" si="0"/>
        <v/>
      </c>
      <c r="P45" s="104" t="str">
        <f>IF(ISBLANK($F45),"",VLOOKUP($O45,base!$A$3:$B$9,2,FALSE))</f>
        <v/>
      </c>
    </row>
    <row r="46" spans="1:16" x14ac:dyDescent="0.25">
      <c r="A46" s="107"/>
      <c r="B46" s="107"/>
      <c r="C46" s="107"/>
      <c r="D46" s="107"/>
      <c r="E46" s="108"/>
      <c r="F46" s="109"/>
      <c r="G46" s="114"/>
      <c r="H46" s="109"/>
      <c r="I46" s="114"/>
      <c r="J46" s="87" t="str">
        <f>IF(ISBLANK(A46),"",$N46/VLOOKUP($C46,'Rés MRP'!A:X,'Rés MRP'!$F$1,FALSE))</f>
        <v/>
      </c>
      <c r="K46" s="249" t="str">
        <f>IF(OR(ISBLANK(C46),ISBLANK(N46)),"",ROUNDUP(N46*VLOOKUP(C46,base!$F:$V,base!S$1,FALSE)/VLOOKUP(C46,base!$F:$V,base!R$1,FALSE),0))</f>
        <v/>
      </c>
      <c r="L46" s="101" t="str">
        <f t="shared" si="4"/>
        <v/>
      </c>
      <c r="M46" s="102" t="str">
        <f t="shared" si="6"/>
        <v/>
      </c>
      <c r="N46" s="101" t="str">
        <f t="shared" si="5"/>
        <v/>
      </c>
      <c r="O46" s="103" t="str">
        <f t="shared" si="0"/>
        <v/>
      </c>
      <c r="P46" s="104" t="str">
        <f>IF(ISBLANK($F46),"",VLOOKUP($O46,base!$A$3:$B$9,2,FALSE))</f>
        <v/>
      </c>
    </row>
    <row r="47" spans="1:16" x14ac:dyDescent="0.25">
      <c r="A47" s="107"/>
      <c r="B47" s="107"/>
      <c r="C47" s="107"/>
      <c r="D47" s="107"/>
      <c r="E47" s="108"/>
      <c r="F47" s="109"/>
      <c r="G47" s="114"/>
      <c r="H47" s="109"/>
      <c r="I47" s="114"/>
      <c r="J47" s="87" t="str">
        <f>IF(ISBLANK(A47),"",$N47/VLOOKUP($C47,'Rés MRP'!A:X,'Rés MRP'!$F$1,FALSE))</f>
        <v/>
      </c>
      <c r="K47" s="249" t="str">
        <f>IF(OR(ISBLANK(C47),ISBLANK(N47)),"",ROUNDUP(N47*VLOOKUP(C47,base!$F:$V,base!S$1,FALSE)/VLOOKUP(C47,base!$F:$V,base!R$1,FALSE),0))</f>
        <v/>
      </c>
      <c r="L47" s="101" t="str">
        <f t="shared" si="4"/>
        <v/>
      </c>
      <c r="M47" s="102" t="str">
        <f t="shared" si="6"/>
        <v/>
      </c>
      <c r="N47" s="101" t="str">
        <f t="shared" si="5"/>
        <v/>
      </c>
      <c r="O47" s="103" t="str">
        <f t="shared" si="0"/>
        <v/>
      </c>
      <c r="P47" s="104" t="str">
        <f>IF(ISBLANK($F47),"",VLOOKUP($O47,base!$A$3:$B$9,2,FALSE))</f>
        <v/>
      </c>
    </row>
    <row r="48" spans="1:16" x14ac:dyDescent="0.25">
      <c r="A48" s="107"/>
      <c r="B48" s="107"/>
      <c r="C48" s="107"/>
      <c r="D48" s="107"/>
      <c r="E48" s="108"/>
      <c r="F48" s="109"/>
      <c r="G48" s="114"/>
      <c r="H48" s="109"/>
      <c r="I48" s="114"/>
      <c r="J48" s="87" t="str">
        <f>IF(ISBLANK(A48),"",$N48/VLOOKUP($C48,'Rés MRP'!A:X,'Rés MRP'!$F$1,FALSE))</f>
        <v/>
      </c>
      <c r="K48" s="249" t="str">
        <f>IF(OR(ISBLANK(C48),ISBLANK(N48)),"",ROUNDUP(N48*VLOOKUP(C48,base!$F:$V,base!S$1,FALSE)/VLOOKUP(C48,base!$F:$V,base!R$1,FALSE),0))</f>
        <v/>
      </c>
      <c r="L48" s="101" t="str">
        <f t="shared" si="4"/>
        <v/>
      </c>
      <c r="M48" s="102" t="str">
        <f t="shared" si="6"/>
        <v/>
      </c>
      <c r="N48" s="101" t="str">
        <f t="shared" si="5"/>
        <v/>
      </c>
      <c r="O48" s="103" t="str">
        <f t="shared" si="0"/>
        <v/>
      </c>
      <c r="P48" s="104" t="str">
        <f>IF(ISBLANK($F48),"",VLOOKUP($O48,base!$A$3:$B$9,2,FALSE))</f>
        <v/>
      </c>
    </row>
    <row r="49" spans="1:16" x14ac:dyDescent="0.25">
      <c r="A49" s="107"/>
      <c r="B49" s="107"/>
      <c r="C49" s="107"/>
      <c r="D49" s="107"/>
      <c r="E49" s="108"/>
      <c r="F49" s="109"/>
      <c r="G49" s="114"/>
      <c r="H49" s="109"/>
      <c r="I49" s="114"/>
      <c r="J49" s="87" t="str">
        <f>IF(ISBLANK(A49),"",$N49/VLOOKUP($C49,'Rés MRP'!A:X,'Rés MRP'!$F$1,FALSE))</f>
        <v/>
      </c>
      <c r="K49" s="249" t="str">
        <f>IF(OR(ISBLANK(C49),ISBLANK(N49)),"",ROUNDUP(N49*VLOOKUP(C49,base!$F:$V,base!S$1,FALSE)/VLOOKUP(C49,base!$F:$V,base!R$1,FALSE),0))</f>
        <v/>
      </c>
      <c r="L49" s="101" t="str">
        <f t="shared" si="4"/>
        <v/>
      </c>
      <c r="M49" s="102" t="str">
        <f t="shared" si="6"/>
        <v/>
      </c>
      <c r="N49" s="101" t="str">
        <f t="shared" si="5"/>
        <v/>
      </c>
      <c r="O49" s="103" t="str">
        <f t="shared" si="0"/>
        <v/>
      </c>
      <c r="P49" s="104" t="str">
        <f>IF(ISBLANK($F49),"",VLOOKUP($O49,base!$A$3:$B$9,2,FALSE))</f>
        <v/>
      </c>
    </row>
    <row r="50" spans="1:16" x14ac:dyDescent="0.25">
      <c r="A50" s="107"/>
      <c r="B50" s="107"/>
      <c r="C50" s="107"/>
      <c r="D50" s="107"/>
      <c r="E50" s="108"/>
      <c r="F50" s="109"/>
      <c r="G50" s="114"/>
      <c r="H50" s="109"/>
      <c r="I50" s="114"/>
      <c r="J50" s="87" t="str">
        <f>IF(ISBLANK(A50),"",$N50/VLOOKUP($C50,'Rés MRP'!A:X,'Rés MRP'!$F$1,FALSE))</f>
        <v/>
      </c>
      <c r="K50" s="249" t="str">
        <f>IF(OR(ISBLANK(C50),ISBLANK(N50)),"",ROUNDUP(N50*VLOOKUP(C50,base!$F:$V,base!S$1,FALSE)/VLOOKUP(C50,base!$F:$V,base!R$1,FALSE),0))</f>
        <v/>
      </c>
      <c r="L50" s="101" t="str">
        <f t="shared" si="4"/>
        <v/>
      </c>
      <c r="M50" s="102" t="str">
        <f t="shared" si="6"/>
        <v/>
      </c>
      <c r="N50" s="101" t="str">
        <f t="shared" si="5"/>
        <v/>
      </c>
      <c r="O50" s="103" t="str">
        <f t="shared" si="0"/>
        <v/>
      </c>
      <c r="P50" s="104" t="str">
        <f>IF(ISBLANK($F50),"",VLOOKUP($O50,base!$A$3:$B$9,2,FALSE))</f>
        <v/>
      </c>
    </row>
    <row r="51" spans="1:16" x14ac:dyDescent="0.25">
      <c r="A51" s="107"/>
      <c r="B51" s="107"/>
      <c r="C51" s="107"/>
      <c r="D51" s="107"/>
      <c r="E51" s="108"/>
      <c r="F51" s="109"/>
      <c r="G51" s="114"/>
      <c r="H51" s="109"/>
      <c r="I51" s="114"/>
      <c r="J51" s="87" t="str">
        <f>IF(ISBLANK(A51),"",$N51/VLOOKUP($C51,'Rés MRP'!A:X,'Rés MRP'!$F$1,FALSE))</f>
        <v/>
      </c>
      <c r="K51" s="249" t="str">
        <f>IF(OR(ISBLANK(C51),ISBLANK(N51)),"",ROUNDUP(N51*VLOOKUP(C51,base!$F:$V,base!S$1,FALSE)/VLOOKUP(C51,base!$F:$V,base!R$1,FALSE),0))</f>
        <v/>
      </c>
      <c r="L51" s="101" t="str">
        <f t="shared" si="4"/>
        <v/>
      </c>
      <c r="M51" s="102" t="str">
        <f t="shared" si="6"/>
        <v/>
      </c>
      <c r="N51" s="101" t="str">
        <f t="shared" si="5"/>
        <v/>
      </c>
      <c r="O51" s="103" t="str">
        <f t="shared" si="0"/>
        <v/>
      </c>
      <c r="P51" s="104" t="str">
        <f>IF(ISBLANK($F51),"",VLOOKUP($O51,base!$A$3:$B$9,2,FALSE))</f>
        <v/>
      </c>
    </row>
    <row r="52" spans="1:16" x14ac:dyDescent="0.25">
      <c r="A52" s="107"/>
      <c r="B52" s="107"/>
      <c r="C52" s="107"/>
      <c r="D52" s="107"/>
      <c r="E52" s="108"/>
      <c r="F52" s="109"/>
      <c r="G52" s="114"/>
      <c r="H52" s="109"/>
      <c r="I52" s="114"/>
      <c r="J52" s="87" t="str">
        <f>IF(ISBLANK(A52),"",$N52/VLOOKUP($C52,'Rés MRP'!A:X,'Rés MRP'!$F$1,FALSE))</f>
        <v/>
      </c>
      <c r="K52" s="249" t="str">
        <f>IF(OR(ISBLANK(C52),ISBLANK(N52)),"",ROUNDUP(N52*VLOOKUP(C52,base!$F:$V,base!S$1,FALSE)/VLOOKUP(C52,base!$F:$V,base!R$1,FALSE),0))</f>
        <v/>
      </c>
      <c r="L52" s="101" t="str">
        <f t="shared" si="4"/>
        <v/>
      </c>
      <c r="M52" s="102" t="str">
        <f t="shared" si="6"/>
        <v/>
      </c>
      <c r="N52" s="101" t="str">
        <f t="shared" si="5"/>
        <v/>
      </c>
      <c r="O52" s="103" t="str">
        <f t="shared" si="0"/>
        <v/>
      </c>
      <c r="P52" s="104" t="str">
        <f>IF(ISBLANK($F52),"",VLOOKUP($O52,base!$A$3:$B$9,2,FALSE))</f>
        <v/>
      </c>
    </row>
    <row r="53" spans="1:16" x14ac:dyDescent="0.25">
      <c r="A53" s="107"/>
      <c r="B53" s="107"/>
      <c r="C53" s="107"/>
      <c r="D53" s="107"/>
      <c r="E53" s="108"/>
      <c r="F53" s="109"/>
      <c r="G53" s="114"/>
      <c r="H53" s="109"/>
      <c r="I53" s="114"/>
      <c r="J53" s="87" t="str">
        <f>IF(ISBLANK(A53),"",$N53/VLOOKUP($C53,'Rés MRP'!A:X,'Rés MRP'!$F$1,FALSE))</f>
        <v/>
      </c>
      <c r="K53" s="249" t="str">
        <f>IF(OR(ISBLANK(C53),ISBLANK(N53)),"",ROUNDUP(N53*VLOOKUP(C53,base!$F:$V,base!S$1,FALSE)/VLOOKUP(C53,base!$F:$V,base!R$1,FALSE),0))</f>
        <v/>
      </c>
      <c r="L53" s="101" t="str">
        <f t="shared" si="4"/>
        <v/>
      </c>
      <c r="M53" s="102" t="str">
        <f t="shared" si="6"/>
        <v/>
      </c>
      <c r="N53" s="101" t="str">
        <f t="shared" si="5"/>
        <v/>
      </c>
      <c r="O53" s="103" t="str">
        <f t="shared" si="0"/>
        <v/>
      </c>
      <c r="P53" s="104" t="str">
        <f>IF(ISBLANK($F53),"",VLOOKUP($O53,base!$A$3:$B$9,2,FALSE))</f>
        <v/>
      </c>
    </row>
    <row r="54" spans="1:16" x14ac:dyDescent="0.25">
      <c r="A54" s="107"/>
      <c r="B54" s="107"/>
      <c r="C54" s="107"/>
      <c r="D54" s="107"/>
      <c r="E54" s="108"/>
      <c r="F54" s="109"/>
      <c r="G54" s="114"/>
      <c r="H54" s="109"/>
      <c r="I54" s="114"/>
      <c r="J54" s="87" t="str">
        <f>IF(ISBLANK(A54),"",$N54/VLOOKUP($C54,'Rés MRP'!A:X,'Rés MRP'!$F$1,FALSE))</f>
        <v/>
      </c>
      <c r="K54" s="249" t="str">
        <f>IF(OR(ISBLANK(C54),ISBLANK(N54)),"",ROUNDUP(N54*VLOOKUP(C54,base!$F:$V,base!S$1,FALSE)/VLOOKUP(C54,base!$F:$V,base!R$1,FALSE),0))</f>
        <v/>
      </c>
      <c r="L54" s="101" t="str">
        <f t="shared" si="4"/>
        <v/>
      </c>
      <c r="M54" s="102" t="str">
        <f t="shared" si="6"/>
        <v/>
      </c>
      <c r="N54" s="101" t="str">
        <f t="shared" si="5"/>
        <v/>
      </c>
      <c r="O54" s="103" t="str">
        <f t="shared" si="0"/>
        <v/>
      </c>
      <c r="P54" s="104" t="str">
        <f>IF(ISBLANK($F54),"",VLOOKUP($O54,base!$A$3:$B$9,2,FALSE))</f>
        <v/>
      </c>
    </row>
    <row r="55" spans="1:16" x14ac:dyDescent="0.25">
      <c r="A55" s="107"/>
      <c r="B55" s="107"/>
      <c r="C55" s="107"/>
      <c r="D55" s="107"/>
      <c r="E55" s="108"/>
      <c r="F55" s="109"/>
      <c r="G55" s="114"/>
      <c r="H55" s="109"/>
      <c r="I55" s="114"/>
      <c r="J55" s="87" t="str">
        <f>IF(ISBLANK(A55),"",$N55/VLOOKUP($C55,'Rés MRP'!A:X,'Rés MRP'!$F$1,FALSE))</f>
        <v/>
      </c>
      <c r="K55" s="249" t="str">
        <f>IF(OR(ISBLANK(C55),ISBLANK(N55)),"",ROUNDUP(N55*VLOOKUP(C55,base!$F:$V,base!S$1,FALSE)/VLOOKUP(C55,base!$F:$V,base!R$1,FALSE),0))</f>
        <v/>
      </c>
      <c r="L55" s="101" t="str">
        <f t="shared" si="4"/>
        <v/>
      </c>
      <c r="M55" s="102" t="str">
        <f t="shared" si="6"/>
        <v/>
      </c>
      <c r="N55" s="101" t="str">
        <f t="shared" si="5"/>
        <v/>
      </c>
      <c r="O55" s="103" t="str">
        <f t="shared" si="0"/>
        <v/>
      </c>
      <c r="P55" s="104" t="str">
        <f>IF(ISBLANK($F55),"",VLOOKUP($O55,base!$A$3:$B$9,2,FALSE))</f>
        <v/>
      </c>
    </row>
    <row r="56" spans="1:16" x14ac:dyDescent="0.25">
      <c r="A56" s="107"/>
      <c r="B56" s="107"/>
      <c r="C56" s="107"/>
      <c r="D56" s="107"/>
      <c r="E56" s="108"/>
      <c r="F56" s="109"/>
      <c r="G56" s="114"/>
      <c r="H56" s="109"/>
      <c r="I56" s="114"/>
      <c r="J56" s="87" t="str">
        <f>IF(ISBLANK(A56),"",$N56/VLOOKUP($C56,'Rés MRP'!A:X,'Rés MRP'!$F$1,FALSE))</f>
        <v/>
      </c>
      <c r="K56" s="249" t="str">
        <f>IF(OR(ISBLANK(C56),ISBLANK(N56)),"",ROUNDUP(N56*VLOOKUP(C56,base!$F:$V,base!S$1,FALSE)/VLOOKUP(C56,base!$F:$V,base!R$1,FALSE),0))</f>
        <v/>
      </c>
      <c r="L56" s="101" t="str">
        <f t="shared" si="4"/>
        <v/>
      </c>
      <c r="M56" s="102" t="str">
        <f t="shared" si="6"/>
        <v/>
      </c>
      <c r="N56" s="101" t="str">
        <f t="shared" si="5"/>
        <v/>
      </c>
      <c r="O56" s="103" t="str">
        <f t="shared" si="0"/>
        <v/>
      </c>
      <c r="P56" s="104" t="str">
        <f>IF(ISBLANK($F56),"",VLOOKUP($O56,base!$A$3:$B$9,2,FALSE))</f>
        <v/>
      </c>
    </row>
    <row r="57" spans="1:16" x14ac:dyDescent="0.25">
      <c r="A57" s="107"/>
      <c r="B57" s="107"/>
      <c r="C57" s="107"/>
      <c r="D57" s="107"/>
      <c r="E57" s="108"/>
      <c r="F57" s="109"/>
      <c r="G57" s="114"/>
      <c r="H57" s="109"/>
      <c r="I57" s="114"/>
      <c r="J57" s="87" t="str">
        <f>IF(ISBLANK(A57),"",$N57/VLOOKUP($C57,'Rés MRP'!A:X,'Rés MRP'!$F$1,FALSE))</f>
        <v/>
      </c>
      <c r="K57" s="249" t="str">
        <f>IF(OR(ISBLANK(C57),ISBLANK(N57)),"",ROUNDUP(N57*VLOOKUP(C57,base!$F:$V,base!S$1,FALSE)/VLOOKUP(C57,base!$F:$V,base!R$1,FALSE),0))</f>
        <v/>
      </c>
      <c r="L57" s="101" t="str">
        <f t="shared" si="4"/>
        <v/>
      </c>
      <c r="M57" s="102" t="str">
        <f t="shared" si="6"/>
        <v/>
      </c>
      <c r="N57" s="101" t="str">
        <f t="shared" si="5"/>
        <v/>
      </c>
      <c r="O57" s="103" t="str">
        <f t="shared" si="0"/>
        <v/>
      </c>
      <c r="P57" s="104" t="str">
        <f>IF(ISBLANK($F57),"",VLOOKUP($O57,base!$A$3:$B$9,2,FALSE))</f>
        <v/>
      </c>
    </row>
    <row r="58" spans="1:16" x14ac:dyDescent="0.25">
      <c r="A58" s="107"/>
      <c r="B58" s="107"/>
      <c r="C58" s="107"/>
      <c r="D58" s="107"/>
      <c r="E58" s="108"/>
      <c r="F58" s="109"/>
      <c r="G58" s="114"/>
      <c r="H58" s="109"/>
      <c r="I58" s="114"/>
      <c r="J58" s="87" t="str">
        <f>IF(ISBLANK(A58),"",$N58/VLOOKUP($C58,'Rés MRP'!A:X,'Rés MRP'!$F$1,FALSE))</f>
        <v/>
      </c>
      <c r="K58" s="249" t="str">
        <f>IF(OR(ISBLANK(C58),ISBLANK(N58)),"",ROUNDUP(N58*VLOOKUP(C58,base!$F:$V,base!S$1,FALSE)/VLOOKUP(C58,base!$F:$V,base!R$1,FALSE),0))</f>
        <v/>
      </c>
      <c r="L58" s="101" t="str">
        <f t="shared" si="4"/>
        <v/>
      </c>
      <c r="M58" s="102" t="str">
        <f t="shared" si="6"/>
        <v/>
      </c>
      <c r="N58" s="101" t="str">
        <f t="shared" si="5"/>
        <v/>
      </c>
      <c r="O58" s="103" t="str">
        <f t="shared" si="0"/>
        <v/>
      </c>
      <c r="P58" s="104" t="str">
        <f>IF(ISBLANK($F58),"",VLOOKUP($O58,base!$A$3:$B$9,2,FALSE))</f>
        <v/>
      </c>
    </row>
    <row r="59" spans="1:16" x14ac:dyDescent="0.25">
      <c r="A59" s="107"/>
      <c r="B59" s="107"/>
      <c r="C59" s="107"/>
      <c r="D59" s="107"/>
      <c r="E59" s="108"/>
      <c r="F59" s="109"/>
      <c r="G59" s="114"/>
      <c r="H59" s="109"/>
      <c r="I59" s="114"/>
      <c r="J59" s="87" t="str">
        <f>IF(ISBLANK(A59),"",$N59/VLOOKUP($C59,'Rés MRP'!A:X,'Rés MRP'!$F$1,FALSE))</f>
        <v/>
      </c>
      <c r="K59" s="249" t="str">
        <f>IF(OR(ISBLANK(C59),ISBLANK(N59)),"",ROUNDUP(N59*VLOOKUP(C59,base!$F:$V,base!S$1,FALSE)/VLOOKUP(C59,base!$F:$V,base!R$1,FALSE),0))</f>
        <v/>
      </c>
      <c r="L59" s="101" t="str">
        <f t="shared" si="4"/>
        <v/>
      </c>
      <c r="M59" s="102" t="str">
        <f t="shared" si="6"/>
        <v/>
      </c>
      <c r="N59" s="101" t="str">
        <f t="shared" si="5"/>
        <v/>
      </c>
      <c r="O59" s="103" t="str">
        <f t="shared" ref="O59:O66" si="7">IF(ISBLANK($F59),"",WEEKDAY($M59,2))</f>
        <v/>
      </c>
      <c r="P59" s="104" t="str">
        <f>IF(ISBLANK($F59),"",VLOOKUP($O59,base!$A$3:$B$9,2,FALSE))</f>
        <v/>
      </c>
    </row>
    <row r="60" spans="1:16" x14ac:dyDescent="0.25">
      <c r="A60" s="107"/>
      <c r="B60" s="107"/>
      <c r="C60" s="107"/>
      <c r="D60" s="107"/>
      <c r="E60" s="108"/>
      <c r="F60" s="109"/>
      <c r="G60" s="114"/>
      <c r="H60" s="109"/>
      <c r="I60" s="114"/>
      <c r="J60" s="87" t="str">
        <f>IF(ISBLANK(A60),"",$N60/VLOOKUP($C60,'Rés MRP'!A:X,'Rés MRP'!$F$1,FALSE))</f>
        <v/>
      </c>
      <c r="K60" s="249" t="str">
        <f>IF(OR(ISBLANK(C60),ISBLANK(N60)),"",ROUNDUP(N60*VLOOKUP(C60,base!$F:$V,base!S$1,FALSE)/VLOOKUP(C60,base!$F:$V,base!R$1,FALSE),0))</f>
        <v/>
      </c>
      <c r="L60" s="101" t="str">
        <f t="shared" ref="L60:L66" si="8">IF(ISBLANK(C60),"",VALUE(C60))</f>
        <v/>
      </c>
      <c r="M60" s="102" t="str">
        <f t="shared" ref="M60:M66" si="9">IF(ISBLANK(F60),"",SUBSTITUTE(F60,".","/"))</f>
        <v/>
      </c>
      <c r="N60" s="101" t="str">
        <f t="shared" ref="N60:N66" si="10">IF(ISBLANK(E60),"",VALUE(SUBSTITUTE(E60,".","")))</f>
        <v/>
      </c>
      <c r="O60" s="103" t="str">
        <f t="shared" si="7"/>
        <v/>
      </c>
      <c r="P60" s="104" t="str">
        <f>IF(ISBLANK($F60),"",VLOOKUP($O60,base!$A$3:$B$9,2,FALSE))</f>
        <v/>
      </c>
    </row>
    <row r="61" spans="1:16" x14ac:dyDescent="0.25">
      <c r="A61" s="107"/>
      <c r="B61" s="107"/>
      <c r="C61" s="107"/>
      <c r="D61" s="107"/>
      <c r="E61" s="108"/>
      <c r="F61" s="109"/>
      <c r="G61" s="114"/>
      <c r="H61" s="109"/>
      <c r="I61" s="114"/>
      <c r="J61" s="87" t="str">
        <f>IF(ISBLANK(A61),"",$N61/VLOOKUP($C61,'Rés MRP'!A:X,'Rés MRP'!$F$1,FALSE))</f>
        <v/>
      </c>
      <c r="K61" s="249" t="str">
        <f>IF(OR(ISBLANK(C61),ISBLANK(N61)),"",ROUNDUP(N61*VLOOKUP(C61,base!$F:$V,base!S$1,FALSE)/VLOOKUP(C61,base!$F:$V,base!R$1,FALSE),0))</f>
        <v/>
      </c>
      <c r="L61" s="101" t="str">
        <f t="shared" si="8"/>
        <v/>
      </c>
      <c r="M61" s="102" t="str">
        <f t="shared" si="9"/>
        <v/>
      </c>
      <c r="N61" s="101" t="str">
        <f t="shared" si="10"/>
        <v/>
      </c>
      <c r="O61" s="103" t="str">
        <f t="shared" si="7"/>
        <v/>
      </c>
      <c r="P61" s="104" t="str">
        <f>IF(ISBLANK($F61),"",VLOOKUP($O61,base!$A$3:$B$9,2,FALSE))</f>
        <v/>
      </c>
    </row>
    <row r="62" spans="1:16" x14ac:dyDescent="0.25">
      <c r="A62" s="107"/>
      <c r="B62" s="107"/>
      <c r="C62" s="107"/>
      <c r="D62" s="107"/>
      <c r="E62" s="108"/>
      <c r="F62" s="109"/>
      <c r="G62" s="114"/>
      <c r="H62" s="109"/>
      <c r="I62" s="114"/>
      <c r="J62" s="87" t="str">
        <f>IF(ISBLANK(A62),"",$N62/VLOOKUP($C62,'Rés MRP'!A:X,'Rés MRP'!$F$1,FALSE))</f>
        <v/>
      </c>
      <c r="K62" s="249" t="str">
        <f>IF(OR(ISBLANK(C62),ISBLANK(N62)),"",ROUNDUP(N62*VLOOKUP(C62,base!$F:$V,base!S$1,FALSE)/VLOOKUP(C62,base!$F:$V,base!R$1,FALSE),0))</f>
        <v/>
      </c>
      <c r="L62" s="101" t="str">
        <f t="shared" si="8"/>
        <v/>
      </c>
      <c r="M62" s="102" t="str">
        <f t="shared" si="9"/>
        <v/>
      </c>
      <c r="N62" s="101" t="str">
        <f t="shared" si="10"/>
        <v/>
      </c>
      <c r="O62" s="103" t="str">
        <f t="shared" si="7"/>
        <v/>
      </c>
      <c r="P62" s="104" t="str">
        <f>IF(ISBLANK($F62),"",VLOOKUP($O62,base!$A$3:$B$9,2,FALSE))</f>
        <v/>
      </c>
    </row>
    <row r="63" spans="1:16" x14ac:dyDescent="0.25">
      <c r="A63" s="107"/>
      <c r="B63" s="107"/>
      <c r="C63" s="107"/>
      <c r="D63" s="107"/>
      <c r="E63" s="108"/>
      <c r="F63" s="109"/>
      <c r="G63" s="114"/>
      <c r="H63" s="109"/>
      <c r="I63" s="114"/>
      <c r="J63" s="87" t="str">
        <f>IF(ISBLANK(A63),"",$N63/VLOOKUP($C63,'Rés MRP'!A:X,'Rés MRP'!$F$1,FALSE))</f>
        <v/>
      </c>
      <c r="K63" s="249" t="str">
        <f>IF(OR(ISBLANK(C63),ISBLANK(N63)),"",ROUNDUP(N63*VLOOKUP(C63,base!$F:$V,base!S$1,FALSE)/VLOOKUP(C63,base!$F:$V,base!R$1,FALSE),0))</f>
        <v/>
      </c>
      <c r="L63" s="101" t="str">
        <f t="shared" si="8"/>
        <v/>
      </c>
      <c r="M63" s="102" t="str">
        <f t="shared" si="9"/>
        <v/>
      </c>
      <c r="N63" s="101" t="str">
        <f t="shared" si="10"/>
        <v/>
      </c>
      <c r="O63" s="103" t="str">
        <f t="shared" si="7"/>
        <v/>
      </c>
      <c r="P63" s="104" t="str">
        <f>IF(ISBLANK($F63),"",VLOOKUP($O63,base!$A$3:$B$9,2,FALSE))</f>
        <v/>
      </c>
    </row>
    <row r="64" spans="1:16" x14ac:dyDescent="0.25">
      <c r="A64" s="107"/>
      <c r="B64" s="107"/>
      <c r="C64" s="107"/>
      <c r="D64" s="107"/>
      <c r="E64" s="108"/>
      <c r="F64" s="109"/>
      <c r="G64" s="114"/>
      <c r="H64" s="109"/>
      <c r="I64" s="114"/>
      <c r="J64" s="87" t="str">
        <f>IF(ISBLANK(A64),"",$N64/VLOOKUP($C64,'Rés MRP'!A:X,'Rés MRP'!$F$1,FALSE))</f>
        <v/>
      </c>
      <c r="K64" s="249" t="str">
        <f>IF(OR(ISBLANK(C64),ISBLANK(N64)),"",ROUNDUP(N64*VLOOKUP(C64,base!$F:$V,base!S$1,FALSE)/VLOOKUP(C64,base!$F:$V,base!R$1,FALSE),0))</f>
        <v/>
      </c>
      <c r="L64" s="101" t="str">
        <f t="shared" si="8"/>
        <v/>
      </c>
      <c r="M64" s="102" t="str">
        <f t="shared" si="9"/>
        <v/>
      </c>
      <c r="N64" s="101" t="str">
        <f t="shared" si="10"/>
        <v/>
      </c>
      <c r="O64" s="103" t="str">
        <f t="shared" si="7"/>
        <v/>
      </c>
      <c r="P64" s="104" t="str">
        <f>IF(ISBLANK($F64),"",VLOOKUP($O64,base!$A$3:$B$9,2,FALSE))</f>
        <v/>
      </c>
    </row>
    <row r="65" spans="1:16" x14ac:dyDescent="0.25">
      <c r="A65" s="107"/>
      <c r="B65" s="107"/>
      <c r="C65" s="107"/>
      <c r="D65" s="107"/>
      <c r="E65" s="108"/>
      <c r="F65" s="109"/>
      <c r="G65" s="114"/>
      <c r="H65" s="109"/>
      <c r="I65" s="114"/>
      <c r="J65" s="87" t="str">
        <f>IF(ISBLANK(A65),"",$N65/VLOOKUP($C65,'Rés MRP'!A:X,'Rés MRP'!$F$1,FALSE))</f>
        <v/>
      </c>
      <c r="K65" s="249" t="str">
        <f>IF(OR(ISBLANK(C65),ISBLANK(N65)),"",ROUNDUP(N65*VLOOKUP(C65,base!$F:$V,base!S$1,FALSE)/VLOOKUP(C65,base!$F:$V,base!R$1,FALSE),0))</f>
        <v/>
      </c>
      <c r="L65" s="101" t="str">
        <f t="shared" si="8"/>
        <v/>
      </c>
      <c r="M65" s="102" t="str">
        <f t="shared" si="9"/>
        <v/>
      </c>
      <c r="N65" s="101" t="str">
        <f t="shared" si="10"/>
        <v/>
      </c>
      <c r="O65" s="103" t="str">
        <f t="shared" si="7"/>
        <v/>
      </c>
      <c r="P65" s="104" t="str">
        <f>IF(ISBLANK($F65),"",VLOOKUP($O65,base!$A$3:$B$9,2,FALSE))</f>
        <v/>
      </c>
    </row>
    <row r="66" spans="1:16" x14ac:dyDescent="0.25">
      <c r="A66" s="107"/>
      <c r="B66" s="107"/>
      <c r="C66" s="107"/>
      <c r="D66" s="107"/>
      <c r="E66" s="108"/>
      <c r="F66" s="109"/>
      <c r="G66" s="114"/>
      <c r="H66" s="109"/>
      <c r="I66" s="114"/>
      <c r="J66" s="87" t="str">
        <f>IF(ISBLANK(A66),"",$N66/VLOOKUP($C66,'Rés MRP'!A:X,'Rés MRP'!$F$1,FALSE))</f>
        <v/>
      </c>
      <c r="K66" s="249" t="str">
        <f>IF(OR(ISBLANK(C66),ISBLANK(N66)),"",ROUNDUP(N66*VLOOKUP(C66,base!$F:$V,base!S$1,FALSE)/VLOOKUP(C66,base!$F:$V,base!R$1,FALSE),0))</f>
        <v/>
      </c>
      <c r="L66" s="101" t="str">
        <f t="shared" si="8"/>
        <v/>
      </c>
      <c r="M66" s="102" t="str">
        <f t="shared" si="9"/>
        <v/>
      </c>
      <c r="N66" s="101" t="str">
        <f t="shared" si="10"/>
        <v/>
      </c>
      <c r="O66" s="103" t="str">
        <f t="shared" si="7"/>
        <v/>
      </c>
      <c r="P66" s="104" t="str">
        <f>IF(ISBLANK($F66),"",VLOOKUP($O66,base!$A$3:$B$9,2,FALSE))</f>
        <v/>
      </c>
    </row>
    <row r="67" spans="1:16" x14ac:dyDescent="0.25">
      <c r="A67" s="107"/>
      <c r="B67" s="107"/>
      <c r="C67" s="107"/>
      <c r="D67" s="107"/>
      <c r="E67" s="108"/>
      <c r="F67" s="109"/>
      <c r="G67" s="114"/>
      <c r="H67" s="109"/>
      <c r="I67" s="114"/>
      <c r="J67" s="87" t="str">
        <f>IF(ISBLANK(A67),"",$N67/VLOOKUP($C67,'Rés MRP'!A:X,'Rés MRP'!$F$1,FALSE))</f>
        <v/>
      </c>
      <c r="K67" s="249" t="str">
        <f>IF(OR(ISBLANK(C67),ISBLANK(N67)),"",ROUNDUP(N67*VLOOKUP(C67,base!$F:$V,base!S$1,FALSE)/VLOOKUP(C67,base!$F:$V,base!R$1,FALSE),0))</f>
        <v/>
      </c>
      <c r="L67" s="101" t="str">
        <f t="shared" ref="L67:L73" si="11">IF(ISBLANK(C67),"",VALUE(C67))</f>
        <v/>
      </c>
      <c r="M67" s="102" t="str">
        <f t="shared" ref="M67:M73" si="12">IF(ISBLANK(F67),"",SUBSTITUTE(F67,".","/"))</f>
        <v/>
      </c>
      <c r="N67" s="101" t="str">
        <f t="shared" ref="N67:N73" si="13">IF(ISBLANK(E67),"",VALUE(SUBSTITUTE(E67,".","")))</f>
        <v/>
      </c>
      <c r="O67" s="103" t="str">
        <f t="shared" ref="O67:O73" si="14">IF(ISBLANK($F67),"",WEEKDAY($M67,2))</f>
        <v/>
      </c>
      <c r="P67" s="104" t="str">
        <f>IF(ISBLANK($F67),"",VLOOKUP($O67,base!$A$3:$B$9,2,FALSE))</f>
        <v/>
      </c>
    </row>
    <row r="68" spans="1:16" x14ac:dyDescent="0.25">
      <c r="A68" s="107"/>
      <c r="B68" s="107"/>
      <c r="C68" s="107"/>
      <c r="D68" s="107"/>
      <c r="E68" s="108"/>
      <c r="F68" s="109"/>
      <c r="G68" s="114"/>
      <c r="H68" s="109"/>
      <c r="I68" s="114"/>
      <c r="J68" s="87" t="str">
        <f>IF(ISBLANK(A68),"",$N68/VLOOKUP($C68,'Rés MRP'!A:X,'Rés MRP'!$F$1,FALSE))</f>
        <v/>
      </c>
      <c r="K68" s="249" t="str">
        <f>IF(OR(ISBLANK(C68),ISBLANK(N68)),"",ROUNDUP(N68*VLOOKUP(C68,base!$F:$V,base!S$1,FALSE)/VLOOKUP(C68,base!$F:$V,base!R$1,FALSE),0))</f>
        <v/>
      </c>
      <c r="L68" s="101" t="str">
        <f t="shared" si="11"/>
        <v/>
      </c>
      <c r="M68" s="102" t="str">
        <f t="shared" si="12"/>
        <v/>
      </c>
      <c r="N68" s="101" t="str">
        <f t="shared" si="13"/>
        <v/>
      </c>
      <c r="O68" s="103" t="str">
        <f t="shared" si="14"/>
        <v/>
      </c>
      <c r="P68" s="104" t="str">
        <f>IF(ISBLANK($F68),"",VLOOKUP($O68,base!$A$3:$B$9,2,FALSE))</f>
        <v/>
      </c>
    </row>
    <row r="69" spans="1:16" x14ac:dyDescent="0.25">
      <c r="A69" s="107"/>
      <c r="B69" s="107"/>
      <c r="C69" s="107"/>
      <c r="D69" s="107"/>
      <c r="E69" s="108"/>
      <c r="F69" s="109"/>
      <c r="G69" s="114"/>
      <c r="H69" s="109"/>
      <c r="I69" s="114"/>
      <c r="J69" s="87" t="str">
        <f>IF(ISBLANK(A69),"",$N69/VLOOKUP($C69,'Rés MRP'!A:X,'Rés MRP'!$F$1,FALSE))</f>
        <v/>
      </c>
      <c r="K69" s="249" t="str">
        <f>IF(OR(ISBLANK(C69),ISBLANK(N69)),"",ROUNDUP(N69*VLOOKUP(C69,base!$F:$V,base!S$1,FALSE)/VLOOKUP(C69,base!$F:$V,base!R$1,FALSE),0))</f>
        <v/>
      </c>
      <c r="L69" s="101" t="str">
        <f t="shared" si="11"/>
        <v/>
      </c>
      <c r="M69" s="102" t="str">
        <f t="shared" si="12"/>
        <v/>
      </c>
      <c r="N69" s="101" t="str">
        <f t="shared" si="13"/>
        <v/>
      </c>
      <c r="O69" s="103" t="str">
        <f t="shared" si="14"/>
        <v/>
      </c>
      <c r="P69" s="104" t="str">
        <f>IF(ISBLANK($F69),"",VLOOKUP($O69,base!$A$3:$B$9,2,FALSE))</f>
        <v/>
      </c>
    </row>
    <row r="70" spans="1:16" x14ac:dyDescent="0.25">
      <c r="A70" s="107"/>
      <c r="B70" s="107"/>
      <c r="C70" s="107"/>
      <c r="D70" s="107"/>
      <c r="E70" s="108"/>
      <c r="F70" s="109"/>
      <c r="G70" s="114"/>
      <c r="H70" s="109"/>
      <c r="I70" s="114"/>
      <c r="J70" s="87" t="str">
        <f>IF(ISBLANK(A70),"",$N70/VLOOKUP($C70,'Rés MRP'!A:X,'Rés MRP'!$F$1,FALSE))</f>
        <v/>
      </c>
      <c r="K70" s="249" t="str">
        <f>IF(OR(ISBLANK(C70),ISBLANK(N70)),"",ROUNDUP(N70*VLOOKUP(C70,base!$F:$V,base!S$1,FALSE)/VLOOKUP(C70,base!$F:$V,base!R$1,FALSE),0))</f>
        <v/>
      </c>
      <c r="L70" s="101" t="str">
        <f t="shared" si="11"/>
        <v/>
      </c>
      <c r="M70" s="102" t="str">
        <f t="shared" si="12"/>
        <v/>
      </c>
      <c r="N70" s="101" t="str">
        <f t="shared" si="13"/>
        <v/>
      </c>
      <c r="O70" s="103" t="str">
        <f t="shared" si="14"/>
        <v/>
      </c>
      <c r="P70" s="104" t="str">
        <f>IF(ISBLANK($F70),"",VLOOKUP($O70,base!$A$3:$B$9,2,FALSE))</f>
        <v/>
      </c>
    </row>
    <row r="71" spans="1:16" x14ac:dyDescent="0.25">
      <c r="A71" s="107"/>
      <c r="B71" s="107"/>
      <c r="C71" s="107"/>
      <c r="D71" s="107"/>
      <c r="E71" s="108"/>
      <c r="F71" s="109"/>
      <c r="G71" s="114"/>
      <c r="H71" s="109"/>
      <c r="I71" s="114"/>
      <c r="J71" s="87" t="str">
        <f>IF(ISBLANK(A71),"",$N71/VLOOKUP($C71,'Rés MRP'!A:X,'Rés MRP'!$F$1,FALSE))</f>
        <v/>
      </c>
      <c r="K71" s="249" t="str">
        <f>IF(OR(ISBLANK(C71),ISBLANK(N71)),"",ROUNDUP(N71*VLOOKUP(C71,base!$F:$V,base!S$1,FALSE)/VLOOKUP(C71,base!$F:$V,base!R$1,FALSE),0))</f>
        <v/>
      </c>
      <c r="L71" s="101" t="str">
        <f t="shared" si="11"/>
        <v/>
      </c>
      <c r="M71" s="102" t="str">
        <f t="shared" si="12"/>
        <v/>
      </c>
      <c r="N71" s="101" t="str">
        <f t="shared" si="13"/>
        <v/>
      </c>
      <c r="O71" s="103" t="str">
        <f t="shared" si="14"/>
        <v/>
      </c>
      <c r="P71" s="104" t="str">
        <f>IF(ISBLANK($F71),"",VLOOKUP($O71,base!$A$3:$B$9,2,FALSE))</f>
        <v/>
      </c>
    </row>
    <row r="72" spans="1:16" x14ac:dyDescent="0.25">
      <c r="A72" s="107"/>
      <c r="B72" s="107"/>
      <c r="C72" s="107"/>
      <c r="D72" s="107"/>
      <c r="E72" s="108"/>
      <c r="F72" s="109"/>
      <c r="G72" s="114"/>
      <c r="H72" s="109"/>
      <c r="I72" s="114"/>
      <c r="J72" s="87" t="str">
        <f>IF(ISBLANK(A72),"",$N72/VLOOKUP($C72,'Rés MRP'!A:X,'Rés MRP'!$F$1,FALSE))</f>
        <v/>
      </c>
      <c r="K72" s="249" t="str">
        <f>IF(OR(ISBLANK(C72),ISBLANK(N72)),"",ROUNDUP(N72*VLOOKUP(C72,base!$F:$V,base!S$1,FALSE)/VLOOKUP(C72,base!$F:$V,base!R$1,FALSE),0))</f>
        <v/>
      </c>
      <c r="L72" s="101" t="str">
        <f t="shared" si="11"/>
        <v/>
      </c>
      <c r="M72" s="102" t="str">
        <f t="shared" si="12"/>
        <v/>
      </c>
      <c r="N72" s="101" t="str">
        <f t="shared" si="13"/>
        <v/>
      </c>
      <c r="O72" s="103" t="str">
        <f t="shared" si="14"/>
        <v/>
      </c>
      <c r="P72" s="104" t="str">
        <f>IF(ISBLANK($F72),"",VLOOKUP($O72,base!$A$3:$B$9,2,FALSE))</f>
        <v/>
      </c>
    </row>
    <row r="73" spans="1:16" x14ac:dyDescent="0.25">
      <c r="A73" s="107"/>
      <c r="B73" s="107"/>
      <c r="C73" s="107"/>
      <c r="D73" s="107"/>
      <c r="E73" s="108"/>
      <c r="F73" s="109"/>
      <c r="G73" s="114"/>
      <c r="H73" s="109"/>
      <c r="I73" s="114"/>
      <c r="J73" s="87" t="str">
        <f>IF(ISBLANK(A73),"",$N73/VLOOKUP($C73,'Rés MRP'!A:X,'Rés MRP'!$F$1,FALSE))</f>
        <v/>
      </c>
      <c r="K73" s="249" t="str">
        <f>IF(OR(ISBLANK(C73),ISBLANK(N73)),"",ROUNDUP(N73*VLOOKUP(C73,base!$F:$V,base!S$1,FALSE)/VLOOKUP(C73,base!$F:$V,base!R$1,FALSE),0))</f>
        <v/>
      </c>
      <c r="L73" s="101" t="str">
        <f t="shared" si="11"/>
        <v/>
      </c>
      <c r="M73" s="102" t="str">
        <f t="shared" si="12"/>
        <v/>
      </c>
      <c r="N73" s="101" t="str">
        <f t="shared" si="13"/>
        <v/>
      </c>
      <c r="O73" s="103" t="str">
        <f t="shared" si="14"/>
        <v/>
      </c>
      <c r="P73" s="104" t="str">
        <f>IF(ISBLANK($F73),"",VLOOKUP($O73,base!$A$3:$B$9,2,FALSE))</f>
        <v/>
      </c>
    </row>
    <row r="74" spans="1:16" x14ac:dyDescent="0.25">
      <c r="A74" s="107"/>
      <c r="B74" s="107"/>
      <c r="C74" s="107"/>
      <c r="D74" s="107"/>
      <c r="E74" s="108"/>
      <c r="F74" s="109"/>
      <c r="G74" s="114"/>
      <c r="H74" s="109"/>
      <c r="I74" s="114"/>
      <c r="J74" s="87" t="str">
        <f>IF(ISBLANK(A74),"",$N74/VLOOKUP($C74,'Rés MRP'!A:X,'Rés MRP'!$F$1,FALSE))</f>
        <v/>
      </c>
      <c r="K74" s="249" t="str">
        <f>IF(OR(ISBLANK(C74),ISBLANK(N74)),"",ROUNDUP(N74*VLOOKUP(C74,base!$F:$V,base!S$1,FALSE)/VLOOKUP(C74,base!$F:$V,base!R$1,FALSE),0))</f>
        <v/>
      </c>
      <c r="L74" s="101" t="str">
        <f t="shared" ref="L74:L137" si="15">IF(ISBLANK(C74),"",VALUE(C74))</f>
        <v/>
      </c>
      <c r="M74" s="102" t="str">
        <f t="shared" ref="M74:M137" si="16">IF(ISBLANK(F74),"",SUBSTITUTE(F74,".","/"))</f>
        <v/>
      </c>
      <c r="N74" s="101" t="str">
        <f t="shared" ref="N74:N137" si="17">IF(ISBLANK(E74),"",VALUE(SUBSTITUTE(E74,".","")))</f>
        <v/>
      </c>
      <c r="O74" s="103" t="str">
        <f t="shared" ref="O74:O137" si="18">IF(ISBLANK($F74),"",WEEKDAY($M74,2))</f>
        <v/>
      </c>
      <c r="P74" s="104" t="str">
        <f>IF(ISBLANK($F74),"",VLOOKUP($O74,base!$A$3:$B$9,2,FALSE))</f>
        <v/>
      </c>
    </row>
    <row r="75" spans="1:16" x14ac:dyDescent="0.25">
      <c r="A75" s="107"/>
      <c r="B75" s="107"/>
      <c r="C75" s="107"/>
      <c r="D75" s="107"/>
      <c r="E75" s="108"/>
      <c r="F75" s="109"/>
      <c r="G75" s="114"/>
      <c r="H75" s="109"/>
      <c r="I75" s="114"/>
      <c r="J75" s="87" t="str">
        <f>IF(ISBLANK(A75),"",$N75/VLOOKUP($C75,'Rés MRP'!A:X,'Rés MRP'!$F$1,FALSE))</f>
        <v/>
      </c>
      <c r="K75" s="249" t="str">
        <f>IF(OR(ISBLANK(C75),ISBLANK(N75)),"",ROUNDUP(N75*VLOOKUP(C75,base!$F:$V,base!S$1,FALSE)/VLOOKUP(C75,base!$F:$V,base!R$1,FALSE),0))</f>
        <v/>
      </c>
      <c r="L75" s="101" t="str">
        <f t="shared" si="15"/>
        <v/>
      </c>
      <c r="M75" s="102" t="str">
        <f t="shared" si="16"/>
        <v/>
      </c>
      <c r="N75" s="101" t="str">
        <f t="shared" si="17"/>
        <v/>
      </c>
      <c r="O75" s="103" t="str">
        <f t="shared" si="18"/>
        <v/>
      </c>
      <c r="P75" s="104" t="str">
        <f>IF(ISBLANK($F75),"",VLOOKUP($O75,base!$A$3:$B$9,2,FALSE))</f>
        <v/>
      </c>
    </row>
    <row r="76" spans="1:16" x14ac:dyDescent="0.25">
      <c r="A76" s="107"/>
      <c r="B76" s="107"/>
      <c r="C76" s="107"/>
      <c r="D76" s="107"/>
      <c r="E76" s="108"/>
      <c r="F76" s="109"/>
      <c r="G76" s="114"/>
      <c r="H76" s="109"/>
      <c r="I76" s="114"/>
      <c r="J76" s="87" t="str">
        <f>IF(ISBLANK(A76),"",$N76/VLOOKUP($C76,'Rés MRP'!A:X,'Rés MRP'!$F$1,FALSE))</f>
        <v/>
      </c>
      <c r="K76" s="249" t="str">
        <f>IF(OR(ISBLANK(C76),ISBLANK(N76)),"",ROUNDUP(N76*VLOOKUP(C76,base!$F:$V,base!S$1,FALSE)/VLOOKUP(C76,base!$F:$V,base!R$1,FALSE),0))</f>
        <v/>
      </c>
      <c r="L76" s="101" t="str">
        <f t="shared" si="15"/>
        <v/>
      </c>
      <c r="M76" s="102" t="str">
        <f t="shared" si="16"/>
        <v/>
      </c>
      <c r="N76" s="101" t="str">
        <f t="shared" si="17"/>
        <v/>
      </c>
      <c r="O76" s="103" t="str">
        <f t="shared" si="18"/>
        <v/>
      </c>
      <c r="P76" s="104" t="str">
        <f>IF(ISBLANK($F76),"",VLOOKUP($O76,base!$A$3:$B$9,2,FALSE))</f>
        <v/>
      </c>
    </row>
    <row r="77" spans="1:16" x14ac:dyDescent="0.25">
      <c r="A77" s="107"/>
      <c r="B77" s="107"/>
      <c r="C77" s="107"/>
      <c r="D77" s="107"/>
      <c r="E77" s="108"/>
      <c r="F77" s="109"/>
      <c r="G77" s="114"/>
      <c r="H77" s="109"/>
      <c r="I77" s="114"/>
      <c r="J77" s="87" t="str">
        <f>IF(ISBLANK(A77),"",$N77/VLOOKUP($C77,'Rés MRP'!A:X,'Rés MRP'!$F$1,FALSE))</f>
        <v/>
      </c>
      <c r="K77" s="249" t="str">
        <f>IF(OR(ISBLANK(C77),ISBLANK(N77)),"",ROUNDUP(N77*VLOOKUP(C77,base!$F:$V,base!S$1,FALSE)/VLOOKUP(C77,base!$F:$V,base!R$1,FALSE),0))</f>
        <v/>
      </c>
      <c r="L77" s="101" t="str">
        <f t="shared" si="15"/>
        <v/>
      </c>
      <c r="M77" s="102" t="str">
        <f t="shared" si="16"/>
        <v/>
      </c>
      <c r="N77" s="101" t="str">
        <f t="shared" si="17"/>
        <v/>
      </c>
      <c r="O77" s="103" t="str">
        <f t="shared" si="18"/>
        <v/>
      </c>
      <c r="P77" s="104" t="str">
        <f>IF(ISBLANK($F77),"",VLOOKUP($O77,base!$A$3:$B$9,2,FALSE))</f>
        <v/>
      </c>
    </row>
    <row r="78" spans="1:16" x14ac:dyDescent="0.25">
      <c r="A78" s="107"/>
      <c r="B78" s="107"/>
      <c r="C78" s="107"/>
      <c r="D78" s="107"/>
      <c r="E78" s="108"/>
      <c r="F78" s="109"/>
      <c r="G78" s="114"/>
      <c r="H78" s="109"/>
      <c r="I78" s="114"/>
      <c r="J78" s="87" t="str">
        <f>IF(ISBLANK(A78),"",$N78/VLOOKUP($C78,'Rés MRP'!A:X,'Rés MRP'!$F$1,FALSE))</f>
        <v/>
      </c>
      <c r="K78" s="249" t="str">
        <f>IF(OR(ISBLANK(C78),ISBLANK(N78)),"",ROUNDUP(N78*VLOOKUP(C78,base!$F:$V,base!S$1,FALSE)/VLOOKUP(C78,base!$F:$V,base!R$1,FALSE),0))</f>
        <v/>
      </c>
      <c r="L78" s="101" t="str">
        <f t="shared" si="15"/>
        <v/>
      </c>
      <c r="M78" s="102" t="str">
        <f t="shared" si="16"/>
        <v/>
      </c>
      <c r="N78" s="101" t="str">
        <f t="shared" si="17"/>
        <v/>
      </c>
      <c r="O78" s="103" t="str">
        <f t="shared" si="18"/>
        <v/>
      </c>
      <c r="P78" s="104" t="str">
        <f>IF(ISBLANK($F78),"",VLOOKUP($O78,base!$A$3:$B$9,2,FALSE))</f>
        <v/>
      </c>
    </row>
    <row r="79" spans="1:16" x14ac:dyDescent="0.25">
      <c r="A79" s="107"/>
      <c r="B79" s="107"/>
      <c r="C79" s="107"/>
      <c r="D79" s="107"/>
      <c r="E79" s="108"/>
      <c r="F79" s="109"/>
      <c r="G79" s="114"/>
      <c r="H79" s="109"/>
      <c r="I79" s="114"/>
      <c r="J79" s="87" t="str">
        <f>IF(ISBLANK(A79),"",$N79/VLOOKUP($C79,'Rés MRP'!A:X,'Rés MRP'!$F$1,FALSE))</f>
        <v/>
      </c>
      <c r="K79" s="249" t="str">
        <f>IF(OR(ISBLANK(C79),ISBLANK(N79)),"",ROUNDUP(N79*VLOOKUP(C79,base!$F:$V,base!S$1,FALSE)/VLOOKUP(C79,base!$F:$V,base!R$1,FALSE),0))</f>
        <v/>
      </c>
      <c r="L79" s="101" t="str">
        <f t="shared" si="15"/>
        <v/>
      </c>
      <c r="M79" s="102" t="str">
        <f t="shared" si="16"/>
        <v/>
      </c>
      <c r="N79" s="101" t="str">
        <f t="shared" si="17"/>
        <v/>
      </c>
      <c r="O79" s="103" t="str">
        <f t="shared" si="18"/>
        <v/>
      </c>
      <c r="P79" s="104" t="str">
        <f>IF(ISBLANK($F79),"",VLOOKUP($O79,base!$A$3:$B$9,2,FALSE))</f>
        <v/>
      </c>
    </row>
    <row r="80" spans="1:16" x14ac:dyDescent="0.25">
      <c r="A80" s="107"/>
      <c r="B80" s="107"/>
      <c r="C80" s="107"/>
      <c r="D80" s="107"/>
      <c r="E80" s="108"/>
      <c r="F80" s="109"/>
      <c r="G80" s="114"/>
      <c r="H80" s="109"/>
      <c r="I80" s="114"/>
      <c r="J80" s="87" t="str">
        <f>IF(ISBLANK(A80),"",$N80/VLOOKUP($C80,'Rés MRP'!A:X,'Rés MRP'!$F$1,FALSE))</f>
        <v/>
      </c>
      <c r="K80" s="249" t="str">
        <f>IF(OR(ISBLANK(C80),ISBLANK(N80)),"",ROUNDUP(N80*VLOOKUP(C80,base!$F:$V,base!S$1,FALSE)/VLOOKUP(C80,base!$F:$V,base!R$1,FALSE),0))</f>
        <v/>
      </c>
      <c r="L80" s="101" t="str">
        <f t="shared" si="15"/>
        <v/>
      </c>
      <c r="M80" s="102" t="str">
        <f t="shared" si="16"/>
        <v/>
      </c>
      <c r="N80" s="101" t="str">
        <f t="shared" si="17"/>
        <v/>
      </c>
      <c r="O80" s="103" t="str">
        <f t="shared" si="18"/>
        <v/>
      </c>
      <c r="P80" s="104" t="str">
        <f>IF(ISBLANK($F80),"",VLOOKUP($O80,base!$A$3:$B$9,2,FALSE))</f>
        <v/>
      </c>
    </row>
    <row r="81" spans="1:16" x14ac:dyDescent="0.25">
      <c r="A81" s="107"/>
      <c r="B81" s="107"/>
      <c r="C81" s="107"/>
      <c r="D81" s="107"/>
      <c r="E81" s="108"/>
      <c r="F81" s="109"/>
      <c r="G81" s="114"/>
      <c r="H81" s="109"/>
      <c r="I81" s="114"/>
      <c r="J81" s="87" t="str">
        <f>IF(ISBLANK(A81),"",$N81/VLOOKUP($C81,'Rés MRP'!A:X,'Rés MRP'!$F$1,FALSE))</f>
        <v/>
      </c>
      <c r="K81" s="249" t="str">
        <f>IF(OR(ISBLANK(C81),ISBLANK(N81)),"",ROUNDUP(N81*VLOOKUP(C81,base!$F:$V,base!S$1,FALSE)/VLOOKUP(C81,base!$F:$V,base!R$1,FALSE),0))</f>
        <v/>
      </c>
      <c r="L81" s="101" t="str">
        <f t="shared" si="15"/>
        <v/>
      </c>
      <c r="M81" s="102" t="str">
        <f t="shared" si="16"/>
        <v/>
      </c>
      <c r="N81" s="101" t="str">
        <f t="shared" si="17"/>
        <v/>
      </c>
      <c r="O81" s="103" t="str">
        <f t="shared" si="18"/>
        <v/>
      </c>
      <c r="P81" s="104" t="str">
        <f>IF(ISBLANK($F81),"",VLOOKUP($O81,base!$A$3:$B$9,2,FALSE))</f>
        <v/>
      </c>
    </row>
    <row r="82" spans="1:16" x14ac:dyDescent="0.25">
      <c r="A82" s="107"/>
      <c r="B82" s="107"/>
      <c r="C82" s="107"/>
      <c r="D82" s="107"/>
      <c r="E82" s="108"/>
      <c r="F82" s="109"/>
      <c r="G82" s="114"/>
      <c r="H82" s="109"/>
      <c r="I82" s="114"/>
      <c r="J82" s="87" t="str">
        <f>IF(ISBLANK(A82),"",$N82/VLOOKUP($C82,'Rés MRP'!A:X,'Rés MRP'!$F$1,FALSE))</f>
        <v/>
      </c>
      <c r="K82" s="249" t="str">
        <f>IF(OR(ISBLANK(C82),ISBLANK(N82)),"",ROUNDUP(N82*VLOOKUP(C82,base!$F:$V,base!S$1,FALSE)/VLOOKUP(C82,base!$F:$V,base!R$1,FALSE),0))</f>
        <v/>
      </c>
      <c r="L82" s="101" t="str">
        <f t="shared" si="15"/>
        <v/>
      </c>
      <c r="M82" s="102" t="str">
        <f t="shared" si="16"/>
        <v/>
      </c>
      <c r="N82" s="101" t="str">
        <f t="shared" si="17"/>
        <v/>
      </c>
      <c r="O82" s="103" t="str">
        <f t="shared" si="18"/>
        <v/>
      </c>
      <c r="P82" s="104" t="str">
        <f>IF(ISBLANK($F82),"",VLOOKUP($O82,base!$A$3:$B$9,2,FALSE))</f>
        <v/>
      </c>
    </row>
    <row r="83" spans="1:16" x14ac:dyDescent="0.25">
      <c r="A83" s="107"/>
      <c r="B83" s="107"/>
      <c r="C83" s="107"/>
      <c r="D83" s="107"/>
      <c r="E83" s="108"/>
      <c r="F83" s="109"/>
      <c r="G83" s="114"/>
      <c r="H83" s="109"/>
      <c r="I83" s="114"/>
      <c r="J83" s="87" t="str">
        <f>IF(ISBLANK(A83),"",$N83/VLOOKUP($C83,'Rés MRP'!A:X,'Rés MRP'!$F$1,FALSE))</f>
        <v/>
      </c>
      <c r="K83" s="249" t="str">
        <f>IF(OR(ISBLANK(C83),ISBLANK(N83)),"",ROUNDUP(N83*VLOOKUP(C83,base!$F:$V,base!S$1,FALSE)/VLOOKUP(C83,base!$F:$V,base!R$1,FALSE),0))</f>
        <v/>
      </c>
      <c r="L83" s="101" t="str">
        <f t="shared" si="15"/>
        <v/>
      </c>
      <c r="M83" s="102" t="str">
        <f t="shared" si="16"/>
        <v/>
      </c>
      <c r="N83" s="101" t="str">
        <f t="shared" si="17"/>
        <v/>
      </c>
      <c r="O83" s="103" t="str">
        <f t="shared" si="18"/>
        <v/>
      </c>
      <c r="P83" s="104" t="str">
        <f>IF(ISBLANK($F83),"",VLOOKUP($O83,base!$A$3:$B$9,2,FALSE))</f>
        <v/>
      </c>
    </row>
    <row r="84" spans="1:16" x14ac:dyDescent="0.25">
      <c r="A84" s="107"/>
      <c r="B84" s="107"/>
      <c r="C84" s="107"/>
      <c r="D84" s="107"/>
      <c r="E84" s="108"/>
      <c r="F84" s="109"/>
      <c r="G84" s="114"/>
      <c r="H84" s="109"/>
      <c r="I84" s="114"/>
      <c r="J84" s="87" t="str">
        <f>IF(ISBLANK(A84),"",$N84/VLOOKUP($C84,'Rés MRP'!A:X,'Rés MRP'!$F$1,FALSE))</f>
        <v/>
      </c>
      <c r="K84" s="249" t="str">
        <f>IF(OR(ISBLANK(C84),ISBLANK(N84)),"",ROUNDUP(N84*VLOOKUP(C84,base!$F:$V,base!S$1,FALSE)/VLOOKUP(C84,base!$F:$V,base!R$1,FALSE),0))</f>
        <v/>
      </c>
      <c r="L84" s="101" t="str">
        <f t="shared" si="15"/>
        <v/>
      </c>
      <c r="M84" s="102" t="str">
        <f t="shared" si="16"/>
        <v/>
      </c>
      <c r="N84" s="101" t="str">
        <f t="shared" si="17"/>
        <v/>
      </c>
      <c r="O84" s="103" t="str">
        <f t="shared" si="18"/>
        <v/>
      </c>
      <c r="P84" s="104" t="str">
        <f>IF(ISBLANK($F84),"",VLOOKUP($O84,base!$A$3:$B$9,2,FALSE))</f>
        <v/>
      </c>
    </row>
    <row r="85" spans="1:16" x14ac:dyDescent="0.25">
      <c r="A85" s="107"/>
      <c r="B85" s="107"/>
      <c r="C85" s="107"/>
      <c r="D85" s="107"/>
      <c r="E85" s="108"/>
      <c r="F85" s="109"/>
      <c r="G85" s="114"/>
      <c r="H85" s="109"/>
      <c r="I85" s="114"/>
      <c r="J85" s="87" t="str">
        <f>IF(ISBLANK(A85),"",$N85/VLOOKUP($C85,'Rés MRP'!A:X,'Rés MRP'!$F$1,FALSE))</f>
        <v/>
      </c>
      <c r="K85" s="249" t="str">
        <f>IF(OR(ISBLANK(C85),ISBLANK(N85)),"",ROUNDUP(N85*VLOOKUP(C85,base!$F:$V,base!S$1,FALSE)/VLOOKUP(C85,base!$F:$V,base!R$1,FALSE),0))</f>
        <v/>
      </c>
      <c r="L85" s="101" t="str">
        <f t="shared" si="15"/>
        <v/>
      </c>
      <c r="M85" s="102" t="str">
        <f t="shared" si="16"/>
        <v/>
      </c>
      <c r="N85" s="101" t="str">
        <f t="shared" si="17"/>
        <v/>
      </c>
      <c r="O85" s="103" t="str">
        <f t="shared" si="18"/>
        <v/>
      </c>
      <c r="P85" s="104" t="str">
        <f>IF(ISBLANK($F85),"",VLOOKUP($O85,base!$A$3:$B$9,2,FALSE))</f>
        <v/>
      </c>
    </row>
    <row r="86" spans="1:16" x14ac:dyDescent="0.25">
      <c r="A86" s="107"/>
      <c r="B86" s="107"/>
      <c r="C86" s="107"/>
      <c r="D86" s="107"/>
      <c r="E86" s="108"/>
      <c r="F86" s="109"/>
      <c r="G86" s="114"/>
      <c r="H86" s="109"/>
      <c r="I86" s="114"/>
      <c r="J86" s="87" t="str">
        <f>IF(ISBLANK(A86),"",$N86/VLOOKUP($C86,'Rés MRP'!A:X,'Rés MRP'!$F$1,FALSE))</f>
        <v/>
      </c>
      <c r="K86" s="249" t="str">
        <f>IF(OR(ISBLANK(C86),ISBLANK(N86)),"",ROUNDUP(N86*VLOOKUP(C86,base!$F:$V,base!S$1,FALSE)/VLOOKUP(C86,base!$F:$V,base!R$1,FALSE),0))</f>
        <v/>
      </c>
      <c r="L86" s="101" t="str">
        <f t="shared" si="15"/>
        <v/>
      </c>
      <c r="M86" s="102" t="str">
        <f t="shared" si="16"/>
        <v/>
      </c>
      <c r="N86" s="101" t="str">
        <f t="shared" si="17"/>
        <v/>
      </c>
      <c r="O86" s="103" t="str">
        <f t="shared" si="18"/>
        <v/>
      </c>
      <c r="P86" s="104" t="str">
        <f>IF(ISBLANK($F86),"",VLOOKUP($O86,base!$A$3:$B$9,2,FALSE))</f>
        <v/>
      </c>
    </row>
    <row r="87" spans="1:16" x14ac:dyDescent="0.25">
      <c r="A87" s="107"/>
      <c r="B87" s="107"/>
      <c r="C87" s="107"/>
      <c r="D87" s="107"/>
      <c r="E87" s="108"/>
      <c r="F87" s="109"/>
      <c r="G87" s="114"/>
      <c r="H87" s="109"/>
      <c r="I87" s="114"/>
      <c r="J87" s="87" t="str">
        <f>IF(ISBLANK(A87),"",$N87/VLOOKUP($C87,'Rés MRP'!A:X,'Rés MRP'!$F$1,FALSE))</f>
        <v/>
      </c>
      <c r="K87" s="249" t="str">
        <f>IF(OR(ISBLANK(C87),ISBLANK(N87)),"",ROUNDUP(N87*VLOOKUP(C87,base!$F:$V,base!S$1,FALSE)/VLOOKUP(C87,base!$F:$V,base!R$1,FALSE),0))</f>
        <v/>
      </c>
      <c r="L87" s="101" t="str">
        <f t="shared" si="15"/>
        <v/>
      </c>
      <c r="M87" s="102" t="str">
        <f t="shared" si="16"/>
        <v/>
      </c>
      <c r="N87" s="101" t="str">
        <f t="shared" si="17"/>
        <v/>
      </c>
      <c r="O87" s="103" t="str">
        <f t="shared" si="18"/>
        <v/>
      </c>
      <c r="P87" s="104" t="str">
        <f>IF(ISBLANK($F87),"",VLOOKUP($O87,base!$A$3:$B$9,2,FALSE))</f>
        <v/>
      </c>
    </row>
    <row r="88" spans="1:16" x14ac:dyDescent="0.25">
      <c r="A88" s="107"/>
      <c r="B88" s="107"/>
      <c r="C88" s="107"/>
      <c r="D88" s="107"/>
      <c r="E88" s="108"/>
      <c r="F88" s="109"/>
      <c r="G88" s="114"/>
      <c r="H88" s="109"/>
      <c r="I88" s="114"/>
      <c r="J88" s="87" t="str">
        <f>IF(ISBLANK(A88),"",$N88/VLOOKUP($C88,'Rés MRP'!A:X,'Rés MRP'!$F$1,FALSE))</f>
        <v/>
      </c>
      <c r="K88" s="249" t="str">
        <f>IF(OR(ISBLANK(C88),ISBLANK(N88)),"",ROUNDUP(N88*VLOOKUP(C88,base!$F:$V,base!S$1,FALSE)/VLOOKUP(C88,base!$F:$V,base!R$1,FALSE),0))</f>
        <v/>
      </c>
      <c r="L88" s="101" t="str">
        <f t="shared" si="15"/>
        <v/>
      </c>
      <c r="M88" s="102" t="str">
        <f t="shared" si="16"/>
        <v/>
      </c>
      <c r="N88" s="101" t="str">
        <f t="shared" si="17"/>
        <v/>
      </c>
      <c r="O88" s="103" t="str">
        <f t="shared" si="18"/>
        <v/>
      </c>
      <c r="P88" s="104" t="str">
        <f>IF(ISBLANK($F88),"",VLOOKUP($O88,base!$A$3:$B$9,2,FALSE))</f>
        <v/>
      </c>
    </row>
    <row r="89" spans="1:16" x14ac:dyDescent="0.25">
      <c r="A89" s="107"/>
      <c r="B89" s="107"/>
      <c r="C89" s="107"/>
      <c r="D89" s="107"/>
      <c r="E89" s="108"/>
      <c r="F89" s="109"/>
      <c r="G89" s="114"/>
      <c r="H89" s="109"/>
      <c r="I89" s="114"/>
      <c r="J89" s="87" t="str">
        <f>IF(ISBLANK(A89),"",$N89/VLOOKUP($C89,'Rés MRP'!A:X,'Rés MRP'!$F$1,FALSE))</f>
        <v/>
      </c>
      <c r="K89" s="249" t="str">
        <f>IF(OR(ISBLANK(C89),ISBLANK(N89)),"",ROUNDUP(N89*VLOOKUP(C89,base!$F:$V,base!S$1,FALSE)/VLOOKUP(C89,base!$F:$V,base!R$1,FALSE),0))</f>
        <v/>
      </c>
      <c r="L89" s="101" t="str">
        <f t="shared" si="15"/>
        <v/>
      </c>
      <c r="M89" s="102" t="str">
        <f t="shared" si="16"/>
        <v/>
      </c>
      <c r="N89" s="101" t="str">
        <f t="shared" si="17"/>
        <v/>
      </c>
      <c r="O89" s="103" t="str">
        <f t="shared" si="18"/>
        <v/>
      </c>
      <c r="P89" s="104" t="str">
        <f>IF(ISBLANK($F89),"",VLOOKUP($O89,base!$A$3:$B$9,2,FALSE))</f>
        <v/>
      </c>
    </row>
    <row r="90" spans="1:16" x14ac:dyDescent="0.25">
      <c r="A90" s="107"/>
      <c r="B90" s="107"/>
      <c r="C90" s="107"/>
      <c r="D90" s="107"/>
      <c r="E90" s="108"/>
      <c r="F90" s="109"/>
      <c r="G90" s="114"/>
      <c r="H90" s="109"/>
      <c r="I90" s="114"/>
      <c r="J90" s="87" t="str">
        <f>IF(ISBLANK(A90),"",$N90/VLOOKUP($C90,'Rés MRP'!A:X,'Rés MRP'!$F$1,FALSE))</f>
        <v/>
      </c>
      <c r="K90" s="249" t="str">
        <f>IF(OR(ISBLANK(C90),ISBLANK(N90)),"",ROUNDUP(N90*VLOOKUP(C90,base!$F:$V,base!S$1,FALSE)/VLOOKUP(C90,base!$F:$V,base!R$1,FALSE),0))</f>
        <v/>
      </c>
      <c r="L90" s="101" t="str">
        <f t="shared" si="15"/>
        <v/>
      </c>
      <c r="M90" s="102" t="str">
        <f t="shared" si="16"/>
        <v/>
      </c>
      <c r="N90" s="101" t="str">
        <f t="shared" si="17"/>
        <v/>
      </c>
      <c r="O90" s="103" t="str">
        <f t="shared" si="18"/>
        <v/>
      </c>
      <c r="P90" s="104" t="str">
        <f>IF(ISBLANK($F90),"",VLOOKUP($O90,base!$A$3:$B$9,2,FALSE))</f>
        <v/>
      </c>
    </row>
    <row r="91" spans="1:16" x14ac:dyDescent="0.25">
      <c r="A91" s="107"/>
      <c r="B91" s="107"/>
      <c r="C91" s="107"/>
      <c r="D91" s="107"/>
      <c r="E91" s="108"/>
      <c r="F91" s="109"/>
      <c r="G91" s="114"/>
      <c r="H91" s="109"/>
      <c r="I91" s="114"/>
      <c r="J91" s="87" t="str">
        <f>IF(ISBLANK(A91),"",$N91/VLOOKUP($C91,'Rés MRP'!A:X,'Rés MRP'!$F$1,FALSE))</f>
        <v/>
      </c>
      <c r="K91" s="249" t="str">
        <f>IF(OR(ISBLANK(C91),ISBLANK(N91)),"",ROUNDUP(N91*VLOOKUP(C91,base!$F:$V,base!S$1,FALSE)/VLOOKUP(C91,base!$F:$V,base!R$1,FALSE),0))</f>
        <v/>
      </c>
      <c r="L91" s="101" t="str">
        <f t="shared" si="15"/>
        <v/>
      </c>
      <c r="M91" s="102" t="str">
        <f t="shared" si="16"/>
        <v/>
      </c>
      <c r="N91" s="101" t="str">
        <f t="shared" si="17"/>
        <v/>
      </c>
      <c r="O91" s="103" t="str">
        <f t="shared" si="18"/>
        <v/>
      </c>
      <c r="P91" s="104" t="str">
        <f>IF(ISBLANK($F91),"",VLOOKUP($O91,base!$A$3:$B$9,2,FALSE))</f>
        <v/>
      </c>
    </row>
    <row r="92" spans="1:16" x14ac:dyDescent="0.25">
      <c r="A92" s="107"/>
      <c r="B92" s="107"/>
      <c r="C92" s="107"/>
      <c r="D92" s="107"/>
      <c r="E92" s="108"/>
      <c r="F92" s="109"/>
      <c r="G92" s="114"/>
      <c r="H92" s="109"/>
      <c r="I92" s="114"/>
      <c r="J92" s="87" t="str">
        <f>IF(ISBLANK(A92),"",$N92/VLOOKUP($C92,'Rés MRP'!A:X,'Rés MRP'!$F$1,FALSE))</f>
        <v/>
      </c>
      <c r="K92" s="249" t="str">
        <f>IF(OR(ISBLANK(C92),ISBLANK(N92)),"",ROUNDUP(N92*VLOOKUP(C92,base!$F:$V,base!S$1,FALSE)/VLOOKUP(C92,base!$F:$V,base!R$1,FALSE),0))</f>
        <v/>
      </c>
      <c r="L92" s="101" t="str">
        <f t="shared" si="15"/>
        <v/>
      </c>
      <c r="M92" s="102" t="str">
        <f t="shared" si="16"/>
        <v/>
      </c>
      <c r="N92" s="101" t="str">
        <f t="shared" si="17"/>
        <v/>
      </c>
      <c r="O92" s="103" t="str">
        <f t="shared" si="18"/>
        <v/>
      </c>
      <c r="P92" s="104" t="str">
        <f>IF(ISBLANK($F92),"",VLOOKUP($O92,base!$A$3:$B$9,2,FALSE))</f>
        <v/>
      </c>
    </row>
    <row r="93" spans="1:16" x14ac:dyDescent="0.25">
      <c r="A93" s="107"/>
      <c r="B93" s="107"/>
      <c r="C93" s="107"/>
      <c r="D93" s="107"/>
      <c r="E93" s="108"/>
      <c r="F93" s="109"/>
      <c r="G93" s="114"/>
      <c r="H93" s="109"/>
      <c r="I93" s="114"/>
      <c r="J93" s="87" t="str">
        <f>IF(ISBLANK(A93),"",$N93/VLOOKUP($C93,'Rés MRP'!A:X,'Rés MRP'!$F$1,FALSE))</f>
        <v/>
      </c>
      <c r="K93" s="249" t="str">
        <f>IF(OR(ISBLANK(C93),ISBLANK(N93)),"",ROUNDUP(N93*VLOOKUP(C93,base!$F:$V,base!S$1,FALSE)/VLOOKUP(C93,base!$F:$V,base!R$1,FALSE),0))</f>
        <v/>
      </c>
      <c r="L93" s="101" t="str">
        <f t="shared" si="15"/>
        <v/>
      </c>
      <c r="M93" s="102" t="str">
        <f t="shared" si="16"/>
        <v/>
      </c>
      <c r="N93" s="101" t="str">
        <f t="shared" si="17"/>
        <v/>
      </c>
      <c r="O93" s="103" t="str">
        <f t="shared" si="18"/>
        <v/>
      </c>
      <c r="P93" s="104" t="str">
        <f>IF(ISBLANK($F93),"",VLOOKUP($O93,base!$A$3:$B$9,2,FALSE))</f>
        <v/>
      </c>
    </row>
    <row r="94" spans="1:16" x14ac:dyDescent="0.25">
      <c r="A94" s="107"/>
      <c r="B94" s="107"/>
      <c r="C94" s="107"/>
      <c r="D94" s="107"/>
      <c r="E94" s="108"/>
      <c r="F94" s="109"/>
      <c r="G94" s="114"/>
      <c r="H94" s="109"/>
      <c r="I94" s="114"/>
      <c r="J94" s="87" t="str">
        <f>IF(ISBLANK(A94),"",$N94/VLOOKUP($C94,'Rés MRP'!A:X,'Rés MRP'!$F$1,FALSE))</f>
        <v/>
      </c>
      <c r="K94" s="249" t="str">
        <f>IF(OR(ISBLANK(C94),ISBLANK(N94)),"",ROUNDUP(N94*VLOOKUP(C94,base!$F:$V,base!S$1,FALSE)/VLOOKUP(C94,base!$F:$V,base!R$1,FALSE),0))</f>
        <v/>
      </c>
      <c r="L94" s="101" t="str">
        <f t="shared" si="15"/>
        <v/>
      </c>
      <c r="M94" s="102" t="str">
        <f t="shared" si="16"/>
        <v/>
      </c>
      <c r="N94" s="101" t="str">
        <f t="shared" si="17"/>
        <v/>
      </c>
      <c r="O94" s="103" t="str">
        <f t="shared" si="18"/>
        <v/>
      </c>
      <c r="P94" s="104" t="str">
        <f>IF(ISBLANK($F94),"",VLOOKUP($O94,base!$A$3:$B$9,2,FALSE))</f>
        <v/>
      </c>
    </row>
    <row r="95" spans="1:16" x14ac:dyDescent="0.25">
      <c r="A95" s="107"/>
      <c r="B95" s="107"/>
      <c r="C95" s="107"/>
      <c r="D95" s="107"/>
      <c r="E95" s="108"/>
      <c r="F95" s="109"/>
      <c r="G95" s="114"/>
      <c r="H95" s="109"/>
      <c r="I95" s="114"/>
      <c r="J95" s="87" t="str">
        <f>IF(ISBLANK(A95),"",$N95/VLOOKUP($C95,'Rés MRP'!A:X,'Rés MRP'!$F$1,FALSE))</f>
        <v/>
      </c>
      <c r="K95" s="249" t="str">
        <f>IF(OR(ISBLANK(C95),ISBLANK(N95)),"",ROUNDUP(N95*VLOOKUP(C95,base!$F:$V,base!S$1,FALSE)/VLOOKUP(C95,base!$F:$V,base!R$1,FALSE),0))</f>
        <v/>
      </c>
      <c r="L95" s="101" t="str">
        <f t="shared" si="15"/>
        <v/>
      </c>
      <c r="M95" s="102" t="str">
        <f t="shared" si="16"/>
        <v/>
      </c>
      <c r="N95" s="101" t="str">
        <f t="shared" si="17"/>
        <v/>
      </c>
      <c r="O95" s="103" t="str">
        <f t="shared" si="18"/>
        <v/>
      </c>
      <c r="P95" s="104" t="str">
        <f>IF(ISBLANK($F95),"",VLOOKUP($O95,base!$A$3:$B$9,2,FALSE))</f>
        <v/>
      </c>
    </row>
    <row r="96" spans="1:16" x14ac:dyDescent="0.25">
      <c r="A96" s="107"/>
      <c r="B96" s="107"/>
      <c r="C96" s="107"/>
      <c r="D96" s="107"/>
      <c r="E96" s="108"/>
      <c r="F96" s="109"/>
      <c r="G96" s="114"/>
      <c r="H96" s="109"/>
      <c r="I96" s="114"/>
      <c r="J96" s="87" t="str">
        <f>IF(ISBLANK(A96),"",$N96/VLOOKUP($C96,'Rés MRP'!A:X,'Rés MRP'!$F$1,FALSE))</f>
        <v/>
      </c>
      <c r="K96" s="249" t="str">
        <f>IF(OR(ISBLANK(C96),ISBLANK(N96)),"",ROUNDUP(N96*VLOOKUP(C96,base!$F:$V,base!S$1,FALSE)/VLOOKUP(C96,base!$F:$V,base!R$1,FALSE),0))</f>
        <v/>
      </c>
      <c r="L96" s="101" t="str">
        <f t="shared" si="15"/>
        <v/>
      </c>
      <c r="M96" s="102" t="str">
        <f t="shared" si="16"/>
        <v/>
      </c>
      <c r="N96" s="101" t="str">
        <f t="shared" si="17"/>
        <v/>
      </c>
      <c r="O96" s="103" t="str">
        <f t="shared" si="18"/>
        <v/>
      </c>
      <c r="P96" s="104" t="str">
        <f>IF(ISBLANK($F96),"",VLOOKUP($O96,base!$A$3:$B$9,2,FALSE))</f>
        <v/>
      </c>
    </row>
    <row r="97" spans="1:16" x14ac:dyDescent="0.25">
      <c r="A97" s="107"/>
      <c r="B97" s="107"/>
      <c r="C97" s="107"/>
      <c r="D97" s="107"/>
      <c r="E97" s="108"/>
      <c r="F97" s="109"/>
      <c r="G97" s="114"/>
      <c r="H97" s="109"/>
      <c r="I97" s="114"/>
      <c r="J97" s="87" t="str">
        <f>IF(ISBLANK(A97),"",$N97/VLOOKUP($C97,'Rés MRP'!A:X,'Rés MRP'!$F$1,FALSE))</f>
        <v/>
      </c>
      <c r="K97" s="249" t="str">
        <f>IF(OR(ISBLANK(C97),ISBLANK(N97)),"",ROUNDUP(N97*VLOOKUP(C97,base!$F:$V,base!S$1,FALSE)/VLOOKUP(C97,base!$F:$V,base!R$1,FALSE),0))</f>
        <v/>
      </c>
      <c r="L97" s="101" t="str">
        <f t="shared" si="15"/>
        <v/>
      </c>
      <c r="M97" s="102" t="str">
        <f t="shared" si="16"/>
        <v/>
      </c>
      <c r="N97" s="101" t="str">
        <f t="shared" si="17"/>
        <v/>
      </c>
      <c r="O97" s="103" t="str">
        <f t="shared" si="18"/>
        <v/>
      </c>
      <c r="P97" s="104" t="str">
        <f>IF(ISBLANK($F97),"",VLOOKUP($O97,base!$A$3:$B$9,2,FALSE))</f>
        <v/>
      </c>
    </row>
    <row r="98" spans="1:16" x14ac:dyDescent="0.25">
      <c r="A98" s="107"/>
      <c r="B98" s="107"/>
      <c r="C98" s="107"/>
      <c r="D98" s="107"/>
      <c r="E98" s="108"/>
      <c r="F98" s="109"/>
      <c r="G98" s="114"/>
      <c r="H98" s="109"/>
      <c r="I98" s="114"/>
      <c r="J98" s="87" t="str">
        <f>IF(ISBLANK(A98),"",$N98/VLOOKUP($C98,'Rés MRP'!A:X,'Rés MRP'!$F$1,FALSE))</f>
        <v/>
      </c>
      <c r="K98" s="249" t="str">
        <f>IF(OR(ISBLANK(C98),ISBLANK(N98)),"",ROUNDUP(N98*VLOOKUP(C98,base!$F:$V,base!S$1,FALSE)/VLOOKUP(C98,base!$F:$V,base!R$1,FALSE),0))</f>
        <v/>
      </c>
      <c r="L98" s="101" t="str">
        <f t="shared" si="15"/>
        <v/>
      </c>
      <c r="M98" s="102" t="str">
        <f t="shared" si="16"/>
        <v/>
      </c>
      <c r="N98" s="101" t="str">
        <f t="shared" si="17"/>
        <v/>
      </c>
      <c r="O98" s="103" t="str">
        <f t="shared" si="18"/>
        <v/>
      </c>
      <c r="P98" s="104" t="str">
        <f>IF(ISBLANK($F98),"",VLOOKUP($O98,base!$A$3:$B$9,2,FALSE))</f>
        <v/>
      </c>
    </row>
    <row r="99" spans="1:16" x14ac:dyDescent="0.25">
      <c r="A99" s="107"/>
      <c r="B99" s="107"/>
      <c r="C99" s="107"/>
      <c r="D99" s="107"/>
      <c r="E99" s="108"/>
      <c r="F99" s="109"/>
      <c r="G99" s="114"/>
      <c r="H99" s="109"/>
      <c r="I99" s="114"/>
      <c r="J99" s="87" t="str">
        <f>IF(ISBLANK(A99),"",$N99/VLOOKUP($C99,'Rés MRP'!A:X,'Rés MRP'!$F$1,FALSE))</f>
        <v/>
      </c>
      <c r="K99" s="249" t="str">
        <f>IF(OR(ISBLANK(C99),ISBLANK(N99)),"",ROUNDUP(N99*VLOOKUP(C99,base!$F:$V,base!S$1,FALSE)/VLOOKUP(C99,base!$F:$V,base!R$1,FALSE),0))</f>
        <v/>
      </c>
      <c r="L99" s="101" t="str">
        <f t="shared" si="15"/>
        <v/>
      </c>
      <c r="M99" s="102" t="str">
        <f t="shared" si="16"/>
        <v/>
      </c>
      <c r="N99" s="101" t="str">
        <f t="shared" si="17"/>
        <v/>
      </c>
      <c r="O99" s="103" t="str">
        <f t="shared" si="18"/>
        <v/>
      </c>
      <c r="P99" s="104" t="str">
        <f>IF(ISBLANK($F99),"",VLOOKUP($O99,base!$A$3:$B$9,2,FALSE))</f>
        <v/>
      </c>
    </row>
    <row r="100" spans="1:16" x14ac:dyDescent="0.25">
      <c r="A100" s="107"/>
      <c r="B100" s="107"/>
      <c r="C100" s="107"/>
      <c r="D100" s="107"/>
      <c r="E100" s="108"/>
      <c r="F100" s="109"/>
      <c r="G100" s="114"/>
      <c r="H100" s="109"/>
      <c r="I100" s="114"/>
      <c r="J100" s="87" t="str">
        <f>IF(ISBLANK(A100),"",$N100/VLOOKUP($C100,'Rés MRP'!A:X,'Rés MRP'!$F$1,FALSE))</f>
        <v/>
      </c>
      <c r="K100" s="249" t="str">
        <f>IF(OR(ISBLANK(C100),ISBLANK(N100)),"",ROUNDUP(N100*VLOOKUP(C100,base!$F:$V,base!S$1,FALSE)/VLOOKUP(C100,base!$F:$V,base!R$1,FALSE),0))</f>
        <v/>
      </c>
      <c r="L100" s="101" t="str">
        <f t="shared" si="15"/>
        <v/>
      </c>
      <c r="M100" s="102" t="str">
        <f t="shared" si="16"/>
        <v/>
      </c>
      <c r="N100" s="101" t="str">
        <f t="shared" si="17"/>
        <v/>
      </c>
      <c r="O100" s="103" t="str">
        <f t="shared" si="18"/>
        <v/>
      </c>
      <c r="P100" s="104" t="str">
        <f>IF(ISBLANK($F100),"",VLOOKUP($O100,base!$A$3:$B$9,2,FALSE))</f>
        <v/>
      </c>
    </row>
    <row r="101" spans="1:16" x14ac:dyDescent="0.25">
      <c r="A101" s="107"/>
      <c r="B101" s="107"/>
      <c r="C101" s="107"/>
      <c r="D101" s="107"/>
      <c r="E101" s="108"/>
      <c r="F101" s="109"/>
      <c r="G101" s="114"/>
      <c r="H101" s="109"/>
      <c r="I101" s="114"/>
      <c r="J101" s="87" t="str">
        <f>IF(ISBLANK(A101),"",$N101/VLOOKUP($C101,'Rés MRP'!A:X,'Rés MRP'!$F$1,FALSE))</f>
        <v/>
      </c>
      <c r="K101" s="249" t="str">
        <f>IF(OR(ISBLANK(C101),ISBLANK(N101)),"",ROUNDUP(N101*VLOOKUP(C101,base!$F:$V,base!S$1,FALSE)/VLOOKUP(C101,base!$F:$V,base!R$1,FALSE),0))</f>
        <v/>
      </c>
      <c r="L101" s="101" t="str">
        <f t="shared" si="15"/>
        <v/>
      </c>
      <c r="M101" s="102" t="str">
        <f t="shared" si="16"/>
        <v/>
      </c>
      <c r="N101" s="101" t="str">
        <f t="shared" si="17"/>
        <v/>
      </c>
      <c r="O101" s="103" t="str">
        <f t="shared" si="18"/>
        <v/>
      </c>
      <c r="P101" s="104" t="str">
        <f>IF(ISBLANK($F101),"",VLOOKUP($O101,base!$A$3:$B$9,2,FALSE))</f>
        <v/>
      </c>
    </row>
    <row r="102" spans="1:16" x14ac:dyDescent="0.25">
      <c r="A102" s="107"/>
      <c r="B102" s="107"/>
      <c r="C102" s="107"/>
      <c r="D102" s="107"/>
      <c r="E102" s="108"/>
      <c r="F102" s="109"/>
      <c r="G102" s="114"/>
      <c r="H102" s="109"/>
      <c r="I102" s="114"/>
      <c r="J102" s="87" t="str">
        <f>IF(ISBLANK(A102),"",$N102/VLOOKUP($C102,'Rés MRP'!A:X,'Rés MRP'!$F$1,FALSE))</f>
        <v/>
      </c>
      <c r="K102" s="249" t="str">
        <f>IF(OR(ISBLANK(C102),ISBLANK(N102)),"",ROUNDUP(N102*VLOOKUP(C102,base!$F:$V,base!S$1,FALSE)/VLOOKUP(C102,base!$F:$V,base!R$1,FALSE),0))</f>
        <v/>
      </c>
      <c r="L102" s="101" t="str">
        <f t="shared" si="15"/>
        <v/>
      </c>
      <c r="M102" s="102" t="str">
        <f t="shared" si="16"/>
        <v/>
      </c>
      <c r="N102" s="101" t="str">
        <f t="shared" si="17"/>
        <v/>
      </c>
      <c r="O102" s="103" t="str">
        <f t="shared" si="18"/>
        <v/>
      </c>
      <c r="P102" s="104" t="str">
        <f>IF(ISBLANK($F102),"",VLOOKUP($O102,base!$A$3:$B$9,2,FALSE))</f>
        <v/>
      </c>
    </row>
    <row r="103" spans="1:16" x14ac:dyDescent="0.25">
      <c r="A103" s="107"/>
      <c r="B103" s="107"/>
      <c r="C103" s="107"/>
      <c r="D103" s="107"/>
      <c r="E103" s="108"/>
      <c r="F103" s="109"/>
      <c r="G103" s="114"/>
      <c r="H103" s="109"/>
      <c r="I103" s="114"/>
      <c r="J103" s="87" t="str">
        <f>IF(ISBLANK(A103),"",$N103/VLOOKUP($C103,'Rés MRP'!A:X,'Rés MRP'!$F$1,FALSE))</f>
        <v/>
      </c>
      <c r="K103" s="249" t="str">
        <f>IF(OR(ISBLANK(C103),ISBLANK(N103)),"",ROUNDUP(N103*VLOOKUP(C103,base!$F:$V,base!S$1,FALSE)/VLOOKUP(C103,base!$F:$V,base!R$1,FALSE),0))</f>
        <v/>
      </c>
      <c r="L103" s="101" t="str">
        <f t="shared" si="15"/>
        <v/>
      </c>
      <c r="M103" s="102" t="str">
        <f t="shared" si="16"/>
        <v/>
      </c>
      <c r="N103" s="101" t="str">
        <f t="shared" si="17"/>
        <v/>
      </c>
      <c r="O103" s="103" t="str">
        <f t="shared" si="18"/>
        <v/>
      </c>
      <c r="P103" s="104" t="str">
        <f>IF(ISBLANK($F103),"",VLOOKUP($O103,base!$A$3:$B$9,2,FALSE))</f>
        <v/>
      </c>
    </row>
    <row r="104" spans="1:16" x14ac:dyDescent="0.25">
      <c r="A104" s="107"/>
      <c r="B104" s="107"/>
      <c r="C104" s="107"/>
      <c r="D104" s="107"/>
      <c r="E104" s="108"/>
      <c r="F104" s="109"/>
      <c r="G104" s="114"/>
      <c r="H104" s="109"/>
      <c r="I104" s="114"/>
      <c r="J104" s="87" t="str">
        <f>IF(ISBLANK(A104),"",$N104/VLOOKUP($C104,'Rés MRP'!A:X,'Rés MRP'!$F$1,FALSE))</f>
        <v/>
      </c>
      <c r="K104" s="249" t="str">
        <f>IF(OR(ISBLANK(C104),ISBLANK(N104)),"",ROUNDUP(N104*VLOOKUP(C104,base!$F:$V,base!S$1,FALSE)/VLOOKUP(C104,base!$F:$V,base!R$1,FALSE),0))</f>
        <v/>
      </c>
      <c r="L104" s="101" t="str">
        <f t="shared" si="15"/>
        <v/>
      </c>
      <c r="M104" s="102" t="str">
        <f t="shared" si="16"/>
        <v/>
      </c>
      <c r="N104" s="101" t="str">
        <f t="shared" si="17"/>
        <v/>
      </c>
      <c r="O104" s="103" t="str">
        <f t="shared" si="18"/>
        <v/>
      </c>
      <c r="P104" s="104" t="str">
        <f>IF(ISBLANK($F104),"",VLOOKUP($O104,base!$A$3:$B$9,2,FALSE))</f>
        <v/>
      </c>
    </row>
    <row r="105" spans="1:16" x14ac:dyDescent="0.25">
      <c r="A105" s="107"/>
      <c r="B105" s="107"/>
      <c r="C105" s="107"/>
      <c r="D105" s="107"/>
      <c r="E105" s="108"/>
      <c r="F105" s="109"/>
      <c r="G105" s="114"/>
      <c r="H105" s="109"/>
      <c r="I105" s="114"/>
      <c r="J105" s="87" t="str">
        <f>IF(ISBLANK(A105),"",$N105/VLOOKUP($C105,'Rés MRP'!A:X,'Rés MRP'!$F$1,FALSE))</f>
        <v/>
      </c>
      <c r="K105" s="249" t="str">
        <f>IF(OR(ISBLANK(C105),ISBLANK(N105)),"",ROUNDUP(N105*VLOOKUP(C105,base!$F:$V,base!S$1,FALSE)/VLOOKUP(C105,base!$F:$V,base!R$1,FALSE),0))</f>
        <v/>
      </c>
      <c r="L105" s="101" t="str">
        <f t="shared" si="15"/>
        <v/>
      </c>
      <c r="M105" s="102" t="str">
        <f t="shared" si="16"/>
        <v/>
      </c>
      <c r="N105" s="101" t="str">
        <f t="shared" si="17"/>
        <v/>
      </c>
      <c r="O105" s="103" t="str">
        <f t="shared" si="18"/>
        <v/>
      </c>
      <c r="P105" s="104" t="str">
        <f>IF(ISBLANK($F105),"",VLOOKUP($O105,base!$A$3:$B$9,2,FALSE))</f>
        <v/>
      </c>
    </row>
    <row r="106" spans="1:16" x14ac:dyDescent="0.25">
      <c r="A106" s="107"/>
      <c r="B106" s="107"/>
      <c r="C106" s="107"/>
      <c r="D106" s="107"/>
      <c r="E106" s="108"/>
      <c r="F106" s="109"/>
      <c r="G106" s="114"/>
      <c r="H106" s="109"/>
      <c r="I106" s="114"/>
      <c r="J106" s="87" t="str">
        <f>IF(ISBLANK(A106),"",$N106/VLOOKUP($C106,'Rés MRP'!A:X,'Rés MRP'!$F$1,FALSE))</f>
        <v/>
      </c>
      <c r="K106" s="249" t="str">
        <f>IF(OR(ISBLANK(C106),ISBLANK(N106)),"",ROUNDUP(N106*VLOOKUP(C106,base!$F:$V,base!S$1,FALSE)/VLOOKUP(C106,base!$F:$V,base!R$1,FALSE),0))</f>
        <v/>
      </c>
      <c r="L106" s="101" t="str">
        <f t="shared" si="15"/>
        <v/>
      </c>
      <c r="M106" s="102" t="str">
        <f t="shared" si="16"/>
        <v/>
      </c>
      <c r="N106" s="101" t="str">
        <f t="shared" si="17"/>
        <v/>
      </c>
      <c r="O106" s="103" t="str">
        <f t="shared" si="18"/>
        <v/>
      </c>
      <c r="P106" s="104" t="str">
        <f>IF(ISBLANK($F106),"",VLOOKUP($O106,base!$A$3:$B$9,2,FALSE))</f>
        <v/>
      </c>
    </row>
    <row r="107" spans="1:16" x14ac:dyDescent="0.25">
      <c r="A107" s="107"/>
      <c r="B107" s="107"/>
      <c r="C107" s="107"/>
      <c r="D107" s="107"/>
      <c r="E107" s="108"/>
      <c r="F107" s="109"/>
      <c r="G107" s="114"/>
      <c r="H107" s="109"/>
      <c r="I107" s="114"/>
      <c r="J107" s="87" t="str">
        <f>IF(ISBLANK(A107),"",$N107/VLOOKUP($C107,'Rés MRP'!A:X,'Rés MRP'!$F$1,FALSE))</f>
        <v/>
      </c>
      <c r="K107" s="249" t="str">
        <f>IF(OR(ISBLANK(C107),ISBLANK(N107)),"",ROUNDUP(N107*VLOOKUP(C107,base!$F:$V,base!S$1,FALSE)/VLOOKUP(C107,base!$F:$V,base!R$1,FALSE),0))</f>
        <v/>
      </c>
      <c r="L107" s="101" t="str">
        <f t="shared" si="15"/>
        <v/>
      </c>
      <c r="M107" s="102" t="str">
        <f t="shared" si="16"/>
        <v/>
      </c>
      <c r="N107" s="101" t="str">
        <f t="shared" si="17"/>
        <v/>
      </c>
      <c r="O107" s="103" t="str">
        <f t="shared" si="18"/>
        <v/>
      </c>
      <c r="P107" s="104" t="str">
        <f>IF(ISBLANK($F107),"",VLOOKUP($O107,base!$A$3:$B$9,2,FALSE))</f>
        <v/>
      </c>
    </row>
    <row r="108" spans="1:16" x14ac:dyDescent="0.25">
      <c r="A108" s="107"/>
      <c r="B108" s="107"/>
      <c r="C108" s="107"/>
      <c r="D108" s="107"/>
      <c r="E108" s="108"/>
      <c r="F108" s="109"/>
      <c r="G108" s="114"/>
      <c r="H108" s="109"/>
      <c r="I108" s="114"/>
      <c r="J108" s="87" t="str">
        <f>IF(ISBLANK(A108),"",$N108/VLOOKUP($C108,'Rés MRP'!A:X,'Rés MRP'!$F$1,FALSE))</f>
        <v/>
      </c>
      <c r="K108" s="249" t="str">
        <f>IF(OR(ISBLANK(C108),ISBLANK(N108)),"",ROUNDUP(N108*VLOOKUP(C108,base!$F:$V,base!S$1,FALSE)/VLOOKUP(C108,base!$F:$V,base!R$1,FALSE),0))</f>
        <v/>
      </c>
      <c r="L108" s="101" t="str">
        <f t="shared" si="15"/>
        <v/>
      </c>
      <c r="M108" s="102" t="str">
        <f t="shared" si="16"/>
        <v/>
      </c>
      <c r="N108" s="101" t="str">
        <f t="shared" si="17"/>
        <v/>
      </c>
      <c r="O108" s="103" t="str">
        <f t="shared" si="18"/>
        <v/>
      </c>
      <c r="P108" s="104" t="str">
        <f>IF(ISBLANK($F108),"",VLOOKUP($O108,base!$A$3:$B$9,2,FALSE))</f>
        <v/>
      </c>
    </row>
    <row r="109" spans="1:16" x14ac:dyDescent="0.25">
      <c r="A109" s="107"/>
      <c r="B109" s="107"/>
      <c r="C109" s="107"/>
      <c r="D109" s="107"/>
      <c r="E109" s="108"/>
      <c r="F109" s="109"/>
      <c r="G109" s="114"/>
      <c r="H109" s="109"/>
      <c r="I109" s="114"/>
      <c r="J109" s="87" t="str">
        <f>IF(ISBLANK(A109),"",$N109/VLOOKUP($C109,'Rés MRP'!A:X,'Rés MRP'!$F$1,FALSE))</f>
        <v/>
      </c>
      <c r="K109" s="249" t="str">
        <f>IF(OR(ISBLANK(C109),ISBLANK(N109)),"",ROUNDUP(N109*VLOOKUP(C109,base!$F:$V,base!S$1,FALSE)/VLOOKUP(C109,base!$F:$V,base!R$1,FALSE),0))</f>
        <v/>
      </c>
      <c r="L109" s="101" t="str">
        <f t="shared" si="15"/>
        <v/>
      </c>
      <c r="M109" s="102" t="str">
        <f t="shared" si="16"/>
        <v/>
      </c>
      <c r="N109" s="101" t="str">
        <f t="shared" si="17"/>
        <v/>
      </c>
      <c r="O109" s="103" t="str">
        <f t="shared" si="18"/>
        <v/>
      </c>
      <c r="P109" s="104" t="str">
        <f>IF(ISBLANK($F109),"",VLOOKUP($O109,base!$A$3:$B$9,2,FALSE))</f>
        <v/>
      </c>
    </row>
    <row r="110" spans="1:16" x14ac:dyDescent="0.25">
      <c r="A110" s="107"/>
      <c r="B110" s="107"/>
      <c r="C110" s="107"/>
      <c r="D110" s="107"/>
      <c r="E110" s="108"/>
      <c r="F110" s="109"/>
      <c r="G110" s="114"/>
      <c r="H110" s="109"/>
      <c r="I110" s="114"/>
      <c r="J110" s="87" t="str">
        <f>IF(ISBLANK(A110),"",$N110/VLOOKUP($C110,'Rés MRP'!A:X,'Rés MRP'!$F$1,FALSE))</f>
        <v/>
      </c>
      <c r="K110" s="249" t="str">
        <f>IF(OR(ISBLANK(C110),ISBLANK(N110)),"",ROUNDUP(N110*VLOOKUP(C110,base!$F:$V,base!S$1,FALSE)/VLOOKUP(C110,base!$F:$V,base!R$1,FALSE),0))</f>
        <v/>
      </c>
      <c r="L110" s="101" t="str">
        <f t="shared" si="15"/>
        <v/>
      </c>
      <c r="M110" s="102" t="str">
        <f t="shared" si="16"/>
        <v/>
      </c>
      <c r="N110" s="101" t="str">
        <f t="shared" si="17"/>
        <v/>
      </c>
      <c r="O110" s="103" t="str">
        <f t="shared" si="18"/>
        <v/>
      </c>
      <c r="P110" s="104" t="str">
        <f>IF(ISBLANK($F110),"",VLOOKUP($O110,base!$A$3:$B$9,2,FALSE))</f>
        <v/>
      </c>
    </row>
    <row r="111" spans="1:16" x14ac:dyDescent="0.25">
      <c r="A111" s="107"/>
      <c r="B111" s="107"/>
      <c r="C111" s="107"/>
      <c r="D111" s="107"/>
      <c r="E111" s="108"/>
      <c r="F111" s="109"/>
      <c r="G111" s="114"/>
      <c r="H111" s="109"/>
      <c r="I111" s="114"/>
      <c r="J111" s="87" t="str">
        <f>IF(ISBLANK(A111),"",$N111/VLOOKUP($C111,'Rés MRP'!A:X,'Rés MRP'!$F$1,FALSE))</f>
        <v/>
      </c>
      <c r="K111" s="249" t="str">
        <f>IF(OR(ISBLANK(C111),ISBLANK(N111)),"",ROUNDUP(N111*VLOOKUP(C111,base!$F:$V,base!S$1,FALSE)/VLOOKUP(C111,base!$F:$V,base!R$1,FALSE),0))</f>
        <v/>
      </c>
      <c r="L111" s="101" t="str">
        <f t="shared" si="15"/>
        <v/>
      </c>
      <c r="M111" s="102" t="str">
        <f t="shared" si="16"/>
        <v/>
      </c>
      <c r="N111" s="101" t="str">
        <f t="shared" si="17"/>
        <v/>
      </c>
      <c r="O111" s="103" t="str">
        <f t="shared" si="18"/>
        <v/>
      </c>
      <c r="P111" s="104" t="str">
        <f>IF(ISBLANK($F111),"",VLOOKUP($O111,base!$A$3:$B$9,2,FALSE))</f>
        <v/>
      </c>
    </row>
    <row r="112" spans="1:16" x14ac:dyDescent="0.25">
      <c r="A112" s="107"/>
      <c r="B112" s="107"/>
      <c r="C112" s="107"/>
      <c r="D112" s="107"/>
      <c r="E112" s="108"/>
      <c r="F112" s="109"/>
      <c r="G112" s="114"/>
      <c r="H112" s="109"/>
      <c r="I112" s="114"/>
      <c r="J112" s="87" t="str">
        <f>IF(ISBLANK(A112),"",$N112/VLOOKUP($C112,'Rés MRP'!A:X,'Rés MRP'!$F$1,FALSE))</f>
        <v/>
      </c>
      <c r="K112" s="249" t="str">
        <f>IF(OR(ISBLANK(C112),ISBLANK(N112)),"",ROUNDUP(N112*VLOOKUP(C112,base!$F:$V,base!S$1,FALSE)/VLOOKUP(C112,base!$F:$V,base!R$1,FALSE),0))</f>
        <v/>
      </c>
      <c r="L112" s="101" t="str">
        <f t="shared" si="15"/>
        <v/>
      </c>
      <c r="M112" s="102" t="str">
        <f t="shared" si="16"/>
        <v/>
      </c>
      <c r="N112" s="101" t="str">
        <f t="shared" si="17"/>
        <v/>
      </c>
      <c r="O112" s="103" t="str">
        <f t="shared" si="18"/>
        <v/>
      </c>
      <c r="P112" s="104" t="str">
        <f>IF(ISBLANK($F112),"",VLOOKUP($O112,base!$A$3:$B$9,2,FALSE))</f>
        <v/>
      </c>
    </row>
    <row r="113" spans="1:16" x14ac:dyDescent="0.25">
      <c r="A113" s="107"/>
      <c r="B113" s="107"/>
      <c r="C113" s="107"/>
      <c r="D113" s="107"/>
      <c r="E113" s="108"/>
      <c r="F113" s="109"/>
      <c r="G113" s="114"/>
      <c r="H113" s="109"/>
      <c r="I113" s="114"/>
      <c r="J113" s="87" t="str">
        <f>IF(ISBLANK(A113),"",$N113/VLOOKUP($C113,'Rés MRP'!A:X,'Rés MRP'!$F$1,FALSE))</f>
        <v/>
      </c>
      <c r="K113" s="249" t="str">
        <f>IF(OR(ISBLANK(C113),ISBLANK(N113)),"",ROUNDUP(N113*VLOOKUP(C113,base!$F:$V,base!S$1,FALSE)/VLOOKUP(C113,base!$F:$V,base!R$1,FALSE),0))</f>
        <v/>
      </c>
      <c r="L113" s="101" t="str">
        <f t="shared" si="15"/>
        <v/>
      </c>
      <c r="M113" s="102" t="str">
        <f t="shared" si="16"/>
        <v/>
      </c>
      <c r="N113" s="101" t="str">
        <f t="shared" si="17"/>
        <v/>
      </c>
      <c r="O113" s="103" t="str">
        <f t="shared" si="18"/>
        <v/>
      </c>
      <c r="P113" s="104" t="str">
        <f>IF(ISBLANK($F113),"",VLOOKUP($O113,base!$A$3:$B$9,2,FALSE))</f>
        <v/>
      </c>
    </row>
    <row r="114" spans="1:16" x14ac:dyDescent="0.25">
      <c r="A114" s="107"/>
      <c r="B114" s="107"/>
      <c r="C114" s="107"/>
      <c r="D114" s="107"/>
      <c r="E114" s="108"/>
      <c r="F114" s="109"/>
      <c r="G114" s="114"/>
      <c r="H114" s="109"/>
      <c r="I114" s="114"/>
      <c r="J114" s="87" t="str">
        <f>IF(ISBLANK(A114),"",$N114/VLOOKUP($C114,'Rés MRP'!A:X,'Rés MRP'!$F$1,FALSE))</f>
        <v/>
      </c>
      <c r="K114" s="249" t="str">
        <f>IF(OR(ISBLANK(C114),ISBLANK(N114)),"",ROUNDUP(N114*VLOOKUP(C114,base!$F:$V,base!S$1,FALSE)/VLOOKUP(C114,base!$F:$V,base!R$1,FALSE),0))</f>
        <v/>
      </c>
      <c r="L114" s="101" t="str">
        <f t="shared" si="15"/>
        <v/>
      </c>
      <c r="M114" s="102" t="str">
        <f t="shared" si="16"/>
        <v/>
      </c>
      <c r="N114" s="101" t="str">
        <f t="shared" si="17"/>
        <v/>
      </c>
      <c r="O114" s="103" t="str">
        <f t="shared" si="18"/>
        <v/>
      </c>
      <c r="P114" s="104" t="str">
        <f>IF(ISBLANK($F114),"",VLOOKUP($O114,base!$A$3:$B$9,2,FALSE))</f>
        <v/>
      </c>
    </row>
    <row r="115" spans="1:16" x14ac:dyDescent="0.25">
      <c r="A115" s="107"/>
      <c r="B115" s="107"/>
      <c r="C115" s="107"/>
      <c r="D115" s="107"/>
      <c r="E115" s="108"/>
      <c r="F115" s="109"/>
      <c r="G115" s="114"/>
      <c r="H115" s="109"/>
      <c r="I115" s="114"/>
      <c r="J115" s="87" t="str">
        <f>IF(ISBLANK(A115),"",$N115/VLOOKUP($C115,'Rés MRP'!A:X,'Rés MRP'!$F$1,FALSE))</f>
        <v/>
      </c>
      <c r="K115" s="249" t="str">
        <f>IF(OR(ISBLANK(C115),ISBLANK(N115)),"",ROUNDUP(N115*VLOOKUP(C115,base!$F:$V,base!S$1,FALSE)/VLOOKUP(C115,base!$F:$V,base!R$1,FALSE),0))</f>
        <v/>
      </c>
      <c r="L115" s="101" t="str">
        <f t="shared" si="15"/>
        <v/>
      </c>
      <c r="M115" s="102" t="str">
        <f t="shared" si="16"/>
        <v/>
      </c>
      <c r="N115" s="101" t="str">
        <f t="shared" si="17"/>
        <v/>
      </c>
      <c r="O115" s="103" t="str">
        <f t="shared" si="18"/>
        <v/>
      </c>
      <c r="P115" s="104" t="str">
        <f>IF(ISBLANK($F115),"",VLOOKUP($O115,base!$A$3:$B$9,2,FALSE))</f>
        <v/>
      </c>
    </row>
    <row r="116" spans="1:16" x14ac:dyDescent="0.25">
      <c r="A116" s="107"/>
      <c r="B116" s="107"/>
      <c r="C116" s="107"/>
      <c r="D116" s="107"/>
      <c r="E116" s="108"/>
      <c r="F116" s="109"/>
      <c r="G116" s="114"/>
      <c r="H116" s="109"/>
      <c r="I116" s="114"/>
      <c r="J116" s="87" t="str">
        <f>IF(ISBLANK(A116),"",$N116/VLOOKUP($C116,'Rés MRP'!A:X,'Rés MRP'!$F$1,FALSE))</f>
        <v/>
      </c>
      <c r="K116" s="249" t="str">
        <f>IF(OR(ISBLANK(C116),ISBLANK(N116)),"",ROUNDUP(N116*VLOOKUP(C116,base!$F:$V,base!S$1,FALSE)/VLOOKUP(C116,base!$F:$V,base!R$1,FALSE),0))</f>
        <v/>
      </c>
      <c r="L116" s="101" t="str">
        <f t="shared" si="15"/>
        <v/>
      </c>
      <c r="M116" s="102" t="str">
        <f t="shared" si="16"/>
        <v/>
      </c>
      <c r="N116" s="101" t="str">
        <f t="shared" si="17"/>
        <v/>
      </c>
      <c r="O116" s="103" t="str">
        <f t="shared" si="18"/>
        <v/>
      </c>
      <c r="P116" s="104" t="str">
        <f>IF(ISBLANK($F116),"",VLOOKUP($O116,base!$A$3:$B$9,2,FALSE))</f>
        <v/>
      </c>
    </row>
    <row r="117" spans="1:16" x14ac:dyDescent="0.25">
      <c r="A117" s="107"/>
      <c r="B117" s="107"/>
      <c r="C117" s="107"/>
      <c r="D117" s="107"/>
      <c r="E117" s="108"/>
      <c r="F117" s="109"/>
      <c r="G117" s="114"/>
      <c r="H117" s="109"/>
      <c r="I117" s="114"/>
      <c r="J117" s="87" t="str">
        <f>IF(ISBLANK(A117),"",$N117/VLOOKUP($C117,'Rés MRP'!A:X,'Rés MRP'!$F$1,FALSE))</f>
        <v/>
      </c>
      <c r="K117" s="249" t="str">
        <f>IF(OR(ISBLANK(C117),ISBLANK(N117)),"",ROUNDUP(N117*VLOOKUP(C117,base!$F:$V,base!S$1,FALSE)/VLOOKUP(C117,base!$F:$V,base!R$1,FALSE),0))</f>
        <v/>
      </c>
      <c r="L117" s="101" t="str">
        <f t="shared" si="15"/>
        <v/>
      </c>
      <c r="M117" s="102" t="str">
        <f t="shared" si="16"/>
        <v/>
      </c>
      <c r="N117" s="101" t="str">
        <f t="shared" si="17"/>
        <v/>
      </c>
      <c r="O117" s="103" t="str">
        <f t="shared" si="18"/>
        <v/>
      </c>
      <c r="P117" s="104" t="str">
        <f>IF(ISBLANK($F117),"",VLOOKUP($O117,base!$A$3:$B$9,2,FALSE))</f>
        <v/>
      </c>
    </row>
    <row r="118" spans="1:16" x14ac:dyDescent="0.25">
      <c r="A118" s="107"/>
      <c r="B118" s="107"/>
      <c r="C118" s="107"/>
      <c r="D118" s="107"/>
      <c r="E118" s="108"/>
      <c r="F118" s="109"/>
      <c r="G118" s="114"/>
      <c r="H118" s="109"/>
      <c r="I118" s="114"/>
      <c r="J118" s="87" t="str">
        <f>IF(ISBLANK(A118),"",$N118/VLOOKUP($C118,'Rés MRP'!A:X,'Rés MRP'!$F$1,FALSE))</f>
        <v/>
      </c>
      <c r="K118" s="249" t="str">
        <f>IF(OR(ISBLANK(C118),ISBLANK(N118)),"",ROUNDUP(N118*VLOOKUP(C118,base!$F:$V,base!S$1,FALSE)/VLOOKUP(C118,base!$F:$V,base!R$1,FALSE),0))</f>
        <v/>
      </c>
      <c r="L118" s="101" t="str">
        <f t="shared" si="15"/>
        <v/>
      </c>
      <c r="M118" s="102" t="str">
        <f t="shared" si="16"/>
        <v/>
      </c>
      <c r="N118" s="101" t="str">
        <f t="shared" si="17"/>
        <v/>
      </c>
      <c r="O118" s="103" t="str">
        <f t="shared" si="18"/>
        <v/>
      </c>
      <c r="P118" s="104" t="str">
        <f>IF(ISBLANK($F118),"",VLOOKUP($O118,base!$A$3:$B$9,2,FALSE))</f>
        <v/>
      </c>
    </row>
    <row r="119" spans="1:16" x14ac:dyDescent="0.25">
      <c r="A119" s="107"/>
      <c r="B119" s="107"/>
      <c r="C119" s="107"/>
      <c r="D119" s="107"/>
      <c r="E119" s="108"/>
      <c r="F119" s="109"/>
      <c r="G119" s="114"/>
      <c r="H119" s="109"/>
      <c r="I119" s="114"/>
      <c r="J119" s="87" t="str">
        <f>IF(ISBLANK(A119),"",$N119/VLOOKUP($C119,'Rés MRP'!A:X,'Rés MRP'!$F$1,FALSE))</f>
        <v/>
      </c>
      <c r="K119" s="249" t="str">
        <f>IF(OR(ISBLANK(C119),ISBLANK(N119)),"",ROUNDUP(N119*VLOOKUP(C119,base!$F:$V,base!S$1,FALSE)/VLOOKUP(C119,base!$F:$V,base!R$1,FALSE),0))</f>
        <v/>
      </c>
      <c r="L119" s="101" t="str">
        <f t="shared" si="15"/>
        <v/>
      </c>
      <c r="M119" s="102" t="str">
        <f t="shared" si="16"/>
        <v/>
      </c>
      <c r="N119" s="101" t="str">
        <f t="shared" si="17"/>
        <v/>
      </c>
      <c r="O119" s="103" t="str">
        <f t="shared" si="18"/>
        <v/>
      </c>
      <c r="P119" s="104" t="str">
        <f>IF(ISBLANK($F119),"",VLOOKUP($O119,base!$A$3:$B$9,2,FALSE))</f>
        <v/>
      </c>
    </row>
    <row r="120" spans="1:16" x14ac:dyDescent="0.25">
      <c r="A120" s="107"/>
      <c r="B120" s="107"/>
      <c r="C120" s="107"/>
      <c r="D120" s="107"/>
      <c r="E120" s="108"/>
      <c r="F120" s="109"/>
      <c r="G120" s="114"/>
      <c r="H120" s="109"/>
      <c r="I120" s="114"/>
      <c r="J120" s="87" t="str">
        <f>IF(ISBLANK(A120),"",$N120/VLOOKUP($C120,'Rés MRP'!A:X,'Rés MRP'!$F$1,FALSE))</f>
        <v/>
      </c>
      <c r="K120" s="249" t="str">
        <f>IF(OR(ISBLANK(C120),ISBLANK(N120)),"",ROUNDUP(N120*VLOOKUP(C120,base!$F:$V,base!S$1,FALSE)/VLOOKUP(C120,base!$F:$V,base!R$1,FALSE),0))</f>
        <v/>
      </c>
      <c r="L120" s="101" t="str">
        <f t="shared" si="15"/>
        <v/>
      </c>
      <c r="M120" s="102" t="str">
        <f t="shared" si="16"/>
        <v/>
      </c>
      <c r="N120" s="101" t="str">
        <f t="shared" si="17"/>
        <v/>
      </c>
      <c r="O120" s="103" t="str">
        <f t="shared" si="18"/>
        <v/>
      </c>
      <c r="P120" s="104" t="str">
        <f>IF(ISBLANK($F120),"",VLOOKUP($O120,base!$A$3:$B$9,2,FALSE))</f>
        <v/>
      </c>
    </row>
    <row r="121" spans="1:16" x14ac:dyDescent="0.25">
      <c r="A121" s="107"/>
      <c r="B121" s="107"/>
      <c r="C121" s="107"/>
      <c r="D121" s="107"/>
      <c r="E121" s="108"/>
      <c r="F121" s="109"/>
      <c r="G121" s="114"/>
      <c r="H121" s="109"/>
      <c r="I121" s="114"/>
      <c r="J121" s="87" t="str">
        <f>IF(ISBLANK(A121),"",$N121/VLOOKUP($C121,'Rés MRP'!A:X,'Rés MRP'!$F$1,FALSE))</f>
        <v/>
      </c>
      <c r="K121" s="249" t="str">
        <f>IF(OR(ISBLANK(C121),ISBLANK(N121)),"",ROUNDUP(N121*VLOOKUP(C121,base!$F:$V,base!S$1,FALSE)/VLOOKUP(C121,base!$F:$V,base!R$1,FALSE),0))</f>
        <v/>
      </c>
      <c r="L121" s="101" t="str">
        <f t="shared" si="15"/>
        <v/>
      </c>
      <c r="M121" s="102" t="str">
        <f t="shared" si="16"/>
        <v/>
      </c>
      <c r="N121" s="101" t="str">
        <f t="shared" si="17"/>
        <v/>
      </c>
      <c r="O121" s="103" t="str">
        <f t="shared" si="18"/>
        <v/>
      </c>
      <c r="P121" s="104" t="str">
        <f>IF(ISBLANK($F121),"",VLOOKUP($O121,base!$A$3:$B$9,2,FALSE))</f>
        <v/>
      </c>
    </row>
    <row r="122" spans="1:16" x14ac:dyDescent="0.25">
      <c r="A122" s="107"/>
      <c r="B122" s="107"/>
      <c r="C122" s="107"/>
      <c r="D122" s="107"/>
      <c r="E122" s="108"/>
      <c r="F122" s="109"/>
      <c r="G122" s="114"/>
      <c r="H122" s="109"/>
      <c r="I122" s="114"/>
      <c r="J122" s="87" t="str">
        <f>IF(ISBLANK(A122),"",$N122/VLOOKUP($C122,'Rés MRP'!A:X,'Rés MRP'!$F$1,FALSE))</f>
        <v/>
      </c>
      <c r="K122" s="249" t="str">
        <f>IF(OR(ISBLANK(C122),ISBLANK(N122)),"",ROUNDUP(N122*VLOOKUP(C122,base!$F:$V,base!S$1,FALSE)/VLOOKUP(C122,base!$F:$V,base!R$1,FALSE),0))</f>
        <v/>
      </c>
      <c r="L122" s="101" t="str">
        <f t="shared" si="15"/>
        <v/>
      </c>
      <c r="M122" s="102" t="str">
        <f t="shared" si="16"/>
        <v/>
      </c>
      <c r="N122" s="101" t="str">
        <f t="shared" si="17"/>
        <v/>
      </c>
      <c r="O122" s="103" t="str">
        <f t="shared" si="18"/>
        <v/>
      </c>
      <c r="P122" s="104" t="str">
        <f>IF(ISBLANK($F122),"",VLOOKUP($O122,base!$A$3:$B$9,2,FALSE))</f>
        <v/>
      </c>
    </row>
    <row r="123" spans="1:16" x14ac:dyDescent="0.25">
      <c r="A123" s="107"/>
      <c r="B123" s="107"/>
      <c r="C123" s="107"/>
      <c r="D123" s="107"/>
      <c r="E123" s="108"/>
      <c r="F123" s="109"/>
      <c r="G123" s="114"/>
      <c r="H123" s="109"/>
      <c r="I123" s="114"/>
      <c r="J123" s="87" t="str">
        <f>IF(ISBLANK(A123),"",$N123/VLOOKUP($C123,'Rés MRP'!A:X,'Rés MRP'!$F$1,FALSE))</f>
        <v/>
      </c>
      <c r="K123" s="249" t="str">
        <f>IF(OR(ISBLANK(C123),ISBLANK(N123)),"",ROUNDUP(N123*VLOOKUP(C123,base!$F:$V,base!S$1,FALSE)/VLOOKUP(C123,base!$F:$V,base!R$1,FALSE),0))</f>
        <v/>
      </c>
      <c r="L123" s="101" t="str">
        <f t="shared" si="15"/>
        <v/>
      </c>
      <c r="M123" s="102" t="str">
        <f t="shared" si="16"/>
        <v/>
      </c>
      <c r="N123" s="101" t="str">
        <f t="shared" si="17"/>
        <v/>
      </c>
      <c r="O123" s="103" t="str">
        <f t="shared" si="18"/>
        <v/>
      </c>
      <c r="P123" s="104" t="str">
        <f>IF(ISBLANK($F123),"",VLOOKUP($O123,base!$A$3:$B$9,2,FALSE))</f>
        <v/>
      </c>
    </row>
    <row r="124" spans="1:16" x14ac:dyDescent="0.25">
      <c r="A124" s="107"/>
      <c r="B124" s="107"/>
      <c r="C124" s="107"/>
      <c r="D124" s="107"/>
      <c r="E124" s="108"/>
      <c r="F124" s="109"/>
      <c r="G124" s="114"/>
      <c r="H124" s="109"/>
      <c r="I124" s="114"/>
      <c r="J124" s="87" t="str">
        <f>IF(ISBLANK(A124),"",$N124/VLOOKUP($C124,'Rés MRP'!A:X,'Rés MRP'!$F$1,FALSE))</f>
        <v/>
      </c>
      <c r="K124" s="249" t="str">
        <f>IF(OR(ISBLANK(C124),ISBLANK(N124)),"",ROUNDUP(N124*VLOOKUP(C124,base!$F:$V,base!S$1,FALSE)/VLOOKUP(C124,base!$F:$V,base!R$1,FALSE),0))</f>
        <v/>
      </c>
      <c r="L124" s="101" t="str">
        <f t="shared" si="15"/>
        <v/>
      </c>
      <c r="M124" s="102" t="str">
        <f t="shared" si="16"/>
        <v/>
      </c>
      <c r="N124" s="101" t="str">
        <f t="shared" si="17"/>
        <v/>
      </c>
      <c r="O124" s="103" t="str">
        <f t="shared" si="18"/>
        <v/>
      </c>
      <c r="P124" s="104" t="str">
        <f>IF(ISBLANK($F124),"",VLOOKUP($O124,base!$A$3:$B$9,2,FALSE))</f>
        <v/>
      </c>
    </row>
    <row r="125" spans="1:16" x14ac:dyDescent="0.25">
      <c r="A125" s="107"/>
      <c r="B125" s="107"/>
      <c r="C125" s="107"/>
      <c r="D125" s="107"/>
      <c r="E125" s="108"/>
      <c r="F125" s="109"/>
      <c r="G125" s="114"/>
      <c r="H125" s="109"/>
      <c r="I125" s="114"/>
      <c r="J125" s="87" t="str">
        <f>IF(ISBLANK(A125),"",$N125/VLOOKUP($C125,'Rés MRP'!A:X,'Rés MRP'!$F$1,FALSE))</f>
        <v/>
      </c>
      <c r="K125" s="249" t="str">
        <f>IF(OR(ISBLANK(C125),ISBLANK(N125)),"",ROUNDUP(N125*VLOOKUP(C125,base!$F:$V,base!S$1,FALSE)/VLOOKUP(C125,base!$F:$V,base!R$1,FALSE),0))</f>
        <v/>
      </c>
      <c r="L125" s="101" t="str">
        <f t="shared" si="15"/>
        <v/>
      </c>
      <c r="M125" s="102" t="str">
        <f t="shared" si="16"/>
        <v/>
      </c>
      <c r="N125" s="101" t="str">
        <f t="shared" si="17"/>
        <v/>
      </c>
      <c r="O125" s="103" t="str">
        <f t="shared" si="18"/>
        <v/>
      </c>
      <c r="P125" s="104" t="str">
        <f>IF(ISBLANK($F125),"",VLOOKUP($O125,base!$A$3:$B$9,2,FALSE))</f>
        <v/>
      </c>
    </row>
    <row r="126" spans="1:16" x14ac:dyDescent="0.25">
      <c r="A126" s="107"/>
      <c r="B126" s="107"/>
      <c r="C126" s="107"/>
      <c r="D126" s="107"/>
      <c r="E126" s="108"/>
      <c r="F126" s="109"/>
      <c r="G126" s="114"/>
      <c r="H126" s="109"/>
      <c r="I126" s="114"/>
      <c r="J126" s="87" t="str">
        <f>IF(ISBLANK(A126),"",$N126/VLOOKUP($C126,'Rés MRP'!A:X,'Rés MRP'!$F$1,FALSE))</f>
        <v/>
      </c>
      <c r="K126" s="249" t="str">
        <f>IF(OR(ISBLANK(C126),ISBLANK(N126)),"",ROUNDUP(N126*VLOOKUP(C126,base!$F:$V,base!S$1,FALSE)/VLOOKUP(C126,base!$F:$V,base!R$1,FALSE),0))</f>
        <v/>
      </c>
      <c r="L126" s="101" t="str">
        <f t="shared" si="15"/>
        <v/>
      </c>
      <c r="M126" s="102" t="str">
        <f t="shared" si="16"/>
        <v/>
      </c>
      <c r="N126" s="101" t="str">
        <f t="shared" si="17"/>
        <v/>
      </c>
      <c r="O126" s="103" t="str">
        <f t="shared" si="18"/>
        <v/>
      </c>
      <c r="P126" s="104" t="str">
        <f>IF(ISBLANK($F126),"",VLOOKUP($O126,base!$A$3:$B$9,2,FALSE))</f>
        <v/>
      </c>
    </row>
    <row r="127" spans="1:16" x14ac:dyDescent="0.25">
      <c r="A127" s="107"/>
      <c r="B127" s="107"/>
      <c r="C127" s="107"/>
      <c r="D127" s="107"/>
      <c r="E127" s="108"/>
      <c r="F127" s="109"/>
      <c r="G127" s="114"/>
      <c r="H127" s="109"/>
      <c r="I127" s="114"/>
      <c r="J127" s="87" t="str">
        <f>IF(ISBLANK(A127),"",$N127/VLOOKUP($C127,'Rés MRP'!A:X,'Rés MRP'!$F$1,FALSE))</f>
        <v/>
      </c>
      <c r="K127" s="249" t="str">
        <f>IF(OR(ISBLANK(C127),ISBLANK(N127)),"",ROUNDUP(N127*VLOOKUP(C127,base!$F:$V,base!S$1,FALSE)/VLOOKUP(C127,base!$F:$V,base!R$1,FALSE),0))</f>
        <v/>
      </c>
      <c r="L127" s="101" t="str">
        <f t="shared" si="15"/>
        <v/>
      </c>
      <c r="M127" s="102" t="str">
        <f t="shared" si="16"/>
        <v/>
      </c>
      <c r="N127" s="101" t="str">
        <f t="shared" si="17"/>
        <v/>
      </c>
      <c r="O127" s="103" t="str">
        <f t="shared" si="18"/>
        <v/>
      </c>
      <c r="P127" s="104" t="str">
        <f>IF(ISBLANK($F127),"",VLOOKUP($O127,base!$A$3:$B$9,2,FALSE))</f>
        <v/>
      </c>
    </row>
    <row r="128" spans="1:16" x14ac:dyDescent="0.25">
      <c r="A128" s="107"/>
      <c r="B128" s="107"/>
      <c r="C128" s="107"/>
      <c r="D128" s="107"/>
      <c r="E128" s="108"/>
      <c r="F128" s="109"/>
      <c r="G128" s="114"/>
      <c r="H128" s="109"/>
      <c r="I128" s="114"/>
      <c r="J128" s="87" t="str">
        <f>IF(ISBLANK(A128),"",$N128/VLOOKUP($C128,'Rés MRP'!A:X,'Rés MRP'!$F$1,FALSE))</f>
        <v/>
      </c>
      <c r="K128" s="249" t="str">
        <f>IF(OR(ISBLANK(C128),ISBLANK(N128)),"",ROUNDUP(N128*VLOOKUP(C128,base!$F:$V,base!S$1,FALSE)/VLOOKUP(C128,base!$F:$V,base!R$1,FALSE),0))</f>
        <v/>
      </c>
      <c r="L128" s="101" t="str">
        <f t="shared" si="15"/>
        <v/>
      </c>
      <c r="M128" s="102" t="str">
        <f t="shared" si="16"/>
        <v/>
      </c>
      <c r="N128" s="101" t="str">
        <f t="shared" si="17"/>
        <v/>
      </c>
      <c r="O128" s="103" t="str">
        <f t="shared" si="18"/>
        <v/>
      </c>
      <c r="P128" s="104" t="str">
        <f>IF(ISBLANK($F128),"",VLOOKUP($O128,base!$A$3:$B$9,2,FALSE))</f>
        <v/>
      </c>
    </row>
    <row r="129" spans="1:16" x14ac:dyDescent="0.25">
      <c r="A129" s="107"/>
      <c r="B129" s="107"/>
      <c r="C129" s="107"/>
      <c r="D129" s="107"/>
      <c r="E129" s="108"/>
      <c r="F129" s="109"/>
      <c r="G129" s="114"/>
      <c r="H129" s="109"/>
      <c r="I129" s="114"/>
      <c r="J129" s="87" t="str">
        <f>IF(ISBLANK(A129),"",$N129/VLOOKUP($C129,'Rés MRP'!A:X,'Rés MRP'!$F$1,FALSE))</f>
        <v/>
      </c>
      <c r="K129" s="249" t="str">
        <f>IF(OR(ISBLANK(C129),ISBLANK(N129)),"",ROUNDUP(N129*VLOOKUP(C129,base!$F:$V,base!S$1,FALSE)/VLOOKUP(C129,base!$F:$V,base!R$1,FALSE),0))</f>
        <v/>
      </c>
      <c r="L129" s="101" t="str">
        <f t="shared" si="15"/>
        <v/>
      </c>
      <c r="M129" s="102" t="str">
        <f t="shared" si="16"/>
        <v/>
      </c>
      <c r="N129" s="101" t="str">
        <f t="shared" si="17"/>
        <v/>
      </c>
      <c r="O129" s="103" t="str">
        <f t="shared" si="18"/>
        <v/>
      </c>
      <c r="P129" s="104" t="str">
        <f>IF(ISBLANK($F129),"",VLOOKUP($O129,base!$A$3:$B$9,2,FALSE))</f>
        <v/>
      </c>
    </row>
    <row r="130" spans="1:16" x14ac:dyDescent="0.25">
      <c r="A130" s="107"/>
      <c r="B130" s="107"/>
      <c r="C130" s="107"/>
      <c r="D130" s="107"/>
      <c r="E130" s="108"/>
      <c r="F130" s="109"/>
      <c r="G130" s="114"/>
      <c r="H130" s="109"/>
      <c r="I130" s="114"/>
      <c r="J130" s="87" t="str">
        <f>IF(ISBLANK(A130),"",$N130/VLOOKUP($C130,'Rés MRP'!A:X,'Rés MRP'!$F$1,FALSE))</f>
        <v/>
      </c>
      <c r="K130" s="249" t="str">
        <f>IF(OR(ISBLANK(C130),ISBLANK(N130)),"",ROUNDUP(N130*VLOOKUP(C130,base!$F:$V,base!S$1,FALSE)/VLOOKUP(C130,base!$F:$V,base!R$1,FALSE),0))</f>
        <v/>
      </c>
      <c r="L130" s="101" t="str">
        <f t="shared" si="15"/>
        <v/>
      </c>
      <c r="M130" s="102" t="str">
        <f t="shared" si="16"/>
        <v/>
      </c>
      <c r="N130" s="101" t="str">
        <f t="shared" si="17"/>
        <v/>
      </c>
      <c r="O130" s="103" t="str">
        <f t="shared" si="18"/>
        <v/>
      </c>
      <c r="P130" s="104" t="str">
        <f>IF(ISBLANK($F130),"",VLOOKUP($O130,base!$A$3:$B$9,2,FALSE))</f>
        <v/>
      </c>
    </row>
    <row r="131" spans="1:16" x14ac:dyDescent="0.25">
      <c r="A131" s="107"/>
      <c r="B131" s="107"/>
      <c r="C131" s="107"/>
      <c r="D131" s="107"/>
      <c r="E131" s="108"/>
      <c r="F131" s="109"/>
      <c r="G131" s="114"/>
      <c r="H131" s="109"/>
      <c r="I131" s="114"/>
      <c r="J131" s="87" t="str">
        <f>IF(ISBLANK(A131),"",$N131/VLOOKUP($C131,'Rés MRP'!A:X,'Rés MRP'!$F$1,FALSE))</f>
        <v/>
      </c>
      <c r="K131" s="249" t="str">
        <f>IF(OR(ISBLANK(C131),ISBLANK(N131)),"",ROUNDUP(N131*VLOOKUP(C131,base!$F:$V,base!S$1,FALSE)/VLOOKUP(C131,base!$F:$V,base!R$1,FALSE),0))</f>
        <v/>
      </c>
      <c r="L131" s="101" t="str">
        <f t="shared" si="15"/>
        <v/>
      </c>
      <c r="M131" s="102" t="str">
        <f t="shared" si="16"/>
        <v/>
      </c>
      <c r="N131" s="101" t="str">
        <f t="shared" si="17"/>
        <v/>
      </c>
      <c r="O131" s="103" t="str">
        <f t="shared" si="18"/>
        <v/>
      </c>
      <c r="P131" s="104" t="str">
        <f>IF(ISBLANK($F131),"",VLOOKUP($O131,base!$A$3:$B$9,2,FALSE))</f>
        <v/>
      </c>
    </row>
    <row r="132" spans="1:16" x14ac:dyDescent="0.25">
      <c r="A132" s="107"/>
      <c r="B132" s="107"/>
      <c r="C132" s="107"/>
      <c r="D132" s="107"/>
      <c r="E132" s="108"/>
      <c r="F132" s="109"/>
      <c r="G132" s="114"/>
      <c r="H132" s="109"/>
      <c r="I132" s="114"/>
      <c r="J132" s="87" t="str">
        <f>IF(ISBLANK(A132),"",$N132/VLOOKUP($C132,'Rés MRP'!A:X,'Rés MRP'!$F$1,FALSE))</f>
        <v/>
      </c>
      <c r="K132" s="249" t="str">
        <f>IF(OR(ISBLANK(C132),ISBLANK(N132)),"",ROUNDUP(N132*VLOOKUP(C132,base!$F:$V,base!S$1,FALSE)/VLOOKUP(C132,base!$F:$V,base!R$1,FALSE),0))</f>
        <v/>
      </c>
      <c r="L132" s="101" t="str">
        <f t="shared" si="15"/>
        <v/>
      </c>
      <c r="M132" s="102" t="str">
        <f t="shared" si="16"/>
        <v/>
      </c>
      <c r="N132" s="101" t="str">
        <f t="shared" si="17"/>
        <v/>
      </c>
      <c r="O132" s="103" t="str">
        <f t="shared" si="18"/>
        <v/>
      </c>
      <c r="P132" s="104" t="str">
        <f>IF(ISBLANK($F132),"",VLOOKUP($O132,base!$A$3:$B$9,2,FALSE))</f>
        <v/>
      </c>
    </row>
    <row r="133" spans="1:16" x14ac:dyDescent="0.25">
      <c r="A133" s="107"/>
      <c r="B133" s="107"/>
      <c r="C133" s="107"/>
      <c r="D133" s="107"/>
      <c r="E133" s="108"/>
      <c r="F133" s="109"/>
      <c r="G133" s="114"/>
      <c r="H133" s="109"/>
      <c r="I133" s="114"/>
      <c r="J133" s="87" t="str">
        <f>IF(ISBLANK(A133),"",$N133/VLOOKUP($C133,'Rés MRP'!A:X,'Rés MRP'!$F$1,FALSE))</f>
        <v/>
      </c>
      <c r="K133" s="249" t="str">
        <f>IF(OR(ISBLANK(C133),ISBLANK(N133)),"",ROUNDUP(N133*VLOOKUP(C133,base!$F:$V,base!S$1,FALSE)/VLOOKUP(C133,base!$F:$V,base!R$1,FALSE),0))</f>
        <v/>
      </c>
      <c r="L133" s="101" t="str">
        <f t="shared" si="15"/>
        <v/>
      </c>
      <c r="M133" s="102" t="str">
        <f t="shared" si="16"/>
        <v/>
      </c>
      <c r="N133" s="101" t="str">
        <f t="shared" si="17"/>
        <v/>
      </c>
      <c r="O133" s="103" t="str">
        <f t="shared" si="18"/>
        <v/>
      </c>
      <c r="P133" s="104" t="str">
        <f>IF(ISBLANK($F133),"",VLOOKUP($O133,base!$A$3:$B$9,2,FALSE))</f>
        <v/>
      </c>
    </row>
    <row r="134" spans="1:16" x14ac:dyDescent="0.25">
      <c r="A134" s="107"/>
      <c r="B134" s="107"/>
      <c r="C134" s="107"/>
      <c r="D134" s="107"/>
      <c r="E134" s="108"/>
      <c r="F134" s="109"/>
      <c r="G134" s="114"/>
      <c r="H134" s="109"/>
      <c r="I134" s="114"/>
      <c r="J134" s="87" t="str">
        <f>IF(ISBLANK(A134),"",$N134/VLOOKUP($C134,'Rés MRP'!A:X,'Rés MRP'!$F$1,FALSE))</f>
        <v/>
      </c>
      <c r="K134" s="249" t="str">
        <f>IF(OR(ISBLANK(C134),ISBLANK(N134)),"",ROUNDUP(N134*VLOOKUP(C134,base!$F:$V,base!S$1,FALSE)/VLOOKUP(C134,base!$F:$V,base!R$1,FALSE),0))</f>
        <v/>
      </c>
      <c r="L134" s="101" t="str">
        <f t="shared" si="15"/>
        <v/>
      </c>
      <c r="M134" s="102" t="str">
        <f t="shared" si="16"/>
        <v/>
      </c>
      <c r="N134" s="101" t="str">
        <f t="shared" si="17"/>
        <v/>
      </c>
      <c r="O134" s="103" t="str">
        <f t="shared" si="18"/>
        <v/>
      </c>
      <c r="P134" s="104" t="str">
        <f>IF(ISBLANK($F134),"",VLOOKUP($O134,base!$A$3:$B$9,2,FALSE))</f>
        <v/>
      </c>
    </row>
    <row r="135" spans="1:16" x14ac:dyDescent="0.25">
      <c r="A135" s="107"/>
      <c r="B135" s="107"/>
      <c r="C135" s="107"/>
      <c r="D135" s="107"/>
      <c r="E135" s="108"/>
      <c r="F135" s="109"/>
      <c r="G135" s="114"/>
      <c r="H135" s="109"/>
      <c r="I135" s="114"/>
      <c r="J135" s="87" t="str">
        <f>IF(ISBLANK(A135),"",$N135/VLOOKUP($C135,'Rés MRP'!A:X,'Rés MRP'!$F$1,FALSE))</f>
        <v/>
      </c>
      <c r="K135" s="249" t="str">
        <f>IF(OR(ISBLANK(C135),ISBLANK(N135)),"",ROUNDUP(N135*VLOOKUP(C135,base!$F:$V,base!S$1,FALSE)/VLOOKUP(C135,base!$F:$V,base!R$1,FALSE),0))</f>
        <v/>
      </c>
      <c r="L135" s="101" t="str">
        <f t="shared" si="15"/>
        <v/>
      </c>
      <c r="M135" s="102" t="str">
        <f t="shared" si="16"/>
        <v/>
      </c>
      <c r="N135" s="101" t="str">
        <f t="shared" si="17"/>
        <v/>
      </c>
      <c r="O135" s="103" t="str">
        <f t="shared" si="18"/>
        <v/>
      </c>
      <c r="P135" s="104" t="str">
        <f>IF(ISBLANK($F135),"",VLOOKUP($O135,base!$A$3:$B$9,2,FALSE))</f>
        <v/>
      </c>
    </row>
    <row r="136" spans="1:16" x14ac:dyDescent="0.25">
      <c r="A136" s="107"/>
      <c r="B136" s="107"/>
      <c r="C136" s="107"/>
      <c r="D136" s="107"/>
      <c r="E136" s="108"/>
      <c r="F136" s="109"/>
      <c r="G136" s="114"/>
      <c r="H136" s="109"/>
      <c r="I136" s="114"/>
      <c r="J136" s="87" t="str">
        <f>IF(ISBLANK(A136),"",$N136/VLOOKUP($C136,'Rés MRP'!A:X,'Rés MRP'!$F$1,FALSE))</f>
        <v/>
      </c>
      <c r="K136" s="249" t="str">
        <f>IF(OR(ISBLANK(C136),ISBLANK(N136)),"",ROUNDUP(N136*VLOOKUP(C136,base!$F:$V,base!S$1,FALSE)/VLOOKUP(C136,base!$F:$V,base!R$1,FALSE),0))</f>
        <v/>
      </c>
      <c r="L136" s="101" t="str">
        <f t="shared" si="15"/>
        <v/>
      </c>
      <c r="M136" s="102" t="str">
        <f t="shared" si="16"/>
        <v/>
      </c>
      <c r="N136" s="101" t="str">
        <f t="shared" si="17"/>
        <v/>
      </c>
      <c r="O136" s="103" t="str">
        <f t="shared" si="18"/>
        <v/>
      </c>
      <c r="P136" s="104" t="str">
        <f>IF(ISBLANK($F136),"",VLOOKUP($O136,base!$A$3:$B$9,2,FALSE))</f>
        <v/>
      </c>
    </row>
    <row r="137" spans="1:16" x14ac:dyDescent="0.25">
      <c r="A137" s="107"/>
      <c r="B137" s="107"/>
      <c r="C137" s="107"/>
      <c r="D137" s="107"/>
      <c r="E137" s="108"/>
      <c r="F137" s="109"/>
      <c r="G137" s="114"/>
      <c r="H137" s="109"/>
      <c r="I137" s="114"/>
      <c r="J137" s="87" t="str">
        <f>IF(ISBLANK(A137),"",$N137/VLOOKUP($C137,'Rés MRP'!A:X,'Rés MRP'!$F$1,FALSE))</f>
        <v/>
      </c>
      <c r="K137" s="249" t="str">
        <f>IF(OR(ISBLANK(C137),ISBLANK(N137)),"",ROUNDUP(N137*VLOOKUP(C137,base!$F:$V,base!S$1,FALSE)/VLOOKUP(C137,base!$F:$V,base!R$1,FALSE),0))</f>
        <v/>
      </c>
      <c r="L137" s="101" t="str">
        <f t="shared" si="15"/>
        <v/>
      </c>
      <c r="M137" s="102" t="str">
        <f t="shared" si="16"/>
        <v/>
      </c>
      <c r="N137" s="101" t="str">
        <f t="shared" si="17"/>
        <v/>
      </c>
      <c r="O137" s="103" t="str">
        <f t="shared" si="18"/>
        <v/>
      </c>
      <c r="P137" s="104" t="str">
        <f>IF(ISBLANK($F137),"",VLOOKUP($O137,base!$A$3:$B$9,2,FALSE))</f>
        <v/>
      </c>
    </row>
    <row r="138" spans="1:16" x14ac:dyDescent="0.25">
      <c r="A138" s="107"/>
      <c r="B138" s="107"/>
      <c r="C138" s="107"/>
      <c r="D138" s="107"/>
      <c r="E138" s="108"/>
      <c r="F138" s="109"/>
      <c r="G138" s="114"/>
      <c r="H138" s="109"/>
      <c r="I138" s="114"/>
      <c r="J138" s="87" t="str">
        <f>IF(ISBLANK(A138),"",$N138/VLOOKUP($C138,'Rés MRP'!A:X,'Rés MRP'!$F$1,FALSE))</f>
        <v/>
      </c>
      <c r="K138" s="249" t="str">
        <f>IF(OR(ISBLANK(C138),ISBLANK(N138)),"",ROUNDUP(N138*VLOOKUP(C138,base!$F:$V,base!S$1,FALSE)/VLOOKUP(C138,base!$F:$V,base!R$1,FALSE),0))</f>
        <v/>
      </c>
      <c r="L138" s="101" t="str">
        <f t="shared" ref="L138:L198" si="19">IF(ISBLANK(C138),"",VALUE(C138))</f>
        <v/>
      </c>
      <c r="M138" s="102" t="str">
        <f t="shared" ref="M138:M198" si="20">IF(ISBLANK(F138),"",SUBSTITUTE(F138,".","/"))</f>
        <v/>
      </c>
      <c r="N138" s="101" t="str">
        <f t="shared" ref="N138:N198" si="21">IF(ISBLANK(E138),"",VALUE(SUBSTITUTE(E138,".","")))</f>
        <v/>
      </c>
      <c r="O138" s="103" t="str">
        <f t="shared" ref="O138:O198" si="22">IF(ISBLANK($F138),"",WEEKDAY($M138,2))</f>
        <v/>
      </c>
      <c r="P138" s="104" t="str">
        <f>IF(ISBLANK($F138),"",VLOOKUP($O138,base!$A$3:$B$9,2,FALSE))</f>
        <v/>
      </c>
    </row>
    <row r="139" spans="1:16" x14ac:dyDescent="0.25">
      <c r="A139" s="107"/>
      <c r="B139" s="107"/>
      <c r="C139" s="107"/>
      <c r="D139" s="107"/>
      <c r="E139" s="108"/>
      <c r="F139" s="109"/>
      <c r="G139" s="114"/>
      <c r="H139" s="109"/>
      <c r="I139" s="114"/>
      <c r="J139" s="87" t="str">
        <f>IF(ISBLANK(A139),"",$N139/VLOOKUP($C139,'Rés MRP'!A:X,'Rés MRP'!$F$1,FALSE))</f>
        <v/>
      </c>
      <c r="K139" s="249" t="str">
        <f>IF(OR(ISBLANK(C139),ISBLANK(N139)),"",ROUNDUP(N139*VLOOKUP(C139,base!$F:$V,base!S$1,FALSE)/VLOOKUP(C139,base!$F:$V,base!R$1,FALSE),0))</f>
        <v/>
      </c>
      <c r="L139" s="101" t="str">
        <f t="shared" si="19"/>
        <v/>
      </c>
      <c r="M139" s="102" t="str">
        <f t="shared" si="20"/>
        <v/>
      </c>
      <c r="N139" s="101" t="str">
        <f t="shared" si="21"/>
        <v/>
      </c>
      <c r="O139" s="103" t="str">
        <f t="shared" si="22"/>
        <v/>
      </c>
      <c r="P139" s="104" t="str">
        <f>IF(ISBLANK($F139),"",VLOOKUP($O139,base!$A$3:$B$9,2,FALSE))</f>
        <v/>
      </c>
    </row>
    <row r="140" spans="1:16" x14ac:dyDescent="0.25">
      <c r="A140" s="107"/>
      <c r="B140" s="107"/>
      <c r="C140" s="107"/>
      <c r="D140" s="107"/>
      <c r="E140" s="108"/>
      <c r="F140" s="109"/>
      <c r="G140" s="114"/>
      <c r="H140" s="109"/>
      <c r="I140" s="114"/>
      <c r="J140" s="87" t="str">
        <f>IF(ISBLANK(A140),"",$N140/VLOOKUP($C140,'Rés MRP'!A:X,'Rés MRP'!$F$1,FALSE))</f>
        <v/>
      </c>
      <c r="K140" s="249" t="str">
        <f>IF(OR(ISBLANK(C140),ISBLANK(N140)),"",ROUNDUP(N140*VLOOKUP(C140,base!$F:$V,base!S$1,FALSE)/VLOOKUP(C140,base!$F:$V,base!R$1,FALSE),0))</f>
        <v/>
      </c>
      <c r="L140" s="101" t="str">
        <f t="shared" si="19"/>
        <v/>
      </c>
      <c r="M140" s="102" t="str">
        <f t="shared" si="20"/>
        <v/>
      </c>
      <c r="N140" s="101" t="str">
        <f t="shared" si="21"/>
        <v/>
      </c>
      <c r="O140" s="103" t="str">
        <f t="shared" si="22"/>
        <v/>
      </c>
      <c r="P140" s="104" t="str">
        <f>IF(ISBLANK($F140),"",VLOOKUP($O140,base!$A$3:$B$9,2,FALSE))</f>
        <v/>
      </c>
    </row>
    <row r="141" spans="1:16" x14ac:dyDescent="0.25">
      <c r="A141" s="107"/>
      <c r="B141" s="107"/>
      <c r="C141" s="107"/>
      <c r="D141" s="107"/>
      <c r="E141" s="108"/>
      <c r="F141" s="109"/>
      <c r="G141" s="114"/>
      <c r="H141" s="109"/>
      <c r="I141" s="114"/>
      <c r="J141" s="87" t="str">
        <f>IF(ISBLANK(A141),"",$N141/VLOOKUP($C141,'Rés MRP'!A:X,'Rés MRP'!$F$1,FALSE))</f>
        <v/>
      </c>
      <c r="K141" s="249" t="str">
        <f>IF(OR(ISBLANK(C141),ISBLANK(N141)),"",ROUNDUP(N141*VLOOKUP(C141,base!$F:$V,base!S$1,FALSE)/VLOOKUP(C141,base!$F:$V,base!R$1,FALSE),0))</f>
        <v/>
      </c>
      <c r="L141" s="101" t="str">
        <f t="shared" si="19"/>
        <v/>
      </c>
      <c r="M141" s="102" t="str">
        <f t="shared" si="20"/>
        <v/>
      </c>
      <c r="N141" s="101" t="str">
        <f t="shared" si="21"/>
        <v/>
      </c>
      <c r="O141" s="103" t="str">
        <f t="shared" si="22"/>
        <v/>
      </c>
      <c r="P141" s="104" t="str">
        <f>IF(ISBLANK($F141),"",VLOOKUP($O141,base!$A$3:$B$9,2,FALSE))</f>
        <v/>
      </c>
    </row>
    <row r="142" spans="1:16" x14ac:dyDescent="0.25">
      <c r="A142" s="107"/>
      <c r="B142" s="107"/>
      <c r="C142" s="107"/>
      <c r="D142" s="107"/>
      <c r="E142" s="108"/>
      <c r="F142" s="109"/>
      <c r="G142" s="114"/>
      <c r="H142" s="109"/>
      <c r="I142" s="114"/>
      <c r="J142" s="87" t="str">
        <f>IF(ISBLANK(A142),"",$N142/VLOOKUP($C142,'Rés MRP'!A:X,'Rés MRP'!$F$1,FALSE))</f>
        <v/>
      </c>
      <c r="K142" s="249" t="str">
        <f>IF(OR(ISBLANK(C142),ISBLANK(N142)),"",ROUNDUP(N142*VLOOKUP(C142,base!$F:$V,base!S$1,FALSE)/VLOOKUP(C142,base!$F:$V,base!R$1,FALSE),0))</f>
        <v/>
      </c>
      <c r="L142" s="101" t="str">
        <f t="shared" si="19"/>
        <v/>
      </c>
      <c r="M142" s="102" t="str">
        <f t="shared" si="20"/>
        <v/>
      </c>
      <c r="N142" s="101" t="str">
        <f t="shared" si="21"/>
        <v/>
      </c>
      <c r="O142" s="103" t="str">
        <f t="shared" si="22"/>
        <v/>
      </c>
      <c r="P142" s="104" t="str">
        <f>IF(ISBLANK($F142),"",VLOOKUP($O142,base!$A$3:$B$9,2,FALSE))</f>
        <v/>
      </c>
    </row>
    <row r="143" spans="1:16" x14ac:dyDescent="0.25">
      <c r="A143" s="107"/>
      <c r="B143" s="107"/>
      <c r="C143" s="107"/>
      <c r="D143" s="107"/>
      <c r="E143" s="108"/>
      <c r="F143" s="109"/>
      <c r="G143" s="114"/>
      <c r="H143" s="109"/>
      <c r="I143" s="114"/>
      <c r="J143" s="87" t="str">
        <f>IF(ISBLANK(A143),"",$N143/VLOOKUP($C143,'Rés MRP'!A:X,'Rés MRP'!$F$1,FALSE))</f>
        <v/>
      </c>
      <c r="K143" s="249" t="str">
        <f>IF(OR(ISBLANK(C143),ISBLANK(N143)),"",ROUNDUP(N143*VLOOKUP(C143,base!$F:$V,base!S$1,FALSE)/VLOOKUP(C143,base!$F:$V,base!R$1,FALSE),0))</f>
        <v/>
      </c>
      <c r="L143" s="101" t="str">
        <f t="shared" si="19"/>
        <v/>
      </c>
      <c r="M143" s="102" t="str">
        <f t="shared" si="20"/>
        <v/>
      </c>
      <c r="N143" s="101" t="str">
        <f t="shared" si="21"/>
        <v/>
      </c>
      <c r="O143" s="103" t="str">
        <f t="shared" si="22"/>
        <v/>
      </c>
      <c r="P143" s="104" t="str">
        <f>IF(ISBLANK($F143),"",VLOOKUP($O143,base!$A$3:$B$9,2,FALSE))</f>
        <v/>
      </c>
    </row>
    <row r="144" spans="1:16" x14ac:dyDescent="0.25">
      <c r="A144" s="107"/>
      <c r="B144" s="107"/>
      <c r="C144" s="107"/>
      <c r="D144" s="107"/>
      <c r="E144" s="108"/>
      <c r="F144" s="109"/>
      <c r="G144" s="114"/>
      <c r="H144" s="109"/>
      <c r="I144" s="114"/>
      <c r="J144" s="87" t="str">
        <f>IF(ISBLANK(A144),"",$N144/VLOOKUP($C144,'Rés MRP'!A:X,'Rés MRP'!$F$1,FALSE))</f>
        <v/>
      </c>
      <c r="K144" s="249" t="str">
        <f>IF(OR(ISBLANK(C144),ISBLANK(N144)),"",ROUNDUP(N144*VLOOKUP(C144,base!$F:$V,base!S$1,FALSE)/VLOOKUP(C144,base!$F:$V,base!R$1,FALSE),0))</f>
        <v/>
      </c>
      <c r="L144" s="101" t="str">
        <f t="shared" si="19"/>
        <v/>
      </c>
      <c r="M144" s="102" t="str">
        <f t="shared" si="20"/>
        <v/>
      </c>
      <c r="N144" s="101" t="str">
        <f t="shared" si="21"/>
        <v/>
      </c>
      <c r="O144" s="103" t="str">
        <f t="shared" si="22"/>
        <v/>
      </c>
      <c r="P144" s="104" t="str">
        <f>IF(ISBLANK($F144),"",VLOOKUP($O144,base!$A$3:$B$9,2,FALSE))</f>
        <v/>
      </c>
    </row>
    <row r="145" spans="1:16" x14ac:dyDescent="0.25">
      <c r="A145" s="107"/>
      <c r="B145" s="107"/>
      <c r="C145" s="107"/>
      <c r="D145" s="107"/>
      <c r="E145" s="108"/>
      <c r="F145" s="109"/>
      <c r="G145" s="114"/>
      <c r="H145" s="109"/>
      <c r="I145" s="114"/>
      <c r="J145" s="87" t="str">
        <f>IF(ISBLANK(A145),"",$N145/VLOOKUP($C145,'Rés MRP'!A:X,'Rés MRP'!$F$1,FALSE))</f>
        <v/>
      </c>
      <c r="K145" s="249" t="str">
        <f>IF(OR(ISBLANK(C145),ISBLANK(N145)),"",ROUNDUP(N145*VLOOKUP(C145,base!$F:$V,base!S$1,FALSE)/VLOOKUP(C145,base!$F:$V,base!R$1,FALSE),0))</f>
        <v/>
      </c>
      <c r="L145" s="101" t="str">
        <f t="shared" si="19"/>
        <v/>
      </c>
      <c r="M145" s="102" t="str">
        <f t="shared" si="20"/>
        <v/>
      </c>
      <c r="N145" s="101" t="str">
        <f t="shared" si="21"/>
        <v/>
      </c>
      <c r="O145" s="103" t="str">
        <f t="shared" si="22"/>
        <v/>
      </c>
      <c r="P145" s="104" t="str">
        <f>IF(ISBLANK($F145),"",VLOOKUP($O145,base!$A$3:$B$9,2,FALSE))</f>
        <v/>
      </c>
    </row>
    <row r="146" spans="1:16" x14ac:dyDescent="0.25">
      <c r="A146" s="107"/>
      <c r="B146" s="107"/>
      <c r="C146" s="107"/>
      <c r="D146" s="107"/>
      <c r="E146" s="108"/>
      <c r="F146" s="109"/>
      <c r="G146" s="114"/>
      <c r="H146" s="109"/>
      <c r="I146" s="114"/>
      <c r="J146" s="87" t="str">
        <f>IF(ISBLANK(A146),"",$N146/VLOOKUP($C146,'Rés MRP'!A:X,'Rés MRP'!$F$1,FALSE))</f>
        <v/>
      </c>
      <c r="K146" s="249" t="str">
        <f>IF(OR(ISBLANK(C146),ISBLANK(N146)),"",ROUNDUP(N146*VLOOKUP(C146,base!$F:$V,base!S$1,FALSE)/VLOOKUP(C146,base!$F:$V,base!R$1,FALSE),0))</f>
        <v/>
      </c>
      <c r="L146" s="101" t="str">
        <f t="shared" si="19"/>
        <v/>
      </c>
      <c r="M146" s="102" t="str">
        <f t="shared" si="20"/>
        <v/>
      </c>
      <c r="N146" s="101" t="str">
        <f t="shared" si="21"/>
        <v/>
      </c>
      <c r="O146" s="103" t="str">
        <f t="shared" si="22"/>
        <v/>
      </c>
      <c r="P146" s="104" t="str">
        <f>IF(ISBLANK($F146),"",VLOOKUP($O146,base!$A$3:$B$9,2,FALSE))</f>
        <v/>
      </c>
    </row>
    <row r="147" spans="1:16" x14ac:dyDescent="0.25">
      <c r="A147" s="107"/>
      <c r="B147" s="107"/>
      <c r="C147" s="107"/>
      <c r="D147" s="107"/>
      <c r="E147" s="108"/>
      <c r="F147" s="109"/>
      <c r="G147" s="114"/>
      <c r="H147" s="109"/>
      <c r="I147" s="114"/>
      <c r="J147" s="87" t="str">
        <f>IF(ISBLANK(A147),"",$N147/VLOOKUP($C147,'Rés MRP'!A:X,'Rés MRP'!$F$1,FALSE))</f>
        <v/>
      </c>
      <c r="K147" s="249" t="str">
        <f>IF(OR(ISBLANK(C147),ISBLANK(N147)),"",ROUNDUP(N147*VLOOKUP(C147,base!$F:$V,base!S$1,FALSE)/VLOOKUP(C147,base!$F:$V,base!R$1,FALSE),0))</f>
        <v/>
      </c>
      <c r="L147" s="101" t="str">
        <f t="shared" si="19"/>
        <v/>
      </c>
      <c r="M147" s="102" t="str">
        <f t="shared" si="20"/>
        <v/>
      </c>
      <c r="N147" s="101" t="str">
        <f t="shared" si="21"/>
        <v/>
      </c>
      <c r="O147" s="103" t="str">
        <f t="shared" si="22"/>
        <v/>
      </c>
      <c r="P147" s="104" t="str">
        <f>IF(ISBLANK($F147),"",VLOOKUP($O147,base!$A$3:$B$9,2,FALSE))</f>
        <v/>
      </c>
    </row>
    <row r="148" spans="1:16" x14ac:dyDescent="0.25">
      <c r="A148" s="107"/>
      <c r="B148" s="107"/>
      <c r="C148" s="107"/>
      <c r="D148" s="107"/>
      <c r="E148" s="108"/>
      <c r="F148" s="109"/>
      <c r="G148" s="114"/>
      <c r="H148" s="109"/>
      <c r="I148" s="114"/>
      <c r="J148" s="87" t="str">
        <f>IF(ISBLANK(A148),"",$N148/VLOOKUP($C148,'Rés MRP'!A:X,'Rés MRP'!$F$1,FALSE))</f>
        <v/>
      </c>
      <c r="K148" s="249" t="str">
        <f>IF(OR(ISBLANK(C148),ISBLANK(N148)),"",ROUNDUP(N148*VLOOKUP(C148,base!$F:$V,base!S$1,FALSE)/VLOOKUP(C148,base!$F:$V,base!R$1,FALSE),0))</f>
        <v/>
      </c>
      <c r="L148" s="101" t="str">
        <f t="shared" si="19"/>
        <v/>
      </c>
      <c r="M148" s="102" t="str">
        <f t="shared" si="20"/>
        <v/>
      </c>
      <c r="N148" s="101" t="str">
        <f t="shared" si="21"/>
        <v/>
      </c>
      <c r="O148" s="103" t="str">
        <f t="shared" si="22"/>
        <v/>
      </c>
      <c r="P148" s="104" t="str">
        <f>IF(ISBLANK($F148),"",VLOOKUP($O148,base!$A$3:$B$9,2,FALSE))</f>
        <v/>
      </c>
    </row>
    <row r="149" spans="1:16" x14ac:dyDescent="0.25">
      <c r="A149" s="107"/>
      <c r="B149" s="107"/>
      <c r="C149" s="107"/>
      <c r="D149" s="107"/>
      <c r="E149" s="108"/>
      <c r="F149" s="109"/>
      <c r="G149" s="114"/>
      <c r="H149" s="109"/>
      <c r="I149" s="114"/>
      <c r="J149" s="87" t="str">
        <f>IF(ISBLANK(A149),"",$N149/VLOOKUP($C149,'Rés MRP'!A:X,'Rés MRP'!$F$1,FALSE))</f>
        <v/>
      </c>
      <c r="K149" s="249" t="str">
        <f>IF(OR(ISBLANK(C149),ISBLANK(N149)),"",ROUNDUP(N149*VLOOKUP(C149,base!$F:$V,base!S$1,FALSE)/VLOOKUP(C149,base!$F:$V,base!R$1,FALSE),0))</f>
        <v/>
      </c>
      <c r="L149" s="101" t="str">
        <f t="shared" si="19"/>
        <v/>
      </c>
      <c r="M149" s="102" t="str">
        <f t="shared" si="20"/>
        <v/>
      </c>
      <c r="N149" s="101" t="str">
        <f t="shared" si="21"/>
        <v/>
      </c>
      <c r="O149" s="103" t="str">
        <f t="shared" si="22"/>
        <v/>
      </c>
      <c r="P149" s="104" t="str">
        <f>IF(ISBLANK($F149),"",VLOOKUP($O149,base!$A$3:$B$9,2,FALSE))</f>
        <v/>
      </c>
    </row>
    <row r="150" spans="1:16" x14ac:dyDescent="0.25">
      <c r="A150" s="107"/>
      <c r="B150" s="107"/>
      <c r="C150" s="107"/>
      <c r="D150" s="107"/>
      <c r="E150" s="108"/>
      <c r="F150" s="109"/>
      <c r="G150" s="114"/>
      <c r="H150" s="109"/>
      <c r="I150" s="114"/>
      <c r="J150" s="87" t="str">
        <f>IF(ISBLANK(A150),"",$N150/VLOOKUP($C150,'Rés MRP'!A:X,'Rés MRP'!$F$1,FALSE))</f>
        <v/>
      </c>
      <c r="K150" s="249" t="str">
        <f>IF(OR(ISBLANK(C150),ISBLANK(N150)),"",ROUNDUP(N150*VLOOKUP(C150,base!$F:$V,base!S$1,FALSE)/VLOOKUP(C150,base!$F:$V,base!R$1,FALSE),0))</f>
        <v/>
      </c>
      <c r="L150" s="101" t="str">
        <f t="shared" si="19"/>
        <v/>
      </c>
      <c r="M150" s="102" t="str">
        <f t="shared" si="20"/>
        <v/>
      </c>
      <c r="N150" s="101" t="str">
        <f t="shared" si="21"/>
        <v/>
      </c>
      <c r="O150" s="103" t="str">
        <f t="shared" si="22"/>
        <v/>
      </c>
      <c r="P150" s="104" t="str">
        <f>IF(ISBLANK($F150),"",VLOOKUP($O150,base!$A$3:$B$9,2,FALSE))</f>
        <v/>
      </c>
    </row>
    <row r="151" spans="1:16" x14ac:dyDescent="0.25">
      <c r="A151" s="107"/>
      <c r="B151" s="107"/>
      <c r="C151" s="107"/>
      <c r="D151" s="107"/>
      <c r="E151" s="108"/>
      <c r="F151" s="109"/>
      <c r="G151" s="114"/>
      <c r="H151" s="109"/>
      <c r="I151" s="114"/>
      <c r="J151" s="87" t="str">
        <f>IF(ISBLANK(A151),"",$N151/VLOOKUP($C151,'Rés MRP'!A:X,'Rés MRP'!$F$1,FALSE))</f>
        <v/>
      </c>
      <c r="K151" s="249" t="str">
        <f>IF(OR(ISBLANK(C151),ISBLANK(N151)),"",ROUNDUP(N151*VLOOKUP(C151,base!$F:$V,base!S$1,FALSE)/VLOOKUP(C151,base!$F:$V,base!R$1,FALSE),0))</f>
        <v/>
      </c>
      <c r="L151" s="101" t="str">
        <f t="shared" si="19"/>
        <v/>
      </c>
      <c r="M151" s="102" t="str">
        <f t="shared" si="20"/>
        <v/>
      </c>
      <c r="N151" s="101" t="str">
        <f t="shared" si="21"/>
        <v/>
      </c>
      <c r="O151" s="103" t="str">
        <f t="shared" si="22"/>
        <v/>
      </c>
      <c r="P151" s="104" t="str">
        <f>IF(ISBLANK($F151),"",VLOOKUP($O151,base!$A$3:$B$9,2,FALSE))</f>
        <v/>
      </c>
    </row>
    <row r="152" spans="1:16" x14ac:dyDescent="0.25">
      <c r="A152" s="107"/>
      <c r="B152" s="107"/>
      <c r="C152" s="107"/>
      <c r="D152" s="107"/>
      <c r="E152" s="108"/>
      <c r="F152" s="109"/>
      <c r="G152" s="114"/>
      <c r="H152" s="109"/>
      <c r="I152" s="114"/>
      <c r="J152" s="87" t="str">
        <f>IF(ISBLANK(A152),"",$N152/VLOOKUP($C152,'Rés MRP'!A:X,'Rés MRP'!$F$1,FALSE))</f>
        <v/>
      </c>
      <c r="K152" s="249" t="str">
        <f>IF(OR(ISBLANK(C152),ISBLANK(N152)),"",ROUNDUP(N152*VLOOKUP(C152,base!$F:$V,base!S$1,FALSE)/VLOOKUP(C152,base!$F:$V,base!R$1,FALSE),0))</f>
        <v/>
      </c>
      <c r="L152" s="101" t="str">
        <f t="shared" si="19"/>
        <v/>
      </c>
      <c r="M152" s="102" t="str">
        <f t="shared" si="20"/>
        <v/>
      </c>
      <c r="N152" s="101" t="str">
        <f t="shared" si="21"/>
        <v/>
      </c>
      <c r="O152" s="103" t="str">
        <f t="shared" si="22"/>
        <v/>
      </c>
      <c r="P152" s="104" t="str">
        <f>IF(ISBLANK($F152),"",VLOOKUP($O152,base!$A$3:$B$9,2,FALSE))</f>
        <v/>
      </c>
    </row>
    <row r="153" spans="1:16" x14ac:dyDescent="0.25">
      <c r="A153" s="107"/>
      <c r="B153" s="107"/>
      <c r="C153" s="107"/>
      <c r="D153" s="107"/>
      <c r="E153" s="108"/>
      <c r="F153" s="109"/>
      <c r="G153" s="114"/>
      <c r="H153" s="109"/>
      <c r="I153" s="114"/>
      <c r="J153" s="87" t="str">
        <f>IF(ISBLANK(A153),"",$N153/VLOOKUP($C153,'Rés MRP'!A:X,'Rés MRP'!$F$1,FALSE))</f>
        <v/>
      </c>
      <c r="K153" s="249" t="str">
        <f>IF(OR(ISBLANK(C153),ISBLANK(N153)),"",ROUNDUP(N153*VLOOKUP(C153,base!$F:$V,base!S$1,FALSE)/VLOOKUP(C153,base!$F:$V,base!R$1,FALSE),0))</f>
        <v/>
      </c>
      <c r="L153" s="101" t="str">
        <f t="shared" si="19"/>
        <v/>
      </c>
      <c r="M153" s="102" t="str">
        <f t="shared" si="20"/>
        <v/>
      </c>
      <c r="N153" s="101" t="str">
        <f t="shared" si="21"/>
        <v/>
      </c>
      <c r="O153" s="103" t="str">
        <f t="shared" si="22"/>
        <v/>
      </c>
      <c r="P153" s="104" t="str">
        <f>IF(ISBLANK($F153),"",VLOOKUP($O153,base!$A$3:$B$9,2,FALSE))</f>
        <v/>
      </c>
    </row>
    <row r="154" spans="1:16" x14ac:dyDescent="0.25">
      <c r="A154" s="107"/>
      <c r="B154" s="107"/>
      <c r="C154" s="107"/>
      <c r="D154" s="107"/>
      <c r="E154" s="108"/>
      <c r="F154" s="109"/>
      <c r="G154" s="114"/>
      <c r="H154" s="109"/>
      <c r="I154" s="114"/>
      <c r="J154" s="87" t="str">
        <f>IF(ISBLANK(A154),"",$N154/VLOOKUP($C154,'Rés MRP'!A:X,'Rés MRP'!$F$1,FALSE))</f>
        <v/>
      </c>
      <c r="K154" s="249" t="str">
        <f>IF(OR(ISBLANK(C154),ISBLANK(N154)),"",ROUNDUP(N154*VLOOKUP(C154,base!$F:$V,base!S$1,FALSE)/VLOOKUP(C154,base!$F:$V,base!R$1,FALSE),0))</f>
        <v/>
      </c>
      <c r="L154" s="101" t="str">
        <f t="shared" si="19"/>
        <v/>
      </c>
      <c r="M154" s="102" t="str">
        <f t="shared" si="20"/>
        <v/>
      </c>
      <c r="N154" s="101" t="str">
        <f t="shared" si="21"/>
        <v/>
      </c>
      <c r="O154" s="103" t="str">
        <f t="shared" si="22"/>
        <v/>
      </c>
      <c r="P154" s="104" t="str">
        <f>IF(ISBLANK($F154),"",VLOOKUP($O154,base!$A$3:$B$9,2,FALSE))</f>
        <v/>
      </c>
    </row>
    <row r="155" spans="1:16" x14ac:dyDescent="0.25">
      <c r="A155" s="107"/>
      <c r="B155" s="107"/>
      <c r="C155" s="107"/>
      <c r="D155" s="107"/>
      <c r="E155" s="108"/>
      <c r="F155" s="109"/>
      <c r="G155" s="114"/>
      <c r="H155" s="109"/>
      <c r="I155" s="114"/>
      <c r="J155" s="87" t="str">
        <f>IF(ISBLANK(A155),"",$N155/VLOOKUP($C155,'Rés MRP'!A:X,'Rés MRP'!$F$1,FALSE))</f>
        <v/>
      </c>
      <c r="K155" s="249" t="str">
        <f>IF(OR(ISBLANK(C155),ISBLANK(N155)),"",ROUNDUP(N155*VLOOKUP(C155,base!$F:$V,base!S$1,FALSE)/VLOOKUP(C155,base!$F:$V,base!R$1,FALSE),0))</f>
        <v/>
      </c>
      <c r="L155" s="101" t="str">
        <f t="shared" si="19"/>
        <v/>
      </c>
      <c r="M155" s="102" t="str">
        <f t="shared" si="20"/>
        <v/>
      </c>
      <c r="N155" s="101" t="str">
        <f t="shared" si="21"/>
        <v/>
      </c>
      <c r="O155" s="103" t="str">
        <f t="shared" si="22"/>
        <v/>
      </c>
      <c r="P155" s="104" t="str">
        <f>IF(ISBLANK($F155),"",VLOOKUP($O155,base!$A$3:$B$9,2,FALSE))</f>
        <v/>
      </c>
    </row>
    <row r="156" spans="1:16" x14ac:dyDescent="0.25">
      <c r="A156" s="107"/>
      <c r="B156" s="107"/>
      <c r="C156" s="107"/>
      <c r="D156" s="107"/>
      <c r="E156" s="108"/>
      <c r="F156" s="109"/>
      <c r="G156" s="114"/>
      <c r="H156" s="109"/>
      <c r="I156" s="114"/>
      <c r="J156" s="87" t="str">
        <f>IF(ISBLANK(A156),"",$N156/VLOOKUP($C156,'Rés MRP'!A:X,'Rés MRP'!$F$1,FALSE))</f>
        <v/>
      </c>
      <c r="K156" s="249" t="str">
        <f>IF(OR(ISBLANK(C156),ISBLANK(N156)),"",ROUNDUP(N156*VLOOKUP(C156,base!$F:$V,base!S$1,FALSE)/VLOOKUP(C156,base!$F:$V,base!R$1,FALSE),0))</f>
        <v/>
      </c>
      <c r="L156" s="101" t="str">
        <f t="shared" si="19"/>
        <v/>
      </c>
      <c r="M156" s="102" t="str">
        <f t="shared" si="20"/>
        <v/>
      </c>
      <c r="N156" s="101" t="str">
        <f t="shared" si="21"/>
        <v/>
      </c>
      <c r="O156" s="103" t="str">
        <f t="shared" si="22"/>
        <v/>
      </c>
      <c r="P156" s="104" t="str">
        <f>IF(ISBLANK($F156),"",VLOOKUP($O156,base!$A$3:$B$9,2,FALSE))</f>
        <v/>
      </c>
    </row>
    <row r="157" spans="1:16" x14ac:dyDescent="0.25">
      <c r="A157" s="107"/>
      <c r="B157" s="107"/>
      <c r="C157" s="107"/>
      <c r="D157" s="107"/>
      <c r="E157" s="108"/>
      <c r="F157" s="109"/>
      <c r="G157" s="114"/>
      <c r="H157" s="109"/>
      <c r="I157" s="114"/>
      <c r="J157" s="87" t="str">
        <f>IF(ISBLANK(A157),"",$N157/VLOOKUP($C157,'Rés MRP'!A:X,'Rés MRP'!$F$1,FALSE))</f>
        <v/>
      </c>
      <c r="K157" s="249" t="str">
        <f>IF(OR(ISBLANK(C157),ISBLANK(N157)),"",ROUNDUP(N157*VLOOKUP(C157,base!$F:$V,base!S$1,FALSE)/VLOOKUP(C157,base!$F:$V,base!R$1,FALSE),0))</f>
        <v/>
      </c>
      <c r="L157" s="101" t="str">
        <f t="shared" si="19"/>
        <v/>
      </c>
      <c r="M157" s="102" t="str">
        <f t="shared" si="20"/>
        <v/>
      </c>
      <c r="N157" s="101" t="str">
        <f t="shared" si="21"/>
        <v/>
      </c>
      <c r="O157" s="103" t="str">
        <f t="shared" si="22"/>
        <v/>
      </c>
      <c r="P157" s="104" t="str">
        <f>IF(ISBLANK($F157),"",VLOOKUP($O157,base!$A$3:$B$9,2,FALSE))</f>
        <v/>
      </c>
    </row>
    <row r="158" spans="1:16" x14ac:dyDescent="0.25">
      <c r="A158" s="107"/>
      <c r="B158" s="107"/>
      <c r="C158" s="107"/>
      <c r="D158" s="107"/>
      <c r="E158" s="108"/>
      <c r="F158" s="109"/>
      <c r="G158" s="114"/>
      <c r="H158" s="109"/>
      <c r="I158" s="114"/>
      <c r="J158" s="87" t="str">
        <f>IF(ISBLANK(A158),"",$N158/VLOOKUP($C158,'Rés MRP'!A:X,'Rés MRP'!$F$1,FALSE))</f>
        <v/>
      </c>
      <c r="K158" s="249" t="str">
        <f>IF(OR(ISBLANK(C158),ISBLANK(N158)),"",ROUNDUP(N158*VLOOKUP(C158,base!$F:$V,base!S$1,FALSE)/VLOOKUP(C158,base!$F:$V,base!R$1,FALSE),0))</f>
        <v/>
      </c>
      <c r="L158" s="101" t="str">
        <f t="shared" si="19"/>
        <v/>
      </c>
      <c r="M158" s="102" t="str">
        <f t="shared" si="20"/>
        <v/>
      </c>
      <c r="N158" s="101" t="str">
        <f t="shared" si="21"/>
        <v/>
      </c>
      <c r="O158" s="103" t="str">
        <f t="shared" si="22"/>
        <v/>
      </c>
      <c r="P158" s="104" t="str">
        <f>IF(ISBLANK($F158),"",VLOOKUP($O158,base!$A$3:$B$9,2,FALSE))</f>
        <v/>
      </c>
    </row>
    <row r="159" spans="1:16" x14ac:dyDescent="0.25">
      <c r="A159" s="107"/>
      <c r="B159" s="107"/>
      <c r="C159" s="107"/>
      <c r="D159" s="107"/>
      <c r="E159" s="108"/>
      <c r="F159" s="109"/>
      <c r="G159" s="114"/>
      <c r="H159" s="109"/>
      <c r="I159" s="114"/>
      <c r="J159" s="87" t="str">
        <f>IF(ISBLANK(A159),"",$N159/VLOOKUP($C159,'Rés MRP'!A:X,'Rés MRP'!$F$1,FALSE))</f>
        <v/>
      </c>
      <c r="K159" s="249" t="str">
        <f>IF(OR(ISBLANK(C159),ISBLANK(N159)),"",ROUNDUP(N159*VLOOKUP(C159,base!$F:$V,base!S$1,FALSE)/VLOOKUP(C159,base!$F:$V,base!R$1,FALSE),0))</f>
        <v/>
      </c>
      <c r="L159" s="101" t="str">
        <f t="shared" si="19"/>
        <v/>
      </c>
      <c r="M159" s="102" t="str">
        <f t="shared" si="20"/>
        <v/>
      </c>
      <c r="N159" s="101" t="str">
        <f t="shared" si="21"/>
        <v/>
      </c>
      <c r="O159" s="103" t="str">
        <f t="shared" si="22"/>
        <v/>
      </c>
      <c r="P159" s="104" t="str">
        <f>IF(ISBLANK($F159),"",VLOOKUP($O159,base!$A$3:$B$9,2,FALSE))</f>
        <v/>
      </c>
    </row>
    <row r="160" spans="1:16" x14ac:dyDescent="0.25">
      <c r="A160" s="107"/>
      <c r="B160" s="107"/>
      <c r="C160" s="107"/>
      <c r="D160" s="107"/>
      <c r="E160" s="108"/>
      <c r="F160" s="109"/>
      <c r="G160" s="114"/>
      <c r="H160" s="109"/>
      <c r="I160" s="114"/>
      <c r="J160" s="87" t="str">
        <f>IF(ISBLANK(A160),"",$N160/VLOOKUP($C160,'Rés MRP'!A:X,'Rés MRP'!$F$1,FALSE))</f>
        <v/>
      </c>
      <c r="K160" s="249" t="str">
        <f>IF(OR(ISBLANK(C160),ISBLANK(N160)),"",ROUNDUP(N160*VLOOKUP(C160,base!$F:$V,base!S$1,FALSE)/VLOOKUP(C160,base!$F:$V,base!R$1,FALSE),0))</f>
        <v/>
      </c>
      <c r="L160" s="101" t="str">
        <f t="shared" si="19"/>
        <v/>
      </c>
      <c r="M160" s="102" t="str">
        <f t="shared" si="20"/>
        <v/>
      </c>
      <c r="N160" s="101" t="str">
        <f t="shared" si="21"/>
        <v/>
      </c>
      <c r="O160" s="103" t="str">
        <f t="shared" si="22"/>
        <v/>
      </c>
      <c r="P160" s="104" t="str">
        <f>IF(ISBLANK($F160),"",VLOOKUP($O160,base!$A$3:$B$9,2,FALSE))</f>
        <v/>
      </c>
    </row>
    <row r="161" spans="1:16" x14ac:dyDescent="0.25">
      <c r="A161" s="107"/>
      <c r="B161" s="107"/>
      <c r="C161" s="107"/>
      <c r="D161" s="107"/>
      <c r="E161" s="108"/>
      <c r="F161" s="109"/>
      <c r="G161" s="114"/>
      <c r="H161" s="109"/>
      <c r="I161" s="114"/>
      <c r="J161" s="87" t="str">
        <f>IF(ISBLANK(A161),"",$N161/VLOOKUP($C161,'Rés MRP'!A:X,'Rés MRP'!$F$1,FALSE))</f>
        <v/>
      </c>
      <c r="K161" s="249" t="str">
        <f>IF(OR(ISBLANK(C161),ISBLANK(N161)),"",ROUNDUP(N161*VLOOKUP(C161,base!$F:$V,base!S$1,FALSE)/VLOOKUP(C161,base!$F:$V,base!R$1,FALSE),0))</f>
        <v/>
      </c>
      <c r="L161" s="101" t="str">
        <f t="shared" si="19"/>
        <v/>
      </c>
      <c r="M161" s="102" t="str">
        <f t="shared" si="20"/>
        <v/>
      </c>
      <c r="N161" s="101" t="str">
        <f t="shared" si="21"/>
        <v/>
      </c>
      <c r="O161" s="103" t="str">
        <f t="shared" si="22"/>
        <v/>
      </c>
      <c r="P161" s="104" t="str">
        <f>IF(ISBLANK($F161),"",VLOOKUP($O161,base!$A$3:$B$9,2,FALSE))</f>
        <v/>
      </c>
    </row>
    <row r="162" spans="1:16" x14ac:dyDescent="0.25">
      <c r="A162" s="107"/>
      <c r="B162" s="107"/>
      <c r="C162" s="107"/>
      <c r="D162" s="107"/>
      <c r="E162" s="108"/>
      <c r="F162" s="109"/>
      <c r="G162" s="114"/>
      <c r="H162" s="109"/>
      <c r="I162" s="114"/>
      <c r="J162" s="87" t="str">
        <f>IF(ISBLANK(A162),"",$N162/VLOOKUP($C162,'Rés MRP'!A:X,'Rés MRP'!$F$1,FALSE))</f>
        <v/>
      </c>
      <c r="K162" s="249" t="str">
        <f>IF(OR(ISBLANK(C162),ISBLANK(N162)),"",ROUNDUP(N162*VLOOKUP(C162,base!$F:$V,base!S$1,FALSE)/VLOOKUP(C162,base!$F:$V,base!R$1,FALSE),0))</f>
        <v/>
      </c>
      <c r="L162" s="101" t="str">
        <f t="shared" si="19"/>
        <v/>
      </c>
      <c r="M162" s="102" t="str">
        <f t="shared" si="20"/>
        <v/>
      </c>
      <c r="N162" s="101" t="str">
        <f t="shared" si="21"/>
        <v/>
      </c>
      <c r="O162" s="103" t="str">
        <f t="shared" si="22"/>
        <v/>
      </c>
      <c r="P162" s="104" t="str">
        <f>IF(ISBLANK($F162),"",VLOOKUP($O162,base!$A$3:$B$9,2,FALSE))</f>
        <v/>
      </c>
    </row>
    <row r="163" spans="1:16" x14ac:dyDescent="0.25">
      <c r="A163" s="107"/>
      <c r="B163" s="107"/>
      <c r="C163" s="107"/>
      <c r="D163" s="107"/>
      <c r="E163" s="108"/>
      <c r="F163" s="109"/>
      <c r="G163" s="114"/>
      <c r="H163" s="109"/>
      <c r="I163" s="114"/>
      <c r="J163" s="87" t="str">
        <f>IF(ISBLANK(A163),"",$N163/VLOOKUP($C163,'Rés MRP'!A:X,'Rés MRP'!$F$1,FALSE))</f>
        <v/>
      </c>
      <c r="K163" s="249" t="str">
        <f>IF(OR(ISBLANK(C163),ISBLANK(N163)),"",ROUNDUP(N163*VLOOKUP(C163,base!$F:$V,base!S$1,FALSE)/VLOOKUP(C163,base!$F:$V,base!R$1,FALSE),0))</f>
        <v/>
      </c>
      <c r="L163" s="101" t="str">
        <f t="shared" si="19"/>
        <v/>
      </c>
      <c r="M163" s="102" t="str">
        <f t="shared" si="20"/>
        <v/>
      </c>
      <c r="N163" s="101" t="str">
        <f t="shared" si="21"/>
        <v/>
      </c>
      <c r="O163" s="103" t="str">
        <f t="shared" si="22"/>
        <v/>
      </c>
      <c r="P163" s="104" t="str">
        <f>IF(ISBLANK($F163),"",VLOOKUP($O163,base!$A$3:$B$9,2,FALSE))</f>
        <v/>
      </c>
    </row>
    <row r="164" spans="1:16" x14ac:dyDescent="0.25">
      <c r="A164" s="107"/>
      <c r="B164" s="107"/>
      <c r="C164" s="107"/>
      <c r="D164" s="107"/>
      <c r="E164" s="108"/>
      <c r="F164" s="109"/>
      <c r="G164" s="114"/>
      <c r="H164" s="109"/>
      <c r="I164" s="114"/>
      <c r="J164" s="87" t="str">
        <f>IF(ISBLANK(A164),"",$N164/VLOOKUP($C164,'Rés MRP'!A:X,'Rés MRP'!$F$1,FALSE))</f>
        <v/>
      </c>
      <c r="K164" s="249" t="str">
        <f>IF(OR(ISBLANK(C164),ISBLANK(N164)),"",ROUNDUP(N164*VLOOKUP(C164,base!$F:$V,base!S$1,FALSE)/VLOOKUP(C164,base!$F:$V,base!R$1,FALSE),0))</f>
        <v/>
      </c>
      <c r="L164" s="101" t="str">
        <f t="shared" si="19"/>
        <v/>
      </c>
      <c r="M164" s="102" t="str">
        <f t="shared" si="20"/>
        <v/>
      </c>
      <c r="N164" s="101" t="str">
        <f t="shared" si="21"/>
        <v/>
      </c>
      <c r="O164" s="103" t="str">
        <f t="shared" si="22"/>
        <v/>
      </c>
      <c r="P164" s="104" t="str">
        <f>IF(ISBLANK($F164),"",VLOOKUP($O164,base!$A$3:$B$9,2,FALSE))</f>
        <v/>
      </c>
    </row>
    <row r="165" spans="1:16" x14ac:dyDescent="0.25">
      <c r="A165" s="107"/>
      <c r="B165" s="107"/>
      <c r="C165" s="107"/>
      <c r="D165" s="107"/>
      <c r="E165" s="108"/>
      <c r="F165" s="109"/>
      <c r="G165" s="114"/>
      <c r="H165" s="109"/>
      <c r="I165" s="114"/>
      <c r="J165" s="87" t="str">
        <f>IF(ISBLANK(A165),"",$N165/VLOOKUP($C165,'Rés MRP'!A:X,'Rés MRP'!$F$1,FALSE))</f>
        <v/>
      </c>
      <c r="K165" s="249" t="str">
        <f>IF(OR(ISBLANK(C165),ISBLANK(N165)),"",ROUNDUP(N165*VLOOKUP(C165,base!$F:$V,base!S$1,FALSE)/VLOOKUP(C165,base!$F:$V,base!R$1,FALSE),0))</f>
        <v/>
      </c>
      <c r="L165" s="101" t="str">
        <f t="shared" si="19"/>
        <v/>
      </c>
      <c r="M165" s="102" t="str">
        <f t="shared" si="20"/>
        <v/>
      </c>
      <c r="N165" s="101" t="str">
        <f t="shared" si="21"/>
        <v/>
      </c>
      <c r="O165" s="103" t="str">
        <f t="shared" si="22"/>
        <v/>
      </c>
      <c r="P165" s="104" t="str">
        <f>IF(ISBLANK($F165),"",VLOOKUP($O165,base!$A$3:$B$9,2,FALSE))</f>
        <v/>
      </c>
    </row>
    <row r="166" spans="1:16" x14ac:dyDescent="0.25">
      <c r="A166" s="107"/>
      <c r="B166" s="107"/>
      <c r="C166" s="107"/>
      <c r="D166" s="107"/>
      <c r="E166" s="108"/>
      <c r="F166" s="109"/>
      <c r="G166" s="114"/>
      <c r="H166" s="109"/>
      <c r="I166" s="114"/>
      <c r="J166" s="87" t="str">
        <f>IF(ISBLANK(A166),"",$N166/VLOOKUP($C166,'Rés MRP'!A:X,'Rés MRP'!$F$1,FALSE))</f>
        <v/>
      </c>
      <c r="K166" s="249" t="str">
        <f>IF(OR(ISBLANK(C166),ISBLANK(N166)),"",ROUNDUP(N166*VLOOKUP(C166,base!$F:$V,base!S$1,FALSE)/VLOOKUP(C166,base!$F:$V,base!R$1,FALSE),0))</f>
        <v/>
      </c>
      <c r="L166" s="101" t="str">
        <f t="shared" si="19"/>
        <v/>
      </c>
      <c r="M166" s="102" t="str">
        <f t="shared" si="20"/>
        <v/>
      </c>
      <c r="N166" s="101" t="str">
        <f t="shared" si="21"/>
        <v/>
      </c>
      <c r="O166" s="103" t="str">
        <f t="shared" si="22"/>
        <v/>
      </c>
      <c r="P166" s="104" t="str">
        <f>IF(ISBLANK($F166),"",VLOOKUP($O166,base!$A$3:$B$9,2,FALSE))</f>
        <v/>
      </c>
    </row>
    <row r="167" spans="1:16" x14ac:dyDescent="0.25">
      <c r="A167" s="107"/>
      <c r="B167" s="107"/>
      <c r="C167" s="107"/>
      <c r="D167" s="107"/>
      <c r="E167" s="108"/>
      <c r="F167" s="109"/>
      <c r="G167" s="114"/>
      <c r="H167" s="109"/>
      <c r="I167" s="114"/>
      <c r="J167" s="87" t="str">
        <f>IF(ISBLANK(A167),"",$N167/VLOOKUP($C167,'Rés MRP'!A:X,'Rés MRP'!$F$1,FALSE))</f>
        <v/>
      </c>
      <c r="K167" s="249" t="str">
        <f>IF(OR(ISBLANK(C167),ISBLANK(N167)),"",ROUNDUP(N167*VLOOKUP(C167,base!$F:$V,base!S$1,FALSE)/VLOOKUP(C167,base!$F:$V,base!R$1,FALSE),0))</f>
        <v/>
      </c>
      <c r="L167" s="101" t="str">
        <f t="shared" si="19"/>
        <v/>
      </c>
      <c r="M167" s="102" t="str">
        <f t="shared" si="20"/>
        <v/>
      </c>
      <c r="N167" s="101" t="str">
        <f t="shared" si="21"/>
        <v/>
      </c>
      <c r="O167" s="103" t="str">
        <f t="shared" si="22"/>
        <v/>
      </c>
      <c r="P167" s="104" t="str">
        <f>IF(ISBLANK($F167),"",VLOOKUP($O167,base!$A$3:$B$9,2,FALSE))</f>
        <v/>
      </c>
    </row>
    <row r="168" spans="1:16" x14ac:dyDescent="0.25">
      <c r="A168" s="107"/>
      <c r="B168" s="107"/>
      <c r="C168" s="107"/>
      <c r="D168" s="107"/>
      <c r="E168" s="108"/>
      <c r="F168" s="109"/>
      <c r="G168" s="114"/>
      <c r="H168" s="109"/>
      <c r="I168" s="114"/>
      <c r="J168" s="87" t="str">
        <f>IF(ISBLANK(A168),"",$N168/VLOOKUP($C168,'Rés MRP'!A:X,'Rés MRP'!$F$1,FALSE))</f>
        <v/>
      </c>
      <c r="K168" s="249" t="str">
        <f>IF(OR(ISBLANK(C168),ISBLANK(N168)),"",ROUNDUP(N168*VLOOKUP(C168,base!$F:$V,base!S$1,FALSE)/VLOOKUP(C168,base!$F:$V,base!R$1,FALSE),0))</f>
        <v/>
      </c>
      <c r="L168" s="101" t="str">
        <f t="shared" si="19"/>
        <v/>
      </c>
      <c r="M168" s="102" t="str">
        <f t="shared" si="20"/>
        <v/>
      </c>
      <c r="N168" s="101" t="str">
        <f t="shared" si="21"/>
        <v/>
      </c>
      <c r="O168" s="103" t="str">
        <f t="shared" si="22"/>
        <v/>
      </c>
      <c r="P168" s="104" t="str">
        <f>IF(ISBLANK($F168),"",VLOOKUP($O168,base!$A$3:$B$9,2,FALSE))</f>
        <v/>
      </c>
    </row>
    <row r="169" spans="1:16" x14ac:dyDescent="0.25">
      <c r="A169" s="107"/>
      <c r="B169" s="107"/>
      <c r="C169" s="107"/>
      <c r="D169" s="107"/>
      <c r="E169" s="108"/>
      <c r="F169" s="109"/>
      <c r="G169" s="114"/>
      <c r="H169" s="109"/>
      <c r="I169" s="114"/>
      <c r="J169" s="87" t="str">
        <f>IF(ISBLANK(A169),"",$N169/VLOOKUP($C169,'Rés MRP'!A:X,'Rés MRP'!$F$1,FALSE))</f>
        <v/>
      </c>
      <c r="K169" s="249" t="str">
        <f>IF(OR(ISBLANK(C169),ISBLANK(N169)),"",ROUNDUP(N169*VLOOKUP(C169,base!$F:$V,base!S$1,FALSE)/VLOOKUP(C169,base!$F:$V,base!R$1,FALSE),0))</f>
        <v/>
      </c>
      <c r="L169" s="101" t="str">
        <f t="shared" si="19"/>
        <v/>
      </c>
      <c r="M169" s="102" t="str">
        <f t="shared" si="20"/>
        <v/>
      </c>
      <c r="N169" s="101" t="str">
        <f t="shared" si="21"/>
        <v/>
      </c>
      <c r="O169" s="103" t="str">
        <f t="shared" si="22"/>
        <v/>
      </c>
      <c r="P169" s="104" t="str">
        <f>IF(ISBLANK($F169),"",VLOOKUP($O169,base!$A$3:$B$9,2,FALSE))</f>
        <v/>
      </c>
    </row>
    <row r="170" spans="1:16" x14ac:dyDescent="0.25">
      <c r="A170" s="107"/>
      <c r="B170" s="107"/>
      <c r="C170" s="107"/>
      <c r="D170" s="107"/>
      <c r="E170" s="108"/>
      <c r="F170" s="109"/>
      <c r="G170" s="114"/>
      <c r="H170" s="109"/>
      <c r="I170" s="114"/>
      <c r="J170" s="87" t="str">
        <f>IF(ISBLANK(A170),"",$N170/VLOOKUP($C170,'Rés MRP'!A:X,'Rés MRP'!$F$1,FALSE))</f>
        <v/>
      </c>
      <c r="K170" s="249" t="str">
        <f>IF(OR(ISBLANK(C170),ISBLANK(N170)),"",ROUNDUP(N170*VLOOKUP(C170,base!$F:$V,base!S$1,FALSE)/VLOOKUP(C170,base!$F:$V,base!R$1,FALSE),0))</f>
        <v/>
      </c>
      <c r="L170" s="101" t="str">
        <f t="shared" si="19"/>
        <v/>
      </c>
      <c r="M170" s="102" t="str">
        <f t="shared" si="20"/>
        <v/>
      </c>
      <c r="N170" s="101" t="str">
        <f t="shared" si="21"/>
        <v/>
      </c>
      <c r="O170" s="103" t="str">
        <f t="shared" si="22"/>
        <v/>
      </c>
      <c r="P170" s="104" t="str">
        <f>IF(ISBLANK($F170),"",VLOOKUP($O170,base!$A$3:$B$9,2,FALSE))</f>
        <v/>
      </c>
    </row>
    <row r="171" spans="1:16" x14ac:dyDescent="0.25">
      <c r="A171" s="107"/>
      <c r="B171" s="107"/>
      <c r="C171" s="107"/>
      <c r="D171" s="107"/>
      <c r="E171" s="108"/>
      <c r="F171" s="109"/>
      <c r="G171" s="114"/>
      <c r="H171" s="109"/>
      <c r="I171" s="114"/>
      <c r="J171" s="87" t="str">
        <f>IF(ISBLANK(A171),"",$N171/VLOOKUP($C171,'Rés MRP'!A:X,'Rés MRP'!$F$1,FALSE))</f>
        <v/>
      </c>
      <c r="K171" s="249" t="str">
        <f>IF(OR(ISBLANK(C171),ISBLANK(N171)),"",ROUNDUP(N171*VLOOKUP(C171,base!$F:$V,base!S$1,FALSE)/VLOOKUP(C171,base!$F:$V,base!R$1,FALSE),0))</f>
        <v/>
      </c>
      <c r="L171" s="101" t="str">
        <f t="shared" si="19"/>
        <v/>
      </c>
      <c r="M171" s="102" t="str">
        <f t="shared" si="20"/>
        <v/>
      </c>
      <c r="N171" s="101" t="str">
        <f t="shared" si="21"/>
        <v/>
      </c>
      <c r="O171" s="103" t="str">
        <f t="shared" si="22"/>
        <v/>
      </c>
      <c r="P171" s="104" t="str">
        <f>IF(ISBLANK($F171),"",VLOOKUP($O171,base!$A$3:$B$9,2,FALSE))</f>
        <v/>
      </c>
    </row>
    <row r="172" spans="1:16" x14ac:dyDescent="0.25">
      <c r="A172" s="107"/>
      <c r="B172" s="107"/>
      <c r="C172" s="107"/>
      <c r="D172" s="107"/>
      <c r="E172" s="108"/>
      <c r="F172" s="109"/>
      <c r="G172" s="114"/>
      <c r="H172" s="109"/>
      <c r="I172" s="114"/>
      <c r="J172" s="87" t="str">
        <f>IF(ISBLANK(A172),"",$N172/VLOOKUP($C172,'Rés MRP'!A:X,'Rés MRP'!$F$1,FALSE))</f>
        <v/>
      </c>
      <c r="K172" s="249" t="str">
        <f>IF(OR(ISBLANK(C172),ISBLANK(N172)),"",ROUNDUP(N172*VLOOKUP(C172,base!$F:$V,base!S$1,FALSE)/VLOOKUP(C172,base!$F:$V,base!R$1,FALSE),0))</f>
        <v/>
      </c>
      <c r="L172" s="101" t="str">
        <f t="shared" si="19"/>
        <v/>
      </c>
      <c r="M172" s="102" t="str">
        <f t="shared" si="20"/>
        <v/>
      </c>
      <c r="N172" s="101" t="str">
        <f t="shared" si="21"/>
        <v/>
      </c>
      <c r="O172" s="103" t="str">
        <f t="shared" si="22"/>
        <v/>
      </c>
      <c r="P172" s="104" t="str">
        <f>IF(ISBLANK($F172),"",VLOOKUP($O172,base!$A$3:$B$9,2,FALSE))</f>
        <v/>
      </c>
    </row>
    <row r="173" spans="1:16" x14ac:dyDescent="0.25">
      <c r="A173" s="107"/>
      <c r="B173" s="107"/>
      <c r="C173" s="107"/>
      <c r="D173" s="107"/>
      <c r="E173" s="108"/>
      <c r="F173" s="109"/>
      <c r="G173" s="114"/>
      <c r="H173" s="109"/>
      <c r="I173" s="114"/>
      <c r="J173" s="87" t="str">
        <f>IF(ISBLANK(A173),"",$N173/VLOOKUP($C173,'Rés MRP'!A:X,'Rés MRP'!$F$1,FALSE))</f>
        <v/>
      </c>
      <c r="K173" s="249" t="str">
        <f>IF(OR(ISBLANK(C173),ISBLANK(N173)),"",ROUNDUP(N173*VLOOKUP(C173,base!$F:$V,base!S$1,FALSE)/VLOOKUP(C173,base!$F:$V,base!R$1,FALSE),0))</f>
        <v/>
      </c>
      <c r="L173" s="101" t="str">
        <f t="shared" si="19"/>
        <v/>
      </c>
      <c r="M173" s="102" t="str">
        <f t="shared" si="20"/>
        <v/>
      </c>
      <c r="N173" s="101" t="str">
        <f t="shared" si="21"/>
        <v/>
      </c>
      <c r="O173" s="103" t="str">
        <f t="shared" si="22"/>
        <v/>
      </c>
      <c r="P173" s="104" t="str">
        <f>IF(ISBLANK($F173),"",VLOOKUP($O173,base!$A$3:$B$9,2,FALSE))</f>
        <v/>
      </c>
    </row>
    <row r="174" spans="1:16" x14ac:dyDescent="0.25">
      <c r="A174" s="107"/>
      <c r="B174" s="107"/>
      <c r="C174" s="107"/>
      <c r="D174" s="107"/>
      <c r="E174" s="108"/>
      <c r="F174" s="109"/>
      <c r="G174" s="114"/>
      <c r="H174" s="109"/>
      <c r="I174" s="114"/>
      <c r="J174" s="87" t="str">
        <f>IF(ISBLANK(A174),"",$N174/VLOOKUP($C174,'Rés MRP'!A:X,'Rés MRP'!$F$1,FALSE))</f>
        <v/>
      </c>
      <c r="K174" s="249" t="str">
        <f>IF(OR(ISBLANK(C174),ISBLANK(N174)),"",ROUNDUP(N174*VLOOKUP(C174,base!$F:$V,base!S$1,FALSE)/VLOOKUP(C174,base!$F:$V,base!R$1,FALSE),0))</f>
        <v/>
      </c>
      <c r="L174" s="101" t="str">
        <f t="shared" si="19"/>
        <v/>
      </c>
      <c r="M174" s="102" t="str">
        <f t="shared" si="20"/>
        <v/>
      </c>
      <c r="N174" s="101" t="str">
        <f t="shared" si="21"/>
        <v/>
      </c>
      <c r="O174" s="103" t="str">
        <f t="shared" si="22"/>
        <v/>
      </c>
      <c r="P174" s="104" t="str">
        <f>IF(ISBLANK($F174),"",VLOOKUP($O174,base!$A$3:$B$9,2,FALSE))</f>
        <v/>
      </c>
    </row>
    <row r="175" spans="1:16" x14ac:dyDescent="0.25">
      <c r="A175" s="107"/>
      <c r="B175" s="107"/>
      <c r="C175" s="107"/>
      <c r="D175" s="107"/>
      <c r="E175" s="108"/>
      <c r="F175" s="109"/>
      <c r="G175" s="114"/>
      <c r="H175" s="109"/>
      <c r="I175" s="114"/>
      <c r="J175" s="87" t="str">
        <f>IF(ISBLANK(A175),"",$N175/VLOOKUP($C175,'Rés MRP'!A:X,'Rés MRP'!$F$1,FALSE))</f>
        <v/>
      </c>
      <c r="K175" s="249" t="str">
        <f>IF(OR(ISBLANK(C175),ISBLANK(N175)),"",ROUNDUP(N175*VLOOKUP(C175,base!$F:$V,base!S$1,FALSE)/VLOOKUP(C175,base!$F:$V,base!R$1,FALSE),0))</f>
        <v/>
      </c>
      <c r="L175" s="101" t="str">
        <f t="shared" si="19"/>
        <v/>
      </c>
      <c r="M175" s="102" t="str">
        <f t="shared" si="20"/>
        <v/>
      </c>
      <c r="N175" s="101" t="str">
        <f t="shared" si="21"/>
        <v/>
      </c>
      <c r="O175" s="103" t="str">
        <f t="shared" si="22"/>
        <v/>
      </c>
      <c r="P175" s="104" t="str">
        <f>IF(ISBLANK($F175),"",VLOOKUP($O175,base!$A$3:$B$9,2,FALSE))</f>
        <v/>
      </c>
    </row>
    <row r="176" spans="1:16" x14ac:dyDescent="0.25">
      <c r="A176" s="107"/>
      <c r="B176" s="107"/>
      <c r="C176" s="107"/>
      <c r="D176" s="107"/>
      <c r="E176" s="108"/>
      <c r="F176" s="109"/>
      <c r="G176" s="114"/>
      <c r="H176" s="109"/>
      <c r="I176" s="114"/>
      <c r="J176" s="87" t="str">
        <f>IF(ISBLANK(A176),"",$N176/VLOOKUP($C176,'Rés MRP'!A:X,'Rés MRP'!$F$1,FALSE))</f>
        <v/>
      </c>
      <c r="K176" s="249" t="str">
        <f>IF(OR(ISBLANK(C176),ISBLANK(N176)),"",ROUNDUP(N176*VLOOKUP(C176,base!$F:$V,base!S$1,FALSE)/VLOOKUP(C176,base!$F:$V,base!R$1,FALSE),0))</f>
        <v/>
      </c>
      <c r="L176" s="101" t="str">
        <f t="shared" si="19"/>
        <v/>
      </c>
      <c r="M176" s="102" t="str">
        <f t="shared" si="20"/>
        <v/>
      </c>
      <c r="N176" s="101" t="str">
        <f t="shared" si="21"/>
        <v/>
      </c>
      <c r="O176" s="103" t="str">
        <f t="shared" si="22"/>
        <v/>
      </c>
      <c r="P176" s="104" t="str">
        <f>IF(ISBLANK($F176),"",VLOOKUP($O176,base!$A$3:$B$9,2,FALSE))</f>
        <v/>
      </c>
    </row>
    <row r="177" spans="1:16" x14ac:dyDescent="0.25">
      <c r="A177" s="107"/>
      <c r="B177" s="107"/>
      <c r="C177" s="107"/>
      <c r="D177" s="107"/>
      <c r="E177" s="108"/>
      <c r="F177" s="109"/>
      <c r="G177" s="114"/>
      <c r="H177" s="109"/>
      <c r="I177" s="114"/>
      <c r="J177" s="87" t="str">
        <f>IF(ISBLANK(A177),"",$N177/VLOOKUP($C177,'Rés MRP'!A:X,'Rés MRP'!$F$1,FALSE))</f>
        <v/>
      </c>
      <c r="K177" s="249" t="str">
        <f>IF(OR(ISBLANK(C177),ISBLANK(N177)),"",ROUNDUP(N177*VLOOKUP(C177,base!$F:$V,base!S$1,FALSE)/VLOOKUP(C177,base!$F:$V,base!R$1,FALSE),0))</f>
        <v/>
      </c>
      <c r="L177" s="101" t="str">
        <f t="shared" si="19"/>
        <v/>
      </c>
      <c r="M177" s="102" t="str">
        <f t="shared" si="20"/>
        <v/>
      </c>
      <c r="N177" s="101" t="str">
        <f t="shared" si="21"/>
        <v/>
      </c>
      <c r="O177" s="103" t="str">
        <f t="shared" si="22"/>
        <v/>
      </c>
      <c r="P177" s="104" t="str">
        <f>IF(ISBLANK($F177),"",VLOOKUP($O177,base!$A$3:$B$9,2,FALSE))</f>
        <v/>
      </c>
    </row>
    <row r="178" spans="1:16" x14ac:dyDescent="0.25">
      <c r="A178" s="107"/>
      <c r="B178" s="107"/>
      <c r="C178" s="107"/>
      <c r="D178" s="107"/>
      <c r="E178" s="108"/>
      <c r="F178" s="109"/>
      <c r="G178" s="114"/>
      <c r="H178" s="109"/>
      <c r="I178" s="114"/>
      <c r="J178" s="87" t="str">
        <f>IF(ISBLANK(A178),"",$N178/VLOOKUP($C178,'Rés MRP'!A:X,'Rés MRP'!$F$1,FALSE))</f>
        <v/>
      </c>
      <c r="K178" s="249" t="str">
        <f>IF(OR(ISBLANK(C178),ISBLANK(N178)),"",ROUNDUP(N178*VLOOKUP(C178,base!$F:$V,base!S$1,FALSE)/VLOOKUP(C178,base!$F:$V,base!R$1,FALSE),0))</f>
        <v/>
      </c>
      <c r="L178" s="101" t="str">
        <f t="shared" si="19"/>
        <v/>
      </c>
      <c r="M178" s="102" t="str">
        <f t="shared" si="20"/>
        <v/>
      </c>
      <c r="N178" s="101" t="str">
        <f t="shared" si="21"/>
        <v/>
      </c>
      <c r="O178" s="103" t="str">
        <f t="shared" si="22"/>
        <v/>
      </c>
      <c r="P178" s="104" t="str">
        <f>IF(ISBLANK($F178),"",VLOOKUP($O178,base!$A$3:$B$9,2,FALSE))</f>
        <v/>
      </c>
    </row>
    <row r="179" spans="1:16" x14ac:dyDescent="0.25">
      <c r="A179" s="107"/>
      <c r="B179" s="107"/>
      <c r="C179" s="107"/>
      <c r="D179" s="107"/>
      <c r="E179" s="108"/>
      <c r="F179" s="109"/>
      <c r="G179" s="114"/>
      <c r="H179" s="109"/>
      <c r="I179" s="114"/>
      <c r="J179" s="87" t="str">
        <f>IF(ISBLANK(A179),"",$N179/VLOOKUP($C179,'Rés MRP'!A:X,'Rés MRP'!$F$1,FALSE))</f>
        <v/>
      </c>
      <c r="K179" s="249" t="str">
        <f>IF(OR(ISBLANK(C179),ISBLANK(N179)),"",ROUNDUP(N179*VLOOKUP(C179,base!$F:$V,base!S$1,FALSE)/VLOOKUP(C179,base!$F:$V,base!R$1,FALSE),0))</f>
        <v/>
      </c>
      <c r="L179" s="101" t="str">
        <f t="shared" si="19"/>
        <v/>
      </c>
      <c r="M179" s="102" t="str">
        <f t="shared" si="20"/>
        <v/>
      </c>
      <c r="N179" s="101" t="str">
        <f t="shared" si="21"/>
        <v/>
      </c>
      <c r="O179" s="103" t="str">
        <f t="shared" si="22"/>
        <v/>
      </c>
      <c r="P179" s="104" t="str">
        <f>IF(ISBLANK($F179),"",VLOOKUP($O179,base!$A$3:$B$9,2,FALSE))</f>
        <v/>
      </c>
    </row>
    <row r="180" spans="1:16" x14ac:dyDescent="0.25">
      <c r="A180" s="107"/>
      <c r="B180" s="107"/>
      <c r="C180" s="107"/>
      <c r="D180" s="107"/>
      <c r="E180" s="108"/>
      <c r="F180" s="109"/>
      <c r="G180" s="114"/>
      <c r="H180" s="109"/>
      <c r="I180" s="114"/>
      <c r="J180" s="87" t="str">
        <f>IF(ISBLANK(A180),"",$N180/VLOOKUP($C180,'Rés MRP'!A:X,'Rés MRP'!$F$1,FALSE))</f>
        <v/>
      </c>
      <c r="K180" s="249" t="str">
        <f>IF(OR(ISBLANK(C180),ISBLANK(N180)),"",ROUNDUP(N180*VLOOKUP(C180,base!$F:$V,base!S$1,FALSE)/VLOOKUP(C180,base!$F:$V,base!R$1,FALSE),0))</f>
        <v/>
      </c>
      <c r="L180" s="101" t="str">
        <f t="shared" si="19"/>
        <v/>
      </c>
      <c r="M180" s="102" t="str">
        <f t="shared" si="20"/>
        <v/>
      </c>
      <c r="N180" s="101" t="str">
        <f t="shared" si="21"/>
        <v/>
      </c>
      <c r="O180" s="103" t="str">
        <f t="shared" si="22"/>
        <v/>
      </c>
      <c r="P180" s="104" t="str">
        <f>IF(ISBLANK($F180),"",VLOOKUP($O180,base!$A$3:$B$9,2,FALSE))</f>
        <v/>
      </c>
    </row>
    <row r="181" spans="1:16" x14ac:dyDescent="0.25">
      <c r="A181" s="107"/>
      <c r="B181" s="107"/>
      <c r="C181" s="107"/>
      <c r="D181" s="107"/>
      <c r="E181" s="108"/>
      <c r="F181" s="109"/>
      <c r="G181" s="114"/>
      <c r="H181" s="109"/>
      <c r="I181" s="114"/>
      <c r="J181" s="87" t="str">
        <f>IF(ISBLANK(A181),"",$N181/VLOOKUP($C181,'Rés MRP'!A:X,'Rés MRP'!$F$1,FALSE))</f>
        <v/>
      </c>
      <c r="K181" s="249" t="str">
        <f>IF(OR(ISBLANK(C181),ISBLANK(N181)),"",ROUNDUP(N181*VLOOKUP(C181,base!$F:$V,base!S$1,FALSE)/VLOOKUP(C181,base!$F:$V,base!R$1,FALSE),0))</f>
        <v/>
      </c>
      <c r="L181" s="101" t="str">
        <f t="shared" si="19"/>
        <v/>
      </c>
      <c r="M181" s="102" t="str">
        <f t="shared" si="20"/>
        <v/>
      </c>
      <c r="N181" s="101" t="str">
        <f t="shared" si="21"/>
        <v/>
      </c>
      <c r="O181" s="103" t="str">
        <f t="shared" si="22"/>
        <v/>
      </c>
      <c r="P181" s="104" t="str">
        <f>IF(ISBLANK($F181),"",VLOOKUP($O181,base!$A$3:$B$9,2,FALSE))</f>
        <v/>
      </c>
    </row>
    <row r="182" spans="1:16" x14ac:dyDescent="0.25">
      <c r="A182" s="107"/>
      <c r="B182" s="107"/>
      <c r="C182" s="107"/>
      <c r="D182" s="107"/>
      <c r="E182" s="108"/>
      <c r="F182" s="109"/>
      <c r="G182" s="114"/>
      <c r="H182" s="109"/>
      <c r="I182" s="114"/>
      <c r="J182" s="87" t="str">
        <f>IF(ISBLANK(A182),"",$N182/VLOOKUP($C182,'Rés MRP'!A:X,'Rés MRP'!$F$1,FALSE))</f>
        <v/>
      </c>
      <c r="K182" s="249" t="str">
        <f>IF(OR(ISBLANK(C182),ISBLANK(N182)),"",ROUNDUP(N182*VLOOKUP(C182,base!$F:$V,base!S$1,FALSE)/VLOOKUP(C182,base!$F:$V,base!R$1,FALSE),0))</f>
        <v/>
      </c>
      <c r="L182" s="101" t="str">
        <f t="shared" si="19"/>
        <v/>
      </c>
      <c r="M182" s="102" t="str">
        <f t="shared" si="20"/>
        <v/>
      </c>
      <c r="N182" s="101" t="str">
        <f t="shared" si="21"/>
        <v/>
      </c>
      <c r="O182" s="103" t="str">
        <f t="shared" si="22"/>
        <v/>
      </c>
      <c r="P182" s="104" t="str">
        <f>IF(ISBLANK($F182),"",VLOOKUP($O182,base!$A$3:$B$9,2,FALSE))</f>
        <v/>
      </c>
    </row>
    <row r="183" spans="1:16" x14ac:dyDescent="0.25">
      <c r="A183" s="107"/>
      <c r="B183" s="107"/>
      <c r="C183" s="107"/>
      <c r="D183" s="107"/>
      <c r="E183" s="108"/>
      <c r="F183" s="109"/>
      <c r="G183" s="114"/>
      <c r="H183" s="109"/>
      <c r="I183" s="114"/>
      <c r="J183" s="87" t="str">
        <f>IF(ISBLANK(A183),"",$N183/VLOOKUP($C183,'Rés MRP'!A:X,'Rés MRP'!$F$1,FALSE))</f>
        <v/>
      </c>
      <c r="K183" s="249" t="str">
        <f>IF(OR(ISBLANK(C183),ISBLANK(N183)),"",ROUNDUP(N183*VLOOKUP(C183,base!$F:$V,base!S$1,FALSE)/VLOOKUP(C183,base!$F:$V,base!R$1,FALSE),0))</f>
        <v/>
      </c>
      <c r="L183" s="101" t="str">
        <f t="shared" si="19"/>
        <v/>
      </c>
      <c r="M183" s="102" t="str">
        <f t="shared" si="20"/>
        <v/>
      </c>
      <c r="N183" s="101" t="str">
        <f t="shared" si="21"/>
        <v/>
      </c>
      <c r="O183" s="103" t="str">
        <f t="shared" si="22"/>
        <v/>
      </c>
      <c r="P183" s="104" t="str">
        <f>IF(ISBLANK($F183),"",VLOOKUP($O183,base!$A$3:$B$9,2,FALSE))</f>
        <v/>
      </c>
    </row>
    <row r="184" spans="1:16" x14ac:dyDescent="0.25">
      <c r="A184" s="107"/>
      <c r="B184" s="107"/>
      <c r="C184" s="107"/>
      <c r="D184" s="107"/>
      <c r="E184" s="108"/>
      <c r="F184" s="109"/>
      <c r="G184" s="114"/>
      <c r="H184" s="109"/>
      <c r="I184" s="114"/>
      <c r="J184" s="87" t="str">
        <f>IF(ISBLANK(A184),"",$N184/VLOOKUP($C184,'Rés MRP'!A:X,'Rés MRP'!$F$1,FALSE))</f>
        <v/>
      </c>
      <c r="K184" s="249" t="str">
        <f>IF(OR(ISBLANK(C184),ISBLANK(N184)),"",ROUNDUP(N184*VLOOKUP(C184,base!$F:$V,base!S$1,FALSE)/VLOOKUP(C184,base!$F:$V,base!R$1,FALSE),0))</f>
        <v/>
      </c>
      <c r="L184" s="101" t="str">
        <f t="shared" si="19"/>
        <v/>
      </c>
      <c r="M184" s="102" t="str">
        <f t="shared" si="20"/>
        <v/>
      </c>
      <c r="N184" s="101" t="str">
        <f t="shared" si="21"/>
        <v/>
      </c>
      <c r="O184" s="103" t="str">
        <f t="shared" si="22"/>
        <v/>
      </c>
      <c r="P184" s="104" t="str">
        <f>IF(ISBLANK($F184),"",VLOOKUP($O184,base!$A$3:$B$9,2,FALSE))</f>
        <v/>
      </c>
    </row>
    <row r="185" spans="1:16" x14ac:dyDescent="0.25">
      <c r="A185" s="107"/>
      <c r="B185" s="107"/>
      <c r="C185" s="107"/>
      <c r="D185" s="107"/>
      <c r="E185" s="108"/>
      <c r="F185" s="109"/>
      <c r="G185" s="114"/>
      <c r="H185" s="109"/>
      <c r="I185" s="114"/>
      <c r="J185" s="87" t="str">
        <f>IF(ISBLANK(A185),"",$N185/VLOOKUP($C185,'Rés MRP'!A:X,'Rés MRP'!$F$1,FALSE))</f>
        <v/>
      </c>
      <c r="K185" s="249" t="str">
        <f>IF(OR(ISBLANK(C185),ISBLANK(N185)),"",ROUNDUP(N185*VLOOKUP(C185,base!$F:$V,base!S$1,FALSE)/VLOOKUP(C185,base!$F:$V,base!R$1,FALSE),0))</f>
        <v/>
      </c>
      <c r="L185" s="101" t="str">
        <f t="shared" si="19"/>
        <v/>
      </c>
      <c r="M185" s="102" t="str">
        <f t="shared" si="20"/>
        <v/>
      </c>
      <c r="N185" s="101" t="str">
        <f t="shared" si="21"/>
        <v/>
      </c>
      <c r="O185" s="103" t="str">
        <f t="shared" si="22"/>
        <v/>
      </c>
      <c r="P185" s="104" t="str">
        <f>IF(ISBLANK($F185),"",VLOOKUP($O185,base!$A$3:$B$9,2,FALSE))</f>
        <v/>
      </c>
    </row>
    <row r="186" spans="1:16" x14ac:dyDescent="0.25">
      <c r="A186" s="107"/>
      <c r="B186" s="107"/>
      <c r="C186" s="107"/>
      <c r="D186" s="107"/>
      <c r="E186" s="108"/>
      <c r="F186" s="109"/>
      <c r="G186" s="114"/>
      <c r="H186" s="109"/>
      <c r="I186" s="114"/>
      <c r="J186" s="87" t="str">
        <f>IF(ISBLANK(A186),"",$N186/VLOOKUP($C186,'Rés MRP'!A:X,'Rés MRP'!$F$1,FALSE))</f>
        <v/>
      </c>
      <c r="K186" s="249" t="str">
        <f>IF(OR(ISBLANK(C186),ISBLANK(N186)),"",ROUNDUP(N186*VLOOKUP(C186,base!$F:$V,base!S$1,FALSE)/VLOOKUP(C186,base!$F:$V,base!R$1,FALSE),0))</f>
        <v/>
      </c>
      <c r="L186" s="101" t="str">
        <f t="shared" si="19"/>
        <v/>
      </c>
      <c r="M186" s="102" t="str">
        <f t="shared" si="20"/>
        <v/>
      </c>
      <c r="N186" s="101" t="str">
        <f t="shared" si="21"/>
        <v/>
      </c>
      <c r="O186" s="103" t="str">
        <f t="shared" si="22"/>
        <v/>
      </c>
      <c r="P186" s="104" t="str">
        <f>IF(ISBLANK($F186),"",VLOOKUP($O186,base!$A$3:$B$9,2,FALSE))</f>
        <v/>
      </c>
    </row>
    <row r="187" spans="1:16" x14ac:dyDescent="0.25">
      <c r="A187" s="107"/>
      <c r="B187" s="107"/>
      <c r="C187" s="107"/>
      <c r="D187" s="107"/>
      <c r="E187" s="108"/>
      <c r="F187" s="109"/>
      <c r="G187" s="114"/>
      <c r="H187" s="109"/>
      <c r="I187" s="114"/>
      <c r="J187" s="87" t="str">
        <f>IF(ISBLANK(A187),"",$N187/VLOOKUP($C187,'Rés MRP'!A:X,'Rés MRP'!$F$1,FALSE))</f>
        <v/>
      </c>
      <c r="K187" s="249" t="str">
        <f>IF(OR(ISBLANK(C187),ISBLANK(N187)),"",ROUNDUP(N187*VLOOKUP(C187,base!$F:$V,base!S$1,FALSE)/VLOOKUP(C187,base!$F:$V,base!R$1,FALSE),0))</f>
        <v/>
      </c>
      <c r="L187" s="101" t="str">
        <f t="shared" si="19"/>
        <v/>
      </c>
      <c r="M187" s="102" t="str">
        <f t="shared" si="20"/>
        <v/>
      </c>
      <c r="N187" s="101" t="str">
        <f t="shared" si="21"/>
        <v/>
      </c>
      <c r="O187" s="103" t="str">
        <f t="shared" si="22"/>
        <v/>
      </c>
      <c r="P187" s="104" t="str">
        <f>IF(ISBLANK($F187),"",VLOOKUP($O187,base!$A$3:$B$9,2,FALSE))</f>
        <v/>
      </c>
    </row>
    <row r="188" spans="1:16" x14ac:dyDescent="0.25">
      <c r="A188" s="107"/>
      <c r="B188" s="107"/>
      <c r="C188" s="107"/>
      <c r="D188" s="107"/>
      <c r="E188" s="108"/>
      <c r="F188" s="109"/>
      <c r="G188" s="114"/>
      <c r="H188" s="109"/>
      <c r="I188" s="114"/>
      <c r="J188" s="87" t="str">
        <f>IF(ISBLANK(A188),"",$N188/VLOOKUP($C188,'Rés MRP'!A:X,'Rés MRP'!$F$1,FALSE))</f>
        <v/>
      </c>
      <c r="K188" s="249" t="str">
        <f>IF(OR(ISBLANK(C188),ISBLANK(N188)),"",ROUNDUP(N188*VLOOKUP(C188,base!$F:$V,base!S$1,FALSE)/VLOOKUP(C188,base!$F:$V,base!R$1,FALSE),0))</f>
        <v/>
      </c>
      <c r="L188" s="101" t="str">
        <f t="shared" si="19"/>
        <v/>
      </c>
      <c r="M188" s="102" t="str">
        <f t="shared" si="20"/>
        <v/>
      </c>
      <c r="N188" s="101" t="str">
        <f t="shared" si="21"/>
        <v/>
      </c>
      <c r="O188" s="103" t="str">
        <f t="shared" si="22"/>
        <v/>
      </c>
      <c r="P188" s="104" t="str">
        <f>IF(ISBLANK($F188),"",VLOOKUP($O188,base!$A$3:$B$9,2,FALSE))</f>
        <v/>
      </c>
    </row>
    <row r="189" spans="1:16" x14ac:dyDescent="0.25">
      <c r="A189" s="107"/>
      <c r="B189" s="107"/>
      <c r="C189" s="107"/>
      <c r="D189" s="107"/>
      <c r="E189" s="108"/>
      <c r="F189" s="109"/>
      <c r="G189" s="114"/>
      <c r="H189" s="109"/>
      <c r="I189" s="114"/>
      <c r="J189" s="87" t="str">
        <f>IF(ISBLANK(A189),"",$N189/VLOOKUP($C189,'Rés MRP'!A:X,'Rés MRP'!$F$1,FALSE))</f>
        <v/>
      </c>
      <c r="K189" s="249" t="str">
        <f>IF(OR(ISBLANK(C189),ISBLANK(N189)),"",ROUNDUP(N189*VLOOKUP(C189,base!$F:$V,base!S$1,FALSE)/VLOOKUP(C189,base!$F:$V,base!R$1,FALSE),0))</f>
        <v/>
      </c>
      <c r="L189" s="101" t="str">
        <f t="shared" si="19"/>
        <v/>
      </c>
      <c r="M189" s="102" t="str">
        <f t="shared" si="20"/>
        <v/>
      </c>
      <c r="N189" s="101" t="str">
        <f t="shared" si="21"/>
        <v/>
      </c>
      <c r="O189" s="103" t="str">
        <f t="shared" si="22"/>
        <v/>
      </c>
      <c r="P189" s="104" t="str">
        <f>IF(ISBLANK($F189),"",VLOOKUP($O189,base!$A$3:$B$9,2,FALSE))</f>
        <v/>
      </c>
    </row>
    <row r="190" spans="1:16" x14ac:dyDescent="0.25">
      <c r="A190" s="107"/>
      <c r="B190" s="107"/>
      <c r="C190" s="107"/>
      <c r="D190" s="107"/>
      <c r="E190" s="108"/>
      <c r="F190" s="109"/>
      <c r="G190" s="114"/>
      <c r="H190" s="109"/>
      <c r="I190" s="114"/>
      <c r="J190" s="87" t="str">
        <f>IF(ISBLANK(A190),"",$N190/VLOOKUP($C190,'Rés MRP'!A:X,'Rés MRP'!$F$1,FALSE))</f>
        <v/>
      </c>
      <c r="K190" s="249" t="str">
        <f>IF(OR(ISBLANK(C190),ISBLANK(N190)),"",ROUNDUP(N190*VLOOKUP(C190,base!$F:$V,base!S$1,FALSE)/VLOOKUP(C190,base!$F:$V,base!R$1,FALSE),0))</f>
        <v/>
      </c>
      <c r="L190" s="101" t="str">
        <f t="shared" si="19"/>
        <v/>
      </c>
      <c r="M190" s="102" t="str">
        <f t="shared" si="20"/>
        <v/>
      </c>
      <c r="N190" s="101" t="str">
        <f t="shared" si="21"/>
        <v/>
      </c>
      <c r="O190" s="103" t="str">
        <f t="shared" si="22"/>
        <v/>
      </c>
      <c r="P190" s="104" t="str">
        <f>IF(ISBLANK($F190),"",VLOOKUP($O190,base!$A$3:$B$9,2,FALSE))</f>
        <v/>
      </c>
    </row>
    <row r="191" spans="1:16" x14ac:dyDescent="0.25">
      <c r="A191" s="107"/>
      <c r="B191" s="107"/>
      <c r="C191" s="107"/>
      <c r="D191" s="107"/>
      <c r="E191" s="108"/>
      <c r="F191" s="109"/>
      <c r="G191" s="114"/>
      <c r="H191" s="109"/>
      <c r="I191" s="114"/>
      <c r="J191" s="87" t="str">
        <f>IF(ISBLANK(A191),"",$N191/VLOOKUP($C191,'Rés MRP'!A:X,'Rés MRP'!$F$1,FALSE))</f>
        <v/>
      </c>
      <c r="K191" s="249" t="str">
        <f>IF(OR(ISBLANK(C191),ISBLANK(N191)),"",ROUNDUP(N191*VLOOKUP(C191,base!$F:$V,base!S$1,FALSE)/VLOOKUP(C191,base!$F:$V,base!R$1,FALSE),0))</f>
        <v/>
      </c>
      <c r="L191" s="101" t="str">
        <f t="shared" si="19"/>
        <v/>
      </c>
      <c r="M191" s="102" t="str">
        <f t="shared" si="20"/>
        <v/>
      </c>
      <c r="N191" s="101" t="str">
        <f t="shared" si="21"/>
        <v/>
      </c>
      <c r="O191" s="103" t="str">
        <f t="shared" si="22"/>
        <v/>
      </c>
      <c r="P191" s="104" t="str">
        <f>IF(ISBLANK($F191),"",VLOOKUP($O191,base!$A$3:$B$9,2,FALSE))</f>
        <v/>
      </c>
    </row>
    <row r="192" spans="1:16" x14ac:dyDescent="0.25">
      <c r="A192" s="107"/>
      <c r="B192" s="107"/>
      <c r="C192" s="107"/>
      <c r="D192" s="107"/>
      <c r="E192" s="108"/>
      <c r="F192" s="109"/>
      <c r="G192" s="114"/>
      <c r="H192" s="109"/>
      <c r="I192" s="114"/>
      <c r="J192" s="87" t="str">
        <f>IF(ISBLANK(A192),"",$N192/VLOOKUP($C192,'Rés MRP'!A:X,'Rés MRP'!$F$1,FALSE))</f>
        <v/>
      </c>
      <c r="K192" s="249" t="str">
        <f>IF(OR(ISBLANK(C192),ISBLANK(N192)),"",ROUNDUP(N192*VLOOKUP(C192,base!$F:$V,base!S$1,FALSE)/VLOOKUP(C192,base!$F:$V,base!R$1,FALSE),0))</f>
        <v/>
      </c>
      <c r="L192" s="101" t="str">
        <f t="shared" si="19"/>
        <v/>
      </c>
      <c r="M192" s="102" t="str">
        <f t="shared" si="20"/>
        <v/>
      </c>
      <c r="N192" s="101" t="str">
        <f t="shared" si="21"/>
        <v/>
      </c>
      <c r="O192" s="103" t="str">
        <f t="shared" si="22"/>
        <v/>
      </c>
      <c r="P192" s="104" t="str">
        <f>IF(ISBLANK($F192),"",VLOOKUP($O192,base!$A$3:$B$9,2,FALSE))</f>
        <v/>
      </c>
    </row>
    <row r="193" spans="1:16" x14ac:dyDescent="0.25">
      <c r="A193" s="107"/>
      <c r="B193" s="107"/>
      <c r="C193" s="107"/>
      <c r="D193" s="107"/>
      <c r="E193" s="108"/>
      <c r="F193" s="109"/>
      <c r="G193" s="114"/>
      <c r="H193" s="109"/>
      <c r="I193" s="114"/>
      <c r="J193" s="87" t="str">
        <f>IF(ISBLANK(A193),"",$N193/VLOOKUP($C193,'Rés MRP'!A:X,'Rés MRP'!$F$1,FALSE))</f>
        <v/>
      </c>
      <c r="K193" s="249" t="str">
        <f>IF(OR(ISBLANK(C193),ISBLANK(N193)),"",ROUNDUP(N193*VLOOKUP(C193,base!$F:$V,base!S$1,FALSE)/VLOOKUP(C193,base!$F:$V,base!R$1,FALSE),0))</f>
        <v/>
      </c>
      <c r="L193" s="101" t="str">
        <f t="shared" si="19"/>
        <v/>
      </c>
      <c r="M193" s="102" t="str">
        <f t="shared" si="20"/>
        <v/>
      </c>
      <c r="N193" s="101" t="str">
        <f t="shared" si="21"/>
        <v/>
      </c>
      <c r="O193" s="103" t="str">
        <f t="shared" si="22"/>
        <v/>
      </c>
      <c r="P193" s="104" t="str">
        <f>IF(ISBLANK($F193),"",VLOOKUP($O193,base!$A$3:$B$9,2,FALSE))</f>
        <v/>
      </c>
    </row>
    <row r="194" spans="1:16" x14ac:dyDescent="0.25">
      <c r="A194" s="107"/>
      <c r="B194" s="107"/>
      <c r="C194" s="107"/>
      <c r="D194" s="107"/>
      <c r="E194" s="108"/>
      <c r="F194" s="109"/>
      <c r="G194" s="114"/>
      <c r="H194" s="109"/>
      <c r="I194" s="114"/>
      <c r="J194" s="87" t="str">
        <f>IF(ISBLANK(A194),"",$N194/VLOOKUP($C194,'Rés MRP'!A:X,'Rés MRP'!$F$1,FALSE))</f>
        <v/>
      </c>
      <c r="K194" s="249" t="str">
        <f>IF(OR(ISBLANK(C194),ISBLANK(N194)),"",ROUNDUP(N194*VLOOKUP(C194,base!$F:$V,base!S$1,FALSE)/VLOOKUP(C194,base!$F:$V,base!R$1,FALSE),0))</f>
        <v/>
      </c>
      <c r="L194" s="101" t="str">
        <f t="shared" si="19"/>
        <v/>
      </c>
      <c r="M194" s="102" t="str">
        <f t="shared" si="20"/>
        <v/>
      </c>
      <c r="N194" s="101" t="str">
        <f t="shared" si="21"/>
        <v/>
      </c>
      <c r="O194" s="103" t="str">
        <f t="shared" si="22"/>
        <v/>
      </c>
      <c r="P194" s="104" t="str">
        <f>IF(ISBLANK($F194),"",VLOOKUP($O194,base!$A$3:$B$9,2,FALSE))</f>
        <v/>
      </c>
    </row>
    <row r="195" spans="1:16" x14ac:dyDescent="0.25">
      <c r="A195" s="107"/>
      <c r="B195" s="107"/>
      <c r="C195" s="107"/>
      <c r="D195" s="107"/>
      <c r="E195" s="108"/>
      <c r="F195" s="109"/>
      <c r="G195" s="114"/>
      <c r="H195" s="109"/>
      <c r="I195" s="114"/>
      <c r="J195" s="87" t="str">
        <f>IF(ISBLANK(A195),"",$N195/VLOOKUP($C195,'Rés MRP'!A:X,'Rés MRP'!$F$1,FALSE))</f>
        <v/>
      </c>
      <c r="K195" s="249" t="str">
        <f>IF(OR(ISBLANK(C195),ISBLANK(N195)),"",ROUNDUP(N195*VLOOKUP(C195,base!$F:$V,base!S$1,FALSE)/VLOOKUP(C195,base!$F:$V,base!R$1,FALSE),0))</f>
        <v/>
      </c>
      <c r="L195" s="101" t="str">
        <f t="shared" si="19"/>
        <v/>
      </c>
      <c r="M195" s="102" t="str">
        <f t="shared" si="20"/>
        <v/>
      </c>
      <c r="N195" s="101" t="str">
        <f t="shared" si="21"/>
        <v/>
      </c>
      <c r="O195" s="103" t="str">
        <f t="shared" si="22"/>
        <v/>
      </c>
      <c r="P195" s="104" t="str">
        <f>IF(ISBLANK($F195),"",VLOOKUP($O195,base!$A$3:$B$9,2,FALSE))</f>
        <v/>
      </c>
    </row>
    <row r="196" spans="1:16" x14ac:dyDescent="0.25">
      <c r="A196" s="107"/>
      <c r="B196" s="107"/>
      <c r="C196" s="107"/>
      <c r="D196" s="107"/>
      <c r="E196" s="108"/>
      <c r="F196" s="109"/>
      <c r="G196" s="114"/>
      <c r="H196" s="109"/>
      <c r="I196" s="114"/>
      <c r="J196" s="87" t="str">
        <f>IF(ISBLANK(A196),"",$N196/VLOOKUP($C196,'Rés MRP'!A:X,'Rés MRP'!$F$1,FALSE))</f>
        <v/>
      </c>
      <c r="K196" s="249" t="str">
        <f>IF(OR(ISBLANK(C196),ISBLANK(N196)),"",ROUNDUP(N196*VLOOKUP(C196,base!$F:$V,base!S$1,FALSE)/VLOOKUP(C196,base!$F:$V,base!R$1,FALSE),0))</f>
        <v/>
      </c>
      <c r="L196" s="101" t="str">
        <f t="shared" si="19"/>
        <v/>
      </c>
      <c r="M196" s="102" t="str">
        <f t="shared" si="20"/>
        <v/>
      </c>
      <c r="N196" s="101" t="str">
        <f t="shared" si="21"/>
        <v/>
      </c>
      <c r="O196" s="103" t="str">
        <f t="shared" si="22"/>
        <v/>
      </c>
      <c r="P196" s="104" t="str">
        <f>IF(ISBLANK($F196),"",VLOOKUP($O196,base!$A$3:$B$9,2,FALSE))</f>
        <v/>
      </c>
    </row>
    <row r="197" spans="1:16" x14ac:dyDescent="0.25">
      <c r="A197" s="107"/>
      <c r="B197" s="107"/>
      <c r="C197" s="107"/>
      <c r="D197" s="107"/>
      <c r="E197" s="108"/>
      <c r="F197" s="109"/>
      <c r="G197" s="114"/>
      <c r="H197" s="109"/>
      <c r="I197" s="114"/>
      <c r="J197" s="87" t="str">
        <f>IF(ISBLANK(A197),"",$N197/VLOOKUP($C197,'Rés MRP'!A:X,'Rés MRP'!$F$1,FALSE))</f>
        <v/>
      </c>
      <c r="K197" s="249" t="str">
        <f>IF(OR(ISBLANK(C197),ISBLANK(N197)),"",ROUNDUP(N197*VLOOKUP(C197,base!$F:$V,base!S$1,FALSE)/VLOOKUP(C197,base!$F:$V,base!R$1,FALSE),0))</f>
        <v/>
      </c>
      <c r="L197" s="101" t="str">
        <f t="shared" si="19"/>
        <v/>
      </c>
      <c r="M197" s="102" t="str">
        <f t="shared" si="20"/>
        <v/>
      </c>
      <c r="N197" s="101" t="str">
        <f t="shared" si="21"/>
        <v/>
      </c>
      <c r="O197" s="103" t="str">
        <f t="shared" si="22"/>
        <v/>
      </c>
      <c r="P197" s="104" t="str">
        <f>IF(ISBLANK($F197),"",VLOOKUP($O197,base!$A$3:$B$9,2,FALSE))</f>
        <v/>
      </c>
    </row>
    <row r="198" spans="1:16" x14ac:dyDescent="0.25">
      <c r="A198" s="107"/>
      <c r="B198" s="107"/>
      <c r="C198" s="107"/>
      <c r="D198" s="107"/>
      <c r="E198" s="108"/>
      <c r="F198" s="109"/>
      <c r="G198" s="114"/>
      <c r="H198" s="109"/>
      <c r="I198" s="114"/>
      <c r="J198" s="87" t="str">
        <f>IF(ISBLANK(A198),"",$N198/VLOOKUP($C198,'Rés MRP'!A:X,'Rés MRP'!$F$1,FALSE))</f>
        <v/>
      </c>
      <c r="K198" s="249" t="str">
        <f>IF(OR(ISBLANK(C198),ISBLANK(N198)),"",ROUNDUP(N198*VLOOKUP(C198,base!$F:$V,base!S$1,FALSE)/VLOOKUP(C198,base!$F:$V,base!R$1,FALSE),0))</f>
        <v/>
      </c>
      <c r="L198" s="101" t="str">
        <f t="shared" si="19"/>
        <v/>
      </c>
      <c r="M198" s="102" t="str">
        <f t="shared" si="20"/>
        <v/>
      </c>
      <c r="N198" s="101" t="str">
        <f t="shared" si="21"/>
        <v/>
      </c>
      <c r="O198" s="103" t="str">
        <f t="shared" si="22"/>
        <v/>
      </c>
      <c r="P198" s="104" t="str">
        <f>IF(ISBLANK($F198),"",VLOOKUP($O198,base!$A$3:$B$9,2,FALSE))</f>
        <v/>
      </c>
    </row>
    <row r="199" spans="1:16" x14ac:dyDescent="0.25">
      <c r="A199" s="107"/>
      <c r="B199" s="107"/>
      <c r="C199" s="107"/>
      <c r="D199" s="107"/>
      <c r="E199" s="108"/>
      <c r="F199" s="109"/>
      <c r="G199" s="114"/>
      <c r="H199" s="109"/>
      <c r="I199" s="114"/>
    </row>
    <row r="200" spans="1:16" x14ac:dyDescent="0.25">
      <c r="A200" s="107"/>
      <c r="B200" s="107"/>
      <c r="C200" s="107"/>
      <c r="D200" s="107"/>
      <c r="E200" s="108"/>
      <c r="F200" s="109"/>
      <c r="G200" s="114"/>
      <c r="H200" s="109"/>
      <c r="I200" s="114"/>
    </row>
    <row r="293" spans="10:10" x14ac:dyDescent="0.25">
      <c r="J293" s="88" t="e">
        <f>IF('Ext. Ordo.'!E2:E188&gt;"0",SUMIFS('Ext. Ordo.'!$N:$N,'Ext. Ordo.'!$L:$L,VALUE(#REF!),'Ext. Ordo.'!J2:J198,#REF!)+VLOOKUP($A20,#REF!,#REF!,FALSE),SUMIFS('Ext. Ordo.'!$N:$N,'Ext. Ordo.'!$L:$L,VALUE(#REF!),'Ext. Ordo.'!$P:$P,#REF!))</f>
        <v>#VALUE!</v>
      </c>
    </row>
  </sheetData>
  <autoFilter ref="A1:P198"/>
  <customSheetViews>
    <customSheetView guid="{62125DD4-0640-475F-8CE6-36B92C2EEFDA}" showGridLines="0" fitToPage="1" showAutoFilter="1">
      <selection activeCell="F8" sqref="F8"/>
      <pageMargins left="0.25" right="0.25" top="0.75" bottom="0.75" header="0.3" footer="0.3"/>
      <pageSetup paperSize="9" scale="83" orientation="landscape" r:id="rId1"/>
      <autoFilter ref="A1:P206"/>
    </customSheetView>
  </customSheetViews>
  <conditionalFormatting sqref="A2:P2 A17:I200 A3:I6 J3:P174">
    <cfRule type="expression" dxfId="874" priority="61">
      <formula>VALUE($M2)&gt;TODAY()</formula>
    </cfRule>
  </conditionalFormatting>
  <conditionalFormatting sqref="A2:B2 F2:I2 D2">
    <cfRule type="expression" dxfId="873" priority="45">
      <formula>VALUE($M2)&gt;TODAY()</formula>
    </cfRule>
  </conditionalFormatting>
  <conditionalFormatting sqref="A7:I10">
    <cfRule type="expression" dxfId="872" priority="8571">
      <formula>VALUE($M10)&gt;TODAY()</formula>
    </cfRule>
  </conditionalFormatting>
  <conditionalFormatting sqref="A11:I16">
    <cfRule type="expression" dxfId="871" priority="8600">
      <formula>VALUE(#REF!)&gt;TODAY()</formula>
    </cfRule>
  </conditionalFormatting>
  <pageMargins left="0.25" right="0.25" top="0.75" bottom="0.75" header="0.3" footer="0.3"/>
  <pageSetup paperSize="9" scale="83" orientation="landscape" r:id="rId2"/>
  <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89" id="{45EA8468-71B3-4739-AA47-19F1CD11C9F0}">
            <xm:f>VLOOKUP($C2,base!$F:$K,base!$K$1,FALSE)="L5"</xm:f>
            <x14:dxf>
              <fill>
                <patternFill>
                  <bgColor rgb="FFFF5050"/>
                </patternFill>
              </fill>
            </x14:dxf>
          </x14:cfRule>
          <x14:cfRule type="expression" priority="190" id="{CF74E78A-3515-4F7C-81C7-472F89559642}">
            <xm:f>VLOOKUP($C2,base!$F:$K,base!$K$1,FALSE)="L3"</xm:f>
            <x14:dxf>
              <fill>
                <patternFill>
                  <bgColor rgb="FF92D050"/>
                </patternFill>
              </fill>
            </x14:dxf>
          </x14:cfRule>
          <x14:cfRule type="expression" priority="191" id="{BAB88DDF-CEC1-451D-895D-9219CFF77B2C}">
            <xm:f>VLOOKUP($C2,base!$F:$K,base!$K$1,FALSE)="L1"</xm:f>
            <x14:dxf>
              <fill>
                <patternFill>
                  <bgColor rgb="FF00B0F0"/>
                </patternFill>
              </fill>
            </x14:dxf>
          </x14:cfRule>
          <xm:sqref>A2:P2 A3:I200 J3:P174</xm:sqref>
        </x14:conditionalFormatting>
        <x14:conditionalFormatting xmlns:xm="http://schemas.microsoft.com/office/excel/2006/main">
          <x14:cfRule type="expression" priority="8585" id="{45EA8468-71B3-4739-AA47-19F1CD11C9F0}">
            <xm:f>VLOOKUP(#REF!,base!$F:$K,base!$K$1,FALSE)="L5"</xm:f>
            <x14:dxf>
              <fill>
                <patternFill>
                  <bgColor rgb="FFFF5050"/>
                </patternFill>
              </fill>
            </x14:dxf>
          </x14:cfRule>
          <x14:cfRule type="expression" priority="8586" id="{CF74E78A-3515-4F7C-81C7-472F89559642}">
            <xm:f>VLOOKUP(#REF!,base!$F:$K,base!$K$1,FALSE)="L3"</xm:f>
            <x14:dxf>
              <fill>
                <patternFill>
                  <bgColor rgb="FF92D050"/>
                </patternFill>
              </fill>
            </x14:dxf>
          </x14:cfRule>
          <x14:cfRule type="expression" priority="8587" id="{BAB88DDF-CEC1-451D-895D-9219CFF77B2C}">
            <xm:f>VLOOKUP(#REF!,base!$F:$K,base!$K$1,FALSE)="L1"</xm:f>
            <x14:dxf>
              <fill>
                <patternFill>
                  <bgColor rgb="FF00B0F0"/>
                </patternFill>
              </fill>
            </x14:dxf>
          </x14:cfRule>
          <xm:sqref>J16:P16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 filterMode="1">
    <tabColor rgb="FF00B0F0"/>
    <pageSetUpPr fitToPage="1"/>
  </sheetPr>
  <dimension ref="A1:CC383"/>
  <sheetViews>
    <sheetView tabSelected="1" topLeftCell="A297" zoomScale="90" zoomScaleNormal="90" zoomScaleSheetLayoutView="50" zoomScalePageLayoutView="90" workbookViewId="0">
      <selection activeCell="X301" sqref="X301:Z301"/>
    </sheetView>
  </sheetViews>
  <sheetFormatPr baseColWidth="10" defaultColWidth="11.42578125" defaultRowHeight="15" outlineLevelCol="1" x14ac:dyDescent="0.25"/>
  <cols>
    <col min="1" max="1" width="14.140625" style="3" customWidth="1"/>
    <col min="2" max="2" width="30.140625" style="4" hidden="1" customWidth="1" outlineLevel="1"/>
    <col min="3" max="3" width="10.85546875" style="208" hidden="1" customWidth="1" outlineLevel="1"/>
    <col min="4" max="5" width="4.7109375" style="217" hidden="1" customWidth="1" outlineLevel="1"/>
    <col min="6" max="6" width="6" style="13" customWidth="1" collapsed="1"/>
    <col min="7" max="8" width="4.140625" style="13" customWidth="1"/>
    <col min="9" max="9" width="4.7109375" style="13" hidden="1" customWidth="1" outlineLevel="1"/>
    <col min="10" max="10" width="6.28515625" style="6" customWidth="1" collapsed="1"/>
    <col min="11" max="13" width="7.140625" style="7" bestFit="1" customWidth="1"/>
    <col min="14" max="14" width="8.42578125" style="7" bestFit="1" customWidth="1"/>
    <col min="15" max="15" width="10" style="7" bestFit="1" customWidth="1"/>
    <col min="16" max="24" width="8.42578125" style="7" bestFit="1" customWidth="1"/>
    <col min="25" max="25" width="1.42578125" style="7" customWidth="1"/>
    <col min="26" max="26" width="6.5703125" style="37" customWidth="1" outlineLevel="1"/>
    <col min="27" max="28" width="6.7109375" style="37" customWidth="1" outlineLevel="1"/>
    <col min="29" max="29" width="6.28515625" style="37" customWidth="1" outlineLevel="1"/>
    <col min="30" max="30" width="15.7109375" style="37" customWidth="1" outlineLevel="1"/>
    <col min="31" max="32" width="6.7109375" style="37" customWidth="1" outlineLevel="1"/>
    <col min="33" max="33" width="7.5703125" style="37" customWidth="1" outlineLevel="1"/>
    <col min="34" max="34" width="6.5703125" style="37" customWidth="1" outlineLevel="1"/>
    <col min="35" max="35" width="6.28515625" style="37" customWidth="1" outlineLevel="1"/>
    <col min="36" max="38" width="6" style="37" customWidth="1" outlineLevel="1"/>
    <col min="39" max="39" width="4.7109375" style="5" customWidth="1"/>
    <col min="40" max="40" width="4.28515625" style="37" customWidth="1"/>
    <col min="41" max="41" width="4.85546875" style="37" customWidth="1"/>
    <col min="42" max="42" width="4" style="37" bestFit="1" customWidth="1"/>
    <col min="43" max="44" width="4.28515625" style="37" bestFit="1" customWidth="1"/>
    <col min="45" max="45" width="3.7109375" style="37" customWidth="1"/>
    <col min="46" max="46" width="4.42578125" style="37" customWidth="1"/>
    <col min="47" max="47" width="3.85546875" style="37" customWidth="1"/>
    <col min="48" max="48" width="3.5703125" style="37" customWidth="1"/>
    <col min="49" max="49" width="4.140625" style="37" customWidth="1"/>
    <col min="50" max="51" width="3.85546875" style="37" customWidth="1"/>
    <col min="52" max="52" width="4.28515625" style="37" customWidth="1"/>
    <col min="53" max="53" width="4.28515625" style="37" bestFit="1" customWidth="1"/>
    <col min="54" max="54" width="3.5703125" style="37" customWidth="1"/>
    <col min="55" max="57" width="3.42578125" style="37" customWidth="1"/>
    <col min="58" max="58" width="3.85546875" style="37" customWidth="1"/>
    <col min="59" max="59" width="3.5703125" style="37" customWidth="1"/>
    <col min="60" max="64" width="3.5703125" style="37" customWidth="1" outlineLevel="1"/>
    <col min="65" max="65" width="3.5703125" style="5" customWidth="1" outlineLevel="1"/>
    <col min="66" max="66" width="4.7109375" style="45" customWidth="1"/>
    <col min="67" max="67" width="5.28515625" style="7" customWidth="1"/>
    <col min="68" max="71" width="4.7109375" style="7" customWidth="1"/>
    <col min="72" max="80" width="11.42578125" style="7"/>
    <col min="81" max="81" width="7.5703125" style="32" customWidth="1"/>
    <col min="82" max="16384" width="11.42578125" style="7"/>
  </cols>
  <sheetData>
    <row r="1" spans="1:81" ht="13.5" thickBot="1" x14ac:dyDescent="0.25">
      <c r="A1" s="9">
        <v>1</v>
      </c>
      <c r="B1" s="9">
        <v>2</v>
      </c>
      <c r="C1" s="9">
        <v>3</v>
      </c>
      <c r="D1" s="14">
        <v>4</v>
      </c>
      <c r="E1" s="14">
        <v>5</v>
      </c>
      <c r="F1" s="9">
        <v>6</v>
      </c>
      <c r="G1" s="9">
        <v>7</v>
      </c>
      <c r="H1" s="9">
        <v>8</v>
      </c>
      <c r="I1" s="9">
        <v>9</v>
      </c>
      <c r="J1" s="9">
        <v>10</v>
      </c>
      <c r="K1" s="9">
        <v>11</v>
      </c>
      <c r="L1" s="9">
        <v>12</v>
      </c>
      <c r="M1" s="9">
        <v>13</v>
      </c>
      <c r="N1" s="9">
        <v>14</v>
      </c>
      <c r="O1" s="9">
        <v>15</v>
      </c>
      <c r="P1" s="9">
        <v>16</v>
      </c>
      <c r="Q1" s="9">
        <v>17</v>
      </c>
      <c r="R1" s="9">
        <v>18</v>
      </c>
      <c r="S1" s="9">
        <v>19</v>
      </c>
      <c r="T1" s="9">
        <v>20</v>
      </c>
      <c r="U1" s="9">
        <v>21</v>
      </c>
      <c r="V1" s="9">
        <v>22</v>
      </c>
      <c r="W1" s="9">
        <v>23</v>
      </c>
      <c r="X1" s="9">
        <v>24</v>
      </c>
      <c r="Y1" s="9"/>
      <c r="Z1" s="9">
        <v>26</v>
      </c>
      <c r="AA1" s="9">
        <v>27</v>
      </c>
      <c r="AB1" s="9">
        <v>28</v>
      </c>
      <c r="AC1" s="9">
        <v>29</v>
      </c>
      <c r="AD1" s="9">
        <v>30</v>
      </c>
      <c r="AE1" s="9">
        <v>31</v>
      </c>
      <c r="AF1" s="9">
        <v>32</v>
      </c>
      <c r="AG1" s="9">
        <v>33</v>
      </c>
      <c r="AH1" s="9">
        <v>34</v>
      </c>
      <c r="AI1" s="9">
        <v>35</v>
      </c>
      <c r="AJ1" s="9">
        <v>36</v>
      </c>
      <c r="AK1" s="9"/>
      <c r="AL1" s="9"/>
      <c r="AM1" s="9">
        <v>37</v>
      </c>
      <c r="AN1" s="9">
        <v>38</v>
      </c>
      <c r="AO1" s="9">
        <v>39</v>
      </c>
      <c r="AP1" s="9">
        <v>40</v>
      </c>
      <c r="AQ1" s="9">
        <v>41</v>
      </c>
      <c r="AR1" s="9">
        <v>42</v>
      </c>
      <c r="AS1" s="9">
        <v>43</v>
      </c>
      <c r="AT1" s="9">
        <v>44</v>
      </c>
      <c r="AU1" s="9">
        <v>45</v>
      </c>
      <c r="AV1" s="9">
        <v>46</v>
      </c>
      <c r="AW1" s="9">
        <v>47</v>
      </c>
      <c r="AX1" s="9">
        <v>48</v>
      </c>
      <c r="AY1" s="9">
        <v>49</v>
      </c>
      <c r="AZ1" s="9">
        <v>50</v>
      </c>
      <c r="BA1" s="9">
        <v>51</v>
      </c>
      <c r="BB1" s="9">
        <v>52</v>
      </c>
      <c r="BC1" s="9">
        <v>53</v>
      </c>
      <c r="BD1" s="9">
        <v>54</v>
      </c>
      <c r="BE1" s="9">
        <v>55</v>
      </c>
      <c r="BF1" s="9">
        <v>56</v>
      </c>
      <c r="BG1" s="9">
        <v>57</v>
      </c>
      <c r="BH1" s="9">
        <v>58</v>
      </c>
      <c r="BI1" s="9">
        <v>59</v>
      </c>
      <c r="BJ1" s="9">
        <v>60</v>
      </c>
      <c r="BK1" s="9">
        <v>61</v>
      </c>
      <c r="BL1" s="9">
        <v>62</v>
      </c>
      <c r="BM1" s="9">
        <v>63</v>
      </c>
      <c r="BN1" s="9">
        <v>64</v>
      </c>
      <c r="BO1" s="9">
        <v>65</v>
      </c>
      <c r="BP1" s="9">
        <v>66</v>
      </c>
      <c r="BQ1" s="9">
        <v>67</v>
      </c>
      <c r="BR1" s="9">
        <v>68</v>
      </c>
      <c r="BS1" s="9">
        <v>69</v>
      </c>
    </row>
    <row r="2" spans="1:81" s="123" customFormat="1" ht="24.75" customHeight="1" thickBot="1" x14ac:dyDescent="0.25">
      <c r="A2" s="10" t="s">
        <v>46</v>
      </c>
      <c r="B2" s="11" t="s">
        <v>47</v>
      </c>
      <c r="C2" s="11" t="s">
        <v>48</v>
      </c>
      <c r="D2" s="219" t="s">
        <v>156</v>
      </c>
      <c r="E2" s="221" t="s">
        <v>144</v>
      </c>
      <c r="F2" s="220" t="s">
        <v>49</v>
      </c>
      <c r="G2" s="220" t="s">
        <v>50</v>
      </c>
      <c r="H2" s="220" t="s">
        <v>51</v>
      </c>
      <c r="I2" s="220" t="s">
        <v>52</v>
      </c>
      <c r="J2" s="78" t="s">
        <v>53</v>
      </c>
      <c r="K2" s="55" t="e">
        <f>#REF!</f>
        <v>#REF!</v>
      </c>
      <c r="L2" s="34" t="e">
        <f>#REF!</f>
        <v>#REF!</v>
      </c>
      <c r="M2" s="34" t="e">
        <f>#REF!</f>
        <v>#REF!</v>
      </c>
      <c r="N2" s="34" t="e">
        <f>#REF!</f>
        <v>#REF!</v>
      </c>
      <c r="O2" s="34" t="e">
        <f>#REF!</f>
        <v>#REF!</v>
      </c>
      <c r="P2" s="34" t="e">
        <f>#REF!</f>
        <v>#REF!</v>
      </c>
      <c r="Q2" s="34" t="e">
        <f>#REF!</f>
        <v>#REF!</v>
      </c>
      <c r="R2" s="34" t="e">
        <f>#REF!</f>
        <v>#REF!</v>
      </c>
      <c r="S2" s="34" t="e">
        <f>#REF!</f>
        <v>#REF!</v>
      </c>
      <c r="T2" s="34" t="e">
        <f>#REF!</f>
        <v>#REF!</v>
      </c>
      <c r="U2" s="34" t="e">
        <f>#REF!</f>
        <v>#REF!</v>
      </c>
      <c r="V2" s="34" t="e">
        <f>#REF!</f>
        <v>#REF!</v>
      </c>
      <c r="W2" s="34" t="e">
        <f>#REF!</f>
        <v>#REF!</v>
      </c>
      <c r="X2" s="35" t="e">
        <f>#REF!</f>
        <v>#REF!</v>
      </c>
      <c r="Z2" s="124" t="e">
        <f t="shared" ref="Z2:AH2" si="0">K2</f>
        <v>#REF!</v>
      </c>
      <c r="AA2" s="125" t="e">
        <f t="shared" si="0"/>
        <v>#REF!</v>
      </c>
      <c r="AB2" s="125" t="e">
        <f t="shared" si="0"/>
        <v>#REF!</v>
      </c>
      <c r="AC2" s="125" t="e">
        <f t="shared" si="0"/>
        <v>#REF!</v>
      </c>
      <c r="AD2" s="125" t="e">
        <f t="shared" si="0"/>
        <v>#REF!</v>
      </c>
      <c r="AE2" s="125" t="e">
        <f t="shared" si="0"/>
        <v>#REF!</v>
      </c>
      <c r="AF2" s="125" t="e">
        <f t="shared" si="0"/>
        <v>#REF!</v>
      </c>
      <c r="AG2" s="125" t="e">
        <f t="shared" si="0"/>
        <v>#REF!</v>
      </c>
      <c r="AH2" s="125" t="e">
        <f t="shared" si="0"/>
        <v>#REF!</v>
      </c>
      <c r="AI2" s="125" t="e">
        <f>T2</f>
        <v>#REF!</v>
      </c>
      <c r="AJ2" s="143" t="e">
        <f>U2</f>
        <v>#REF!</v>
      </c>
      <c r="AK2" s="143" t="e">
        <f>V2</f>
        <v>#REF!</v>
      </c>
      <c r="AL2" s="143" t="e">
        <f>W2</f>
        <v>#REF!</v>
      </c>
      <c r="AM2" s="589" t="s">
        <v>44</v>
      </c>
      <c r="AN2" s="590"/>
      <c r="AO2" s="246">
        <v>1</v>
      </c>
      <c r="AP2" s="247">
        <v>2</v>
      </c>
      <c r="AQ2" s="247">
        <v>3</v>
      </c>
      <c r="AR2" s="247">
        <v>4</v>
      </c>
      <c r="AS2" s="247">
        <v>5</v>
      </c>
      <c r="AT2" s="247">
        <v>6</v>
      </c>
      <c r="AU2" s="247">
        <v>7</v>
      </c>
      <c r="AV2" s="247">
        <v>8</v>
      </c>
      <c r="AW2" s="247">
        <v>9</v>
      </c>
      <c r="AX2" s="247">
        <v>10</v>
      </c>
      <c r="AY2" s="247">
        <v>11</v>
      </c>
      <c r="AZ2" s="247">
        <v>12</v>
      </c>
      <c r="BA2" s="247">
        <v>13</v>
      </c>
      <c r="BB2" s="247">
        <v>14</v>
      </c>
      <c r="BC2" s="247">
        <v>15</v>
      </c>
      <c r="BD2" s="247">
        <v>16</v>
      </c>
      <c r="BE2" s="247">
        <v>17</v>
      </c>
      <c r="BF2" s="247">
        <v>18</v>
      </c>
      <c r="BG2" s="247">
        <v>19</v>
      </c>
      <c r="BH2" s="247">
        <v>20</v>
      </c>
      <c r="BI2" s="247">
        <v>21</v>
      </c>
      <c r="BJ2" s="247">
        <v>22</v>
      </c>
      <c r="BK2" s="247">
        <v>23</v>
      </c>
      <c r="BL2" s="247">
        <v>24</v>
      </c>
      <c r="BM2" s="268">
        <v>25</v>
      </c>
      <c r="BN2" s="580"/>
      <c r="BO2" s="580"/>
      <c r="BP2" s="580"/>
      <c r="BQ2" s="580"/>
      <c r="BR2" s="580"/>
      <c r="BS2" s="581"/>
      <c r="CC2" s="39">
        <v>1</v>
      </c>
    </row>
    <row r="3" spans="1:81" s="12" customFormat="1" ht="15" customHeight="1" x14ac:dyDescent="0.2">
      <c r="A3" s="593"/>
      <c r="B3" s="580"/>
      <c r="C3" s="580"/>
      <c r="D3" s="580"/>
      <c r="E3" s="580"/>
      <c r="F3" s="580"/>
      <c r="G3" s="580"/>
      <c r="H3" s="580"/>
      <c r="I3" s="580"/>
      <c r="J3" s="580"/>
      <c r="K3" s="580"/>
      <c r="L3" s="580"/>
      <c r="M3" s="580"/>
      <c r="N3" s="580"/>
      <c r="O3" s="580"/>
      <c r="P3" s="580"/>
      <c r="Q3" s="580"/>
      <c r="R3" s="580"/>
      <c r="S3" s="580"/>
      <c r="T3" s="580"/>
      <c r="U3" s="580"/>
      <c r="V3" s="580"/>
      <c r="W3" s="580"/>
      <c r="X3" s="581"/>
      <c r="Y3" s="117"/>
      <c r="Z3" s="593"/>
      <c r="AA3" s="580"/>
      <c r="AB3" s="580"/>
      <c r="AC3" s="580"/>
      <c r="AD3" s="580"/>
      <c r="AE3" s="580"/>
      <c r="AF3" s="580"/>
      <c r="AG3" s="580"/>
      <c r="AH3" s="580"/>
      <c r="AI3" s="580"/>
      <c r="AJ3" s="580"/>
      <c r="AK3" s="580"/>
      <c r="AL3" s="581"/>
      <c r="AM3" s="596" t="s">
        <v>143</v>
      </c>
      <c r="AN3" s="599" t="s">
        <v>159</v>
      </c>
      <c r="AO3" s="243" t="s">
        <v>56</v>
      </c>
      <c r="AP3" s="242" t="s">
        <v>56</v>
      </c>
      <c r="AQ3" s="243" t="s">
        <v>56</v>
      </c>
      <c r="AR3" s="242" t="s">
        <v>56</v>
      </c>
      <c r="AS3" s="243" t="s">
        <v>57</v>
      </c>
      <c r="AT3" s="242" t="s">
        <v>57</v>
      </c>
      <c r="AU3" s="243" t="s">
        <v>57</v>
      </c>
      <c r="AV3" s="242" t="s">
        <v>57</v>
      </c>
      <c r="AW3" s="243" t="s">
        <v>57</v>
      </c>
      <c r="AX3" s="242" t="s">
        <v>57</v>
      </c>
      <c r="AY3" s="243"/>
      <c r="AZ3" s="242"/>
      <c r="BA3" s="243"/>
      <c r="BB3" s="242"/>
      <c r="BC3" s="243"/>
      <c r="BD3" s="242"/>
      <c r="BE3" s="243"/>
      <c r="BF3" s="242"/>
      <c r="BG3" s="243"/>
      <c r="BH3" s="242"/>
      <c r="BI3" s="243"/>
      <c r="BJ3" s="242"/>
      <c r="BK3" s="243"/>
      <c r="BL3" s="242"/>
      <c r="BM3" s="425"/>
      <c r="BN3" s="582"/>
      <c r="BO3" s="582"/>
      <c r="BP3" s="582"/>
      <c r="BQ3" s="582"/>
      <c r="BR3" s="582"/>
      <c r="BS3" s="583"/>
      <c r="CC3" s="39">
        <v>1</v>
      </c>
    </row>
    <row r="4" spans="1:81" s="12" customFormat="1" ht="15" customHeight="1" thickBot="1" x14ac:dyDescent="0.25">
      <c r="A4" s="594"/>
      <c r="B4" s="582"/>
      <c r="C4" s="582"/>
      <c r="D4" s="582"/>
      <c r="E4" s="582"/>
      <c r="F4" s="582"/>
      <c r="G4" s="582"/>
      <c r="H4" s="582"/>
      <c r="I4" s="582"/>
      <c r="J4" s="582"/>
      <c r="K4" s="582"/>
      <c r="L4" s="582"/>
      <c r="M4" s="582"/>
      <c r="N4" s="582"/>
      <c r="O4" s="582"/>
      <c r="P4" s="582"/>
      <c r="Q4" s="582"/>
      <c r="R4" s="582"/>
      <c r="S4" s="582"/>
      <c r="T4" s="582"/>
      <c r="U4" s="582"/>
      <c r="V4" s="582"/>
      <c r="W4" s="582"/>
      <c r="X4" s="583"/>
      <c r="Y4" s="117"/>
      <c r="Z4" s="594"/>
      <c r="AA4" s="582"/>
      <c r="AB4" s="582"/>
      <c r="AC4" s="582"/>
      <c r="AD4" s="582"/>
      <c r="AE4" s="582"/>
      <c r="AF4" s="582"/>
      <c r="AG4" s="582"/>
      <c r="AH4" s="582"/>
      <c r="AI4" s="582"/>
      <c r="AJ4" s="582"/>
      <c r="AK4" s="582"/>
      <c r="AL4" s="583"/>
      <c r="AM4" s="597"/>
      <c r="AN4" s="600"/>
      <c r="AO4" s="187" t="s">
        <v>324</v>
      </c>
      <c r="AP4" s="264">
        <v>11</v>
      </c>
      <c r="AQ4" s="187">
        <v>14</v>
      </c>
      <c r="AR4" s="188">
        <v>17</v>
      </c>
      <c r="AS4" s="265">
        <v>6</v>
      </c>
      <c r="AT4" s="264" t="s">
        <v>324</v>
      </c>
      <c r="AU4" s="265">
        <v>11</v>
      </c>
      <c r="AV4" s="264">
        <v>12</v>
      </c>
      <c r="AW4" s="187">
        <v>14</v>
      </c>
      <c r="AX4" s="264">
        <v>17</v>
      </c>
      <c r="AY4" s="187"/>
      <c r="AZ4" s="188"/>
      <c r="BA4" s="265"/>
      <c r="BB4" s="264"/>
      <c r="BC4" s="265"/>
      <c r="BD4" s="264"/>
      <c r="BE4" s="187"/>
      <c r="BF4" s="264"/>
      <c r="BG4" s="187"/>
      <c r="BH4" s="188"/>
      <c r="BI4" s="265"/>
      <c r="BJ4" s="264"/>
      <c r="BK4" s="187"/>
      <c r="BL4" s="188"/>
      <c r="BM4" s="426"/>
      <c r="BN4" s="584"/>
      <c r="BO4" s="584"/>
      <c r="BP4" s="584"/>
      <c r="BQ4" s="584"/>
      <c r="BR4" s="584"/>
      <c r="BS4" s="585"/>
      <c r="CC4" s="39">
        <v>1</v>
      </c>
    </row>
    <row r="5" spans="1:81" s="12" customFormat="1" ht="26.25" customHeight="1" thickBot="1" x14ac:dyDescent="0.25">
      <c r="A5" s="595"/>
      <c r="B5" s="584"/>
      <c r="C5" s="584"/>
      <c r="D5" s="584"/>
      <c r="E5" s="584"/>
      <c r="F5" s="584"/>
      <c r="G5" s="584"/>
      <c r="H5" s="584"/>
      <c r="I5" s="584"/>
      <c r="J5" s="584"/>
      <c r="K5" s="584"/>
      <c r="L5" s="584"/>
      <c r="M5" s="584"/>
      <c r="N5" s="584"/>
      <c r="O5" s="584"/>
      <c r="P5" s="584"/>
      <c r="Q5" s="584"/>
      <c r="R5" s="584"/>
      <c r="S5" s="584"/>
      <c r="T5" s="584"/>
      <c r="U5" s="584"/>
      <c r="V5" s="584"/>
      <c r="W5" s="584"/>
      <c r="X5" s="585"/>
      <c r="Z5" s="595"/>
      <c r="AA5" s="584"/>
      <c r="AB5" s="584"/>
      <c r="AC5" s="584"/>
      <c r="AD5" s="584"/>
      <c r="AE5" s="584"/>
      <c r="AF5" s="584"/>
      <c r="AG5" s="584"/>
      <c r="AH5" s="584"/>
      <c r="AI5" s="584"/>
      <c r="AJ5" s="584"/>
      <c r="AK5" s="584"/>
      <c r="AL5" s="585"/>
      <c r="AM5" s="598"/>
      <c r="AN5" s="601"/>
      <c r="AO5" s="181" t="s">
        <v>122</v>
      </c>
      <c r="AP5" s="180" t="s">
        <v>305</v>
      </c>
      <c r="AQ5" s="181" t="s">
        <v>305</v>
      </c>
      <c r="AR5" s="180" t="s">
        <v>305</v>
      </c>
      <c r="AS5" s="181" t="s">
        <v>122</v>
      </c>
      <c r="AT5" s="180" t="s">
        <v>122</v>
      </c>
      <c r="AU5" s="181" t="s">
        <v>305</v>
      </c>
      <c r="AV5" s="180" t="s">
        <v>122</v>
      </c>
      <c r="AW5" s="181" t="s">
        <v>305</v>
      </c>
      <c r="AX5" s="180" t="s">
        <v>305</v>
      </c>
      <c r="AY5" s="181"/>
      <c r="AZ5" s="180"/>
      <c r="BA5" s="181"/>
      <c r="BB5" s="180"/>
      <c r="BC5" s="181"/>
      <c r="BD5" s="180"/>
      <c r="BE5" s="181"/>
      <c r="BF5" s="180"/>
      <c r="BG5" s="181"/>
      <c r="BH5" s="180"/>
      <c r="BI5" s="181"/>
      <c r="BJ5" s="180"/>
      <c r="BK5" s="181"/>
      <c r="BL5" s="180"/>
      <c r="BM5" s="427"/>
      <c r="BN5" s="267" t="e">
        <f t="shared" ref="BN5:BS5" si="1">K2</f>
        <v>#REF!</v>
      </c>
      <c r="BO5" s="51" t="e">
        <f t="shared" si="1"/>
        <v>#REF!</v>
      </c>
      <c r="BP5" s="51" t="e">
        <f t="shared" si="1"/>
        <v>#REF!</v>
      </c>
      <c r="BQ5" s="51" t="e">
        <f t="shared" si="1"/>
        <v>#REF!</v>
      </c>
      <c r="BR5" s="51" t="e">
        <f t="shared" si="1"/>
        <v>#REF!</v>
      </c>
      <c r="BS5" s="43" t="e">
        <f t="shared" si="1"/>
        <v>#REF!</v>
      </c>
      <c r="CC5" s="39">
        <v>1</v>
      </c>
    </row>
    <row r="6" spans="1:81" ht="15.75" hidden="1" customHeight="1" x14ac:dyDescent="0.25">
      <c r="A6" s="319">
        <v>1000010121</v>
      </c>
      <c r="B6" s="320" t="str">
        <f>VLOOKUP($A6,base!$F:$V,base!Q$1,FALSE)</f>
        <v>AMS NATURE GEANT 825g OFFRE ECONOMIQUE S</v>
      </c>
      <c r="C6" s="321">
        <f>VLOOKUP($A6,base!$F:$V,base!P$1,FALSE)</f>
        <v>2029003999</v>
      </c>
      <c r="D6" s="322">
        <f>VLOOKUP($A6,base!$F:$V,base!U$1,FALSE)</f>
        <v>5.4174757268009701</v>
      </c>
      <c r="E6" s="322">
        <f>VLOOKUP($A6,base!$F:$V,base!T$1,FALSE)</f>
        <v>9.4396508737883931</v>
      </c>
      <c r="F6" s="321">
        <f>VLOOKUP($A6,base!$F:$V,base!O$1,FALSE)</f>
        <v>28</v>
      </c>
      <c r="G6" s="321">
        <f>VLOOKUP($A6,base!$F:$V,base!N$1,FALSE)</f>
        <v>15</v>
      </c>
      <c r="H6" s="321" t="str">
        <f>VLOOKUP($A6,DLUO!$A:$H,DLUO!$F$1,FALSE)</f>
        <v>6</v>
      </c>
      <c r="I6" s="321" t="str">
        <f>VLOOKUP($A6,DLUO!$A:$H,DLUO!$H$1,FALSE)</f>
        <v>18</v>
      </c>
      <c r="J6" s="138" t="e">
        <f>VLOOKUP(A6,#REF!,#REF!,FALSE)</f>
        <v>#REF!</v>
      </c>
      <c r="K6" s="129" t="e">
        <f>J6-(VLOOKUP($A6,#REF!,#REF!,FALSE))+($AN6*$F6)</f>
        <v>#REF!</v>
      </c>
      <c r="L6" s="130" t="e">
        <f>K6-(VLOOKUP($A6,#REF!,#REF!,FALSE))</f>
        <v>#REF!</v>
      </c>
      <c r="M6" s="130" t="e">
        <f>L6-(VLOOKUP($A6,#REF!,#REF!,FALSE))</f>
        <v>#REF!</v>
      </c>
      <c r="N6" s="130" t="e">
        <f>M6-(VLOOKUP($A6,#REF!,#REF!,FALSE))</f>
        <v>#REF!</v>
      </c>
      <c r="O6" s="130" t="e">
        <f>N6-(VLOOKUP($A6,#REF!,#REF!,FALSE))</f>
        <v>#REF!</v>
      </c>
      <c r="P6" s="130" t="e">
        <f>O6-(VLOOKUP($A6,#REF!,#REF!,FALSE))</f>
        <v>#REF!</v>
      </c>
      <c r="Q6" s="130" t="e">
        <f>P6-(VLOOKUP($A6,#REF!,#REF!,FALSE))</f>
        <v>#REF!</v>
      </c>
      <c r="R6" s="130" t="e">
        <f>Q6-(VLOOKUP($A6,#REF!,#REF!,FALSE))</f>
        <v>#REF!</v>
      </c>
      <c r="S6" s="130" t="e">
        <f>R6-(VLOOKUP($A6,#REF!,#REF!,FALSE))</f>
        <v>#REF!</v>
      </c>
      <c r="T6" s="130" t="e">
        <f>S6-(VLOOKUP($A6,#REF!,#REF!,FALSE))</f>
        <v>#REF!</v>
      </c>
      <c r="U6" s="130" t="e">
        <f>T6-(VLOOKUP($A6,#REF!,#REF!,FALSE))</f>
        <v>#REF!</v>
      </c>
      <c r="V6" s="130" t="e">
        <f>U6-(VLOOKUP($A6,#REF!,#REF!,FALSE))</f>
        <v>#REF!</v>
      </c>
      <c r="W6" s="130" t="e">
        <f>V6-(VLOOKUP($A6,#REF!,#REF!,FALSE))</f>
        <v>#REF!</v>
      </c>
      <c r="X6" s="131" t="e">
        <f>W6-(VLOOKUP($A6,#REF!,#REF!,FALSE))</f>
        <v>#REF!</v>
      </c>
      <c r="Z6" s="228" t="e">
        <f>IF(K6/$F6&gt;0,"",K6/$F6)</f>
        <v>#REF!</v>
      </c>
      <c r="AA6" s="229" t="e">
        <f t="shared" ref="AA6:AI6" si="2">IF(IF(K6&lt;0,(L6/$F6)-(K6/$F6),L6/$F6)&gt;0,"",IF(K6&lt;0,(L6/$F6)-(K6/$F6),L6/$F6))</f>
        <v>#REF!</v>
      </c>
      <c r="AB6" s="229" t="e">
        <f t="shared" si="2"/>
        <v>#REF!</v>
      </c>
      <c r="AC6" s="229" t="e">
        <f t="shared" si="2"/>
        <v>#REF!</v>
      </c>
      <c r="AD6" s="229" t="e">
        <f t="shared" si="2"/>
        <v>#REF!</v>
      </c>
      <c r="AE6" s="229" t="e">
        <f t="shared" si="2"/>
        <v>#REF!</v>
      </c>
      <c r="AF6" s="229" t="e">
        <f t="shared" si="2"/>
        <v>#REF!</v>
      </c>
      <c r="AG6" s="229" t="e">
        <f t="shared" si="2"/>
        <v>#REF!</v>
      </c>
      <c r="AH6" s="229" t="e">
        <f t="shared" si="2"/>
        <v>#REF!</v>
      </c>
      <c r="AI6" s="229" t="e">
        <f t="shared" si="2"/>
        <v>#REF!</v>
      </c>
      <c r="AJ6" s="230" t="e">
        <f t="shared" ref="AJ6:AJ37" si="3">IF(IF(T6&lt;0,(U6/$F6)-(T6/$F6),U6/$F6)&gt;0,"",IF(T6&lt;0,(U6/$F6)-(T6/$F6),U6/$F6))</f>
        <v>#REF!</v>
      </c>
      <c r="AK6" s="233" t="e">
        <f t="shared" ref="AK6:AK9" si="4">IF(IF(U6&lt;0,(V6/$F6)-(U6/$F6),V6/$F6)&gt;0,"",IF(U6&lt;0,(V6/$F6)-(U6/$F6),V6/$F6))</f>
        <v>#REF!</v>
      </c>
      <c r="AL6" s="233" t="e">
        <f t="shared" ref="AL6:AL9" si="5">IF(IF(V6&lt;0,(W6/$F6)-(V6/$F6),W6/$F6)&gt;0,"",IF(V6&lt;0,(W6/$F6)-(V6/$F6),W6/$F6))</f>
        <v>#REF!</v>
      </c>
      <c r="AM6" s="171" t="e">
        <f>(VLOOKUP($A6,#REF!,#REF!,FALSE)/'Rés MRP'!$F6)-AN6-(VLOOKUP($A6,$A$64:$BM$113,AN$1,FALSE))-(VLOOKUP($A6,$A$122:$BM$171,AN$1,FALSE))-(VLOOKUP($A6,$A$180:$BM$229,AN$1,FALSE))</f>
        <v>#REF!</v>
      </c>
      <c r="AN6" s="54">
        <f t="shared" ref="AN6:AN55" si="6">IF($AM$2="Oui",SUM(AO6:BM6),0)</f>
        <v>0</v>
      </c>
      <c r="AO6" s="368"/>
      <c r="AP6" s="415"/>
      <c r="AQ6" s="368"/>
      <c r="AR6" s="415"/>
      <c r="AS6" s="420"/>
      <c r="AT6" s="415"/>
      <c r="AU6" s="420"/>
      <c r="AV6" s="415"/>
      <c r="AW6" s="368"/>
      <c r="AX6" s="415"/>
      <c r="AY6" s="368"/>
      <c r="AZ6" s="415"/>
      <c r="BA6" s="420"/>
      <c r="BB6" s="415"/>
      <c r="BC6" s="420"/>
      <c r="BD6" s="415"/>
      <c r="BE6" s="368"/>
      <c r="BF6" s="415"/>
      <c r="BG6" s="368"/>
      <c r="BH6" s="415"/>
      <c r="BI6" s="420"/>
      <c r="BJ6" s="415"/>
      <c r="BK6" s="368"/>
      <c r="BL6" s="418"/>
      <c r="BM6" s="428"/>
      <c r="BN6" s="47" t="e">
        <f>IF(AM6&lt;0,(VLOOKUP($A6,#REF!,#REF!,FALSE)/$F6)+AM6,(VLOOKUP($A6,#REF!,#REF!,FALSE)/$F6))</f>
        <v>#REF!</v>
      </c>
      <c r="BO6" s="48" t="e">
        <f>IF(BN6&lt;0,(VLOOKUP($A6,#REF!,#REF!,FALSE)/$F6)+BN6,(VLOOKUP($A6,#REF!,#REF!,FALSE)/$F6))</f>
        <v>#REF!</v>
      </c>
      <c r="BP6" s="48" t="e">
        <f>IF(BO6&lt;0,(VLOOKUP($A6,#REF!,#REF!,FALSE)/$F6)+BO6,(VLOOKUP($A6,#REF!,#REF!,FALSE)/$F6))</f>
        <v>#REF!</v>
      </c>
      <c r="BQ6" s="48" t="e">
        <f>IF(BP6&lt;0,(VLOOKUP($A6,#REF!,#REF!,FALSE)/$F6)+BP6,(VLOOKUP($A6,#REF!,#REF!,FALSE)/$F6))</f>
        <v>#REF!</v>
      </c>
      <c r="BR6" s="48" t="e">
        <f>IF(BQ6&lt;0,(VLOOKUP($A6,#REF!,#REF!,FALSE)/$F6)+BQ6,(VLOOKUP($A6,#REF!,#REF!,FALSE)/$F6))</f>
        <v>#REF!</v>
      </c>
      <c r="BS6" s="44" t="e">
        <f>IF(BR6&lt;0,(VLOOKUP($A6,#REF!,#REF!,FALSE)/$F6)+BR6,(VLOOKUP($A6,#REF!,#REF!,FALSE)/$F6))</f>
        <v>#REF!</v>
      </c>
      <c r="CC6" s="33" t="e">
        <f t="shared" ref="CC6:CC37" si="7">SUM(K6:X6)</f>
        <v>#REF!</v>
      </c>
    </row>
    <row r="7" spans="1:81" ht="15.75" hidden="1" customHeight="1" collapsed="1" x14ac:dyDescent="0.25">
      <c r="A7" s="314">
        <v>1000013897</v>
      </c>
      <c r="B7" s="320" t="str">
        <f>VLOOKUP($A7,base!$F:$V,base!Q$1,FALSE)</f>
        <v>AMS NATURE MAXI 825 G</v>
      </c>
      <c r="C7" s="321">
        <f>VLOOKUP($A7,base!$F:$V,base!P$1,FALSE)</f>
        <v>2029003999</v>
      </c>
      <c r="D7" s="322">
        <f>VLOOKUP($A7,base!$F:$V,base!U$1,FALSE)</f>
        <v>5.4174757268009701</v>
      </c>
      <c r="E7" s="322">
        <f>VLOOKUP($A7,base!$F:$V,base!T$1,FALSE)</f>
        <v>9.4396508737883931</v>
      </c>
      <c r="F7" s="321">
        <f>VLOOKUP($A7,base!$F:$V,base!O$1,FALSE)</f>
        <v>28</v>
      </c>
      <c r="G7" s="321">
        <f>VLOOKUP($A7,base!$F:$V,base!N$1,FALSE)</f>
        <v>15</v>
      </c>
      <c r="H7" s="321" t="str">
        <f>VLOOKUP($A7,DLUO!$A:$H,DLUO!$F$1,FALSE)</f>
        <v>6</v>
      </c>
      <c r="I7" s="321" t="str">
        <f>VLOOKUP($A7,DLUO!$A:$H,DLUO!$H$1,FALSE)</f>
        <v>18</v>
      </c>
      <c r="J7" s="138" t="e">
        <f>VLOOKUP(A7,#REF!,#REF!,FALSE)</f>
        <v>#REF!</v>
      </c>
      <c r="K7" s="132" t="e">
        <f>J7-(VLOOKUP($A7,#REF!,#REF!,FALSE))+($AN7*$F7)</f>
        <v>#REF!</v>
      </c>
      <c r="L7" s="133" t="e">
        <f>K7-(VLOOKUP($A7,#REF!,#REF!,FALSE))</f>
        <v>#REF!</v>
      </c>
      <c r="M7" s="133" t="e">
        <f>L7-(VLOOKUP($A7,#REF!,#REF!,FALSE))</f>
        <v>#REF!</v>
      </c>
      <c r="N7" s="133" t="e">
        <f>M7-(VLOOKUP($A7,#REF!,#REF!,FALSE))</f>
        <v>#REF!</v>
      </c>
      <c r="O7" s="133" t="e">
        <f>N7-(VLOOKUP($A7,#REF!,#REF!,FALSE))</f>
        <v>#REF!</v>
      </c>
      <c r="P7" s="133" t="e">
        <f>O7-(VLOOKUP($A7,#REF!,#REF!,FALSE))</f>
        <v>#REF!</v>
      </c>
      <c r="Q7" s="133" t="e">
        <f>P7-(VLOOKUP($A7,#REF!,#REF!,FALSE))</f>
        <v>#REF!</v>
      </c>
      <c r="R7" s="133" t="e">
        <f>Q7-(VLOOKUP($A7,#REF!,#REF!,FALSE))</f>
        <v>#REF!</v>
      </c>
      <c r="S7" s="133" t="e">
        <f>R7-(VLOOKUP($A7,#REF!,#REF!,FALSE))</f>
        <v>#REF!</v>
      </c>
      <c r="T7" s="133" t="e">
        <f>S7-(VLOOKUP($A7,#REF!,#REF!,FALSE))</f>
        <v>#REF!</v>
      </c>
      <c r="U7" s="133" t="e">
        <f>T7-(VLOOKUP($A7,#REF!,#REF!,FALSE))</f>
        <v>#REF!</v>
      </c>
      <c r="V7" s="133" t="e">
        <f>U7-(VLOOKUP($A7,#REF!,#REF!,FALSE))</f>
        <v>#REF!</v>
      </c>
      <c r="W7" s="133" t="e">
        <f>V7-(VLOOKUP($A7,#REF!,#REF!,FALSE))</f>
        <v>#REF!</v>
      </c>
      <c r="X7" s="134" t="e">
        <f>W7-(VLOOKUP($A7,#REF!,#REF!,FALSE))</f>
        <v>#REF!</v>
      </c>
      <c r="Z7" s="231" t="e">
        <f t="shared" ref="Z7:Z24" si="8">IF(K7/$F7&gt;0,"",K7/$F7)</f>
        <v>#REF!</v>
      </c>
      <c r="AA7" s="232" t="e">
        <f t="shared" ref="AA7:AA24" si="9">IF(IF(K7&lt;0,(L7/$F7)-(K7/$F7),L7/$F7)&gt;0,"",IF(K7&lt;0,(L7/$F7)-(K7/$F7),L7/$F7))</f>
        <v>#REF!</v>
      </c>
      <c r="AB7" s="232" t="e">
        <f t="shared" ref="AB7:AB24" si="10">IF(IF(L7&lt;0,(M7/$F7)-(L7/$F7),M7/$F7)&gt;0,"",IF(L7&lt;0,(M7/$F7)-(L7/$F7),M7/$F7))</f>
        <v>#REF!</v>
      </c>
      <c r="AC7" s="232" t="e">
        <f t="shared" ref="AC7:AC23" si="11">IF(IF(M7&lt;0,(N7/$F7)-(M7/$F7),N7/$F7)&gt;0,"",IF(M7&lt;0,(N7/$F7)-(M7/$F7),N7/$F7))</f>
        <v>#REF!</v>
      </c>
      <c r="AD7" s="232" t="e">
        <f>IF(IF(N7&lt;0,(O7/$F7)-(N7/$F7),O7/$F7)&gt;0,"",IF(N7&lt;0,(O7/$F7)-(N7/$F7),O7/$F7))</f>
        <v>#REF!</v>
      </c>
      <c r="AE7" s="232" t="e">
        <f t="shared" ref="AE7:AE24" si="12">IF(IF(O7&lt;0,(P7/$F7)-(O7/$F7),P7/$F7)&gt;0,"",IF(O7&lt;0,(P7/$F7)-(O7/$F7),P7/$F7))</f>
        <v>#REF!</v>
      </c>
      <c r="AF7" s="232" t="e">
        <f t="shared" ref="AF7:AF24" si="13">IF(IF(P7&lt;0,(Q7/$F7)-(P7/$F7),Q7/$F7)&gt;0,"",IF(P7&lt;0,(Q7/$F7)-(P7/$F7),Q7/$F7))</f>
        <v>#REF!</v>
      </c>
      <c r="AG7" s="232" t="e">
        <f t="shared" ref="AG7:AG24" si="14">IF(IF(Q7&lt;0,(R7/$F7)-(Q7/$F7),R7/$F7)&gt;0,"",IF(Q7&lt;0,(R7/$F7)-(Q7/$F7),R7/$F7))</f>
        <v>#REF!</v>
      </c>
      <c r="AH7" s="232" t="e">
        <f t="shared" ref="AH7:AH24" si="15">IF(IF(R7&lt;0,(S7/$F7)-(R7/$F7),S7/$F7)&gt;0,"",IF(R7&lt;0,(S7/$F7)-(R7/$F7),S7/$F7))</f>
        <v>#REF!</v>
      </c>
      <c r="AI7" s="232" t="e">
        <f t="shared" ref="AI7:AI23" si="16">IF(IF(S7&lt;0,(T7/$F7)-(S7/$F7),T7/$F7)&gt;0,"",IF(S7&lt;0,(T7/$F7)-(S7/$F7),T7/$F7))</f>
        <v>#REF!</v>
      </c>
      <c r="AJ7" s="233" t="e">
        <f t="shared" si="3"/>
        <v>#REF!</v>
      </c>
      <c r="AK7" s="233" t="e">
        <f t="shared" si="4"/>
        <v>#REF!</v>
      </c>
      <c r="AL7" s="233" t="e">
        <f t="shared" si="5"/>
        <v>#REF!</v>
      </c>
      <c r="AM7" s="172" t="e">
        <f>(VLOOKUP($A7,#REF!,#REF!,FALSE)/'Rés MRP'!$F7)-AN7-(VLOOKUP($A7,$A$64:$BM$113,AN$1,FALSE))-(VLOOKUP($A7,$A$122:$BM$171,AN$1,FALSE))-(VLOOKUP($A7,$A$180:$BM$229,AN$1,FALSE))</f>
        <v>#REF!</v>
      </c>
      <c r="AN7" s="52">
        <f t="shared" si="6"/>
        <v>0</v>
      </c>
      <c r="AO7" s="369"/>
      <c r="AP7" s="416"/>
      <c r="AQ7" s="369"/>
      <c r="AR7" s="416"/>
      <c r="AS7" s="147"/>
      <c r="AT7" s="416"/>
      <c r="AU7" s="147"/>
      <c r="AV7" s="416"/>
      <c r="AW7" s="369"/>
      <c r="AX7" s="416"/>
      <c r="AY7" s="369"/>
      <c r="AZ7" s="416"/>
      <c r="BA7" s="147"/>
      <c r="BB7" s="416"/>
      <c r="BC7" s="147"/>
      <c r="BD7" s="416"/>
      <c r="BE7" s="369"/>
      <c r="BF7" s="416"/>
      <c r="BG7" s="369"/>
      <c r="BH7" s="416"/>
      <c r="BI7" s="147"/>
      <c r="BJ7" s="416"/>
      <c r="BK7" s="369"/>
      <c r="BL7" s="419"/>
      <c r="BM7" s="429"/>
      <c r="BN7" s="67" t="e">
        <f>IF(AM7&lt;0,(VLOOKUP($A7,#REF!,#REF!,FALSE)/$F7)+AM7,(VLOOKUP($A7,#REF!,#REF!,FALSE)/$F7))</f>
        <v>#REF!</v>
      </c>
      <c r="BO7" s="46" t="e">
        <f>IF(BN7&lt;0,(VLOOKUP($A7,#REF!,#REF!,FALSE)/$F7)+BN7,(VLOOKUP($A7,#REF!,#REF!,FALSE)/$F7))</f>
        <v>#REF!</v>
      </c>
      <c r="BP7" s="46" t="e">
        <f>IF(BO7&lt;0,(VLOOKUP($A7,#REF!,#REF!,FALSE)/$F7)+BO7,(VLOOKUP($A7,#REF!,#REF!,FALSE)/$F7))</f>
        <v>#REF!</v>
      </c>
      <c r="BQ7" s="46" t="e">
        <f>IF(BP7&lt;0,(VLOOKUP($A7,#REF!,#REF!,FALSE)/$F7)+BP7,(VLOOKUP($A7,#REF!,#REF!,FALSE)/$F7))</f>
        <v>#REF!</v>
      </c>
      <c r="BR7" s="46" t="e">
        <f>IF(BQ7&lt;0,(VLOOKUP($A7,#REF!,#REF!,FALSE)/$F7)+BQ7,(VLOOKUP($A7,#REF!,#REF!,FALSE)/$F7))</f>
        <v>#REF!</v>
      </c>
      <c r="BS7" s="49" t="e">
        <f>IF(BR7&lt;0,(VLOOKUP($A7,#REF!,#REF!,FALSE)/$F7)+BR7,(VLOOKUP($A7,#REF!,#REF!,FALSE)/$F7))</f>
        <v>#REF!</v>
      </c>
      <c r="CC7" s="33" t="e">
        <f t="shared" si="7"/>
        <v>#REF!</v>
      </c>
    </row>
    <row r="8" spans="1:81" ht="15.75" hidden="1" customHeight="1" collapsed="1" thickBot="1" x14ac:dyDescent="0.25">
      <c r="A8" s="314">
        <v>1000013896</v>
      </c>
      <c r="B8" s="315" t="str">
        <f>VLOOKUP($A8,base!$F:$V,base!Q$1,FALSE)</f>
        <v>AMS NATURE MAXI 825 G</v>
      </c>
      <c r="C8" s="316">
        <f>VLOOKUP($A8,base!$F:$V,base!P$1,FALSE)</f>
        <v>2029003999</v>
      </c>
      <c r="D8" s="317">
        <f>VLOOKUP($A8,base!$F:$V,base!U$1,FALSE)</f>
        <v>5.4174757268009701</v>
      </c>
      <c r="E8" s="318">
        <f>VLOOKUP($A8,base!$F:$V,base!T$1,FALSE)</f>
        <v>9.4396508737883931</v>
      </c>
      <c r="F8" s="316">
        <f>VLOOKUP($A8,base!$F:$V,base!O$1,FALSE)</f>
        <v>60</v>
      </c>
      <c r="G8" s="316">
        <f>VLOOKUP($A8,base!$F:$V,base!N$1,FALSE)</f>
        <v>7</v>
      </c>
      <c r="H8" s="316" t="str">
        <f>VLOOKUP($A8,DLUO!$A:$H,DLUO!$F$1,FALSE)</f>
        <v>6</v>
      </c>
      <c r="I8" s="316" t="str">
        <f>VLOOKUP($A8,DLUO!$A:$H,DLUO!$H$1,FALSE)</f>
        <v>18</v>
      </c>
      <c r="J8" s="138" t="e">
        <f>VLOOKUP(A8,#REF!,#REF!,FALSE)</f>
        <v>#REF!</v>
      </c>
      <c r="K8" s="132" t="e">
        <f>J8-(VLOOKUP($A8,#REF!,#REF!,FALSE))+($AN8*$F8)</f>
        <v>#REF!</v>
      </c>
      <c r="L8" s="133" t="e">
        <f>K8-(VLOOKUP($A8,#REF!,#REF!,FALSE))</f>
        <v>#REF!</v>
      </c>
      <c r="M8" s="133" t="e">
        <f>L8-(VLOOKUP($A8,#REF!,#REF!,FALSE))</f>
        <v>#REF!</v>
      </c>
      <c r="N8" s="133" t="e">
        <f>M8-(VLOOKUP($A8,#REF!,#REF!,FALSE))</f>
        <v>#REF!</v>
      </c>
      <c r="O8" s="133" t="e">
        <f>N8-(VLOOKUP($A8,#REF!,#REF!,FALSE))</f>
        <v>#REF!</v>
      </c>
      <c r="P8" s="133" t="e">
        <f>O8-(VLOOKUP($A8,#REF!,#REF!,FALSE))</f>
        <v>#REF!</v>
      </c>
      <c r="Q8" s="133" t="e">
        <f>P8-(VLOOKUP($A8,#REF!,#REF!,FALSE))</f>
        <v>#REF!</v>
      </c>
      <c r="R8" s="133" t="e">
        <f>Q8-(VLOOKUP($A8,#REF!,#REF!,FALSE))</f>
        <v>#REF!</v>
      </c>
      <c r="S8" s="133" t="e">
        <f>R8-(VLOOKUP($A8,#REF!,#REF!,FALSE))</f>
        <v>#REF!</v>
      </c>
      <c r="T8" s="133" t="e">
        <f>S8-(VLOOKUP($A8,#REF!,#REF!,FALSE))</f>
        <v>#REF!</v>
      </c>
      <c r="U8" s="133" t="e">
        <f>T8-(VLOOKUP($A8,#REF!,#REF!,FALSE))</f>
        <v>#REF!</v>
      </c>
      <c r="V8" s="133" t="e">
        <f>U8-(VLOOKUP($A8,#REF!,#REF!,FALSE))</f>
        <v>#REF!</v>
      </c>
      <c r="W8" s="133" t="e">
        <f>V8-(VLOOKUP($A8,#REF!,#REF!,FALSE))</f>
        <v>#REF!</v>
      </c>
      <c r="X8" s="134" t="e">
        <f>W8-(VLOOKUP($A8,#REF!,#REF!,FALSE))</f>
        <v>#REF!</v>
      </c>
      <c r="Y8" s="79"/>
      <c r="Z8" s="231" t="e">
        <f>IF(K8/$F8&gt;0,"",K8/$F8)</f>
        <v>#REF!</v>
      </c>
      <c r="AA8" s="232" t="e">
        <f t="shared" ref="AA8:AI9" si="17">IF(IF(K8&lt;0,(L8/$F8)-(K8/$F8),L8/$F8)&gt;0,"",IF(K8&lt;0,(L8/$F8)-(K8/$F8),L8/$F8))</f>
        <v>#REF!</v>
      </c>
      <c r="AB8" s="232" t="e">
        <f t="shared" si="17"/>
        <v>#REF!</v>
      </c>
      <c r="AC8" s="232" t="e">
        <f t="shared" si="17"/>
        <v>#REF!</v>
      </c>
      <c r="AD8" s="232" t="e">
        <f t="shared" si="17"/>
        <v>#REF!</v>
      </c>
      <c r="AE8" s="232" t="e">
        <f t="shared" si="17"/>
        <v>#REF!</v>
      </c>
      <c r="AF8" s="232" t="e">
        <f t="shared" si="17"/>
        <v>#REF!</v>
      </c>
      <c r="AG8" s="232" t="e">
        <f t="shared" si="17"/>
        <v>#REF!</v>
      </c>
      <c r="AH8" s="232" t="e">
        <f t="shared" si="17"/>
        <v>#REF!</v>
      </c>
      <c r="AI8" s="232" t="e">
        <f t="shared" si="17"/>
        <v>#REF!</v>
      </c>
      <c r="AJ8" s="233" t="e">
        <f t="shared" si="3"/>
        <v>#REF!</v>
      </c>
      <c r="AK8" s="233" t="e">
        <f t="shared" si="4"/>
        <v>#REF!</v>
      </c>
      <c r="AL8" s="233" t="e">
        <f t="shared" si="5"/>
        <v>#REF!</v>
      </c>
      <c r="AM8" s="172" t="e">
        <f>(VLOOKUP($A8,#REF!,#REF!,FALSE)/'Rés MRP'!$F8)-AN8-(VLOOKUP($A8,$A$64:$BM$113,AN$1,FALSE))-(VLOOKUP($A8,$A$122:$BM$171,AN$1,FALSE))-(VLOOKUP($A8,$A$180:$BM$229,AN$1,FALSE))</f>
        <v>#REF!</v>
      </c>
      <c r="AN8" s="52">
        <f>IF($AM$2="Oui",SUM(AO8:BM8),0)</f>
        <v>0</v>
      </c>
      <c r="AO8" s="369"/>
      <c r="AP8" s="416"/>
      <c r="AQ8" s="369"/>
      <c r="AR8" s="416"/>
      <c r="AS8" s="147"/>
      <c r="AT8" s="416"/>
      <c r="AU8" s="147"/>
      <c r="AV8" s="416"/>
      <c r="AW8" s="369"/>
      <c r="AX8" s="150"/>
      <c r="AY8" s="369"/>
      <c r="AZ8" s="416"/>
      <c r="BA8" s="147"/>
      <c r="BB8" s="416"/>
      <c r="BC8" s="147"/>
      <c r="BD8" s="416"/>
      <c r="BE8" s="369"/>
      <c r="BF8" s="150"/>
      <c r="BG8" s="369"/>
      <c r="BH8" s="416"/>
      <c r="BI8" s="147"/>
      <c r="BJ8" s="416"/>
      <c r="BK8" s="369"/>
      <c r="BL8" s="419"/>
      <c r="BM8" s="429"/>
      <c r="BN8" s="67" t="e">
        <f>IF(AM8&lt;0,(VLOOKUP($A8,#REF!,#REF!,FALSE)/$F8)+AM8,(VLOOKUP($A8,#REF!,#REF!,FALSE)/$F8))</f>
        <v>#REF!</v>
      </c>
      <c r="BO8" s="46" t="e">
        <f>IF(BN8&lt;0,(VLOOKUP($A8,#REF!,#REF!,FALSE)/$F8)+BN8,(VLOOKUP($A8,#REF!,#REF!,FALSE)/$F8))</f>
        <v>#REF!</v>
      </c>
      <c r="BP8" s="46" t="e">
        <f>IF(BO8&lt;0,(VLOOKUP($A8,#REF!,#REF!,FALSE)/$F8)+BO8,(VLOOKUP($A8,#REF!,#REF!,FALSE)/$F8))</f>
        <v>#REF!</v>
      </c>
      <c r="BQ8" s="46" t="e">
        <f>IF(BP8&lt;0,(VLOOKUP($A8,#REF!,#REF!,FALSE)/$F8)+BP8,(VLOOKUP($A8,#REF!,#REF!,FALSE)/$F8))</f>
        <v>#REF!</v>
      </c>
      <c r="BR8" s="46" t="e">
        <f>IF(BQ8&lt;0,(VLOOKUP($A8,#REF!,#REF!,FALSE)/$F8)+BQ8,(VLOOKUP($A8,#REF!,#REF!,FALSE)/$F8))</f>
        <v>#REF!</v>
      </c>
      <c r="BS8" s="49" t="e">
        <f>IF(BR8&lt;0,(VLOOKUP($A8,#REF!,#REF!,FALSE)/$F8)+BR8,(VLOOKUP($A8,#REF!,#REF!,FALSE)/$F8))</f>
        <v>#REF!</v>
      </c>
      <c r="CC8" s="33" t="e">
        <f t="shared" si="7"/>
        <v>#REF!</v>
      </c>
    </row>
    <row r="9" spans="1:81" ht="15.75" hidden="1" customHeight="1" thickBot="1" x14ac:dyDescent="0.25">
      <c r="A9" s="391">
        <v>1000015915</v>
      </c>
      <c r="B9" s="373" t="str">
        <f>VLOOKUP($A9,base!$F:$V,base!Q$1,FALSE)</f>
        <v xml:space="preserve">AMS NATURE  825 G OFFRE ECO </v>
      </c>
      <c r="C9" s="374">
        <f>VLOOKUP($A9,base!$F:$V,base!P$1,FALSE)</f>
        <v>2029003999</v>
      </c>
      <c r="D9" s="375">
        <f>VLOOKUP($A9,base!$F:$V,base!U$1,FALSE)</f>
        <v>5.4174757268009701</v>
      </c>
      <c r="E9" s="375">
        <f>VLOOKUP($A9,base!$F:$V,base!T$1,FALSE)</f>
        <v>9.4396508737883931</v>
      </c>
      <c r="F9" s="374">
        <f>VLOOKUP($A9,base!$F:$V,base!O$1,FALSE)</f>
        <v>60</v>
      </c>
      <c r="G9" s="374">
        <f>VLOOKUP($A9,base!$F:$V,base!N$1,FALSE)</f>
        <v>7</v>
      </c>
      <c r="H9" s="374" t="str">
        <f>VLOOKUP($A9,DLUO!$A:$H,DLUO!$F$1,FALSE)</f>
        <v>6</v>
      </c>
      <c r="I9" s="374" t="str">
        <f>VLOOKUP($A9,DLUO!$A:$H,DLUO!$H$1,FALSE)</f>
        <v>18</v>
      </c>
      <c r="J9" s="444" t="e">
        <f>VLOOKUP(A9,#REF!,#REF!,FALSE)</f>
        <v>#REF!</v>
      </c>
      <c r="K9" s="132" t="e">
        <f>J9-(VLOOKUP($A9,#REF!,#REF!,FALSE))+($AN9*$F9)</f>
        <v>#REF!</v>
      </c>
      <c r="L9" s="137" t="e">
        <f>K9-(VLOOKUP($A9,#REF!,#REF!,FALSE))</f>
        <v>#REF!</v>
      </c>
      <c r="M9" s="137" t="e">
        <f>L9-(VLOOKUP($A9,#REF!,#REF!,FALSE))</f>
        <v>#REF!</v>
      </c>
      <c r="N9" s="137" t="e">
        <f>M9-(VLOOKUP($A9,#REF!,#REF!,FALSE))</f>
        <v>#REF!</v>
      </c>
      <c r="O9" s="137" t="e">
        <f>N9-(VLOOKUP($A9,#REF!,#REF!,FALSE))</f>
        <v>#REF!</v>
      </c>
      <c r="P9" s="137" t="e">
        <f>O9-(VLOOKUP($A9,#REF!,#REF!,FALSE))</f>
        <v>#REF!</v>
      </c>
      <c r="Q9" s="137" t="e">
        <f>P9-(VLOOKUP($A9,#REF!,#REF!,FALSE))</f>
        <v>#REF!</v>
      </c>
      <c r="R9" s="137" t="e">
        <f>Q9-(VLOOKUP($A9,#REF!,#REF!,FALSE))</f>
        <v>#REF!</v>
      </c>
      <c r="S9" s="137" t="e">
        <f>R9-(VLOOKUP($A9,#REF!,#REF!,FALSE))</f>
        <v>#REF!</v>
      </c>
      <c r="T9" s="137" t="e">
        <f>S9-(VLOOKUP($A9,#REF!,#REF!,FALSE))</f>
        <v>#REF!</v>
      </c>
      <c r="U9" s="137" t="e">
        <f>T9-(VLOOKUP($A9,#REF!,#REF!,FALSE))</f>
        <v>#REF!</v>
      </c>
      <c r="V9" s="137" t="e">
        <f>U9-(VLOOKUP($A9,#REF!,#REF!,FALSE))</f>
        <v>#REF!</v>
      </c>
      <c r="W9" s="137" t="e">
        <f>V9-(VLOOKUP($A9,#REF!,#REF!,FALSE))</f>
        <v>#REF!</v>
      </c>
      <c r="X9" s="140" t="e">
        <f>W9-(VLOOKUP($A9,#REF!,#REF!,FALSE))</f>
        <v>#REF!</v>
      </c>
      <c r="Z9" s="234" t="e">
        <f>IF(K9/$F9&gt;0,"",K9/$F9)</f>
        <v>#REF!</v>
      </c>
      <c r="AA9" s="235" t="e">
        <f t="shared" si="17"/>
        <v>#REF!</v>
      </c>
      <c r="AB9" s="235" t="e">
        <f t="shared" si="17"/>
        <v>#REF!</v>
      </c>
      <c r="AC9" s="235" t="e">
        <f t="shared" si="17"/>
        <v>#REF!</v>
      </c>
      <c r="AD9" s="235" t="e">
        <f t="shared" si="17"/>
        <v>#REF!</v>
      </c>
      <c r="AE9" s="235" t="e">
        <f t="shared" si="17"/>
        <v>#REF!</v>
      </c>
      <c r="AF9" s="235" t="e">
        <f t="shared" si="17"/>
        <v>#REF!</v>
      </c>
      <c r="AG9" s="235" t="e">
        <f t="shared" si="17"/>
        <v>#REF!</v>
      </c>
      <c r="AH9" s="235" t="e">
        <f t="shared" si="17"/>
        <v>#REF!</v>
      </c>
      <c r="AI9" s="235" t="e">
        <f t="shared" si="17"/>
        <v>#REF!</v>
      </c>
      <c r="AJ9" s="236" t="e">
        <f t="shared" si="3"/>
        <v>#REF!</v>
      </c>
      <c r="AK9" s="233" t="e">
        <f t="shared" si="4"/>
        <v>#REF!</v>
      </c>
      <c r="AL9" s="233" t="e">
        <f t="shared" si="5"/>
        <v>#REF!</v>
      </c>
      <c r="AM9" s="173" t="e">
        <f>(VLOOKUP($A9,#REF!,#REF!,FALSE)/'Rés MRP'!$F9)-AN9-(VLOOKUP($A9,$A$64:$BM$113,AN$1,FALSE))-(VLOOKUP($A9,$A$122:$BM$171,AN$1,FALSE))-(VLOOKUP($A9,$A$180:$BM$229,AN$1,FALSE))</f>
        <v>#REF!</v>
      </c>
      <c r="AN9" s="270">
        <f>IF($AM$2="Oui",SUM(AO9:BM9),0)</f>
        <v>0</v>
      </c>
      <c r="AO9" s="368"/>
      <c r="AP9" s="481"/>
      <c r="AQ9" s="368"/>
      <c r="AR9" s="481"/>
      <c r="AS9" s="148"/>
      <c r="AT9" s="481"/>
      <c r="AU9" s="148"/>
      <c r="AV9" s="481"/>
      <c r="AW9" s="368"/>
      <c r="AX9" s="481"/>
      <c r="AY9" s="368"/>
      <c r="AZ9" s="481"/>
      <c r="BA9" s="148"/>
      <c r="BB9" s="481"/>
      <c r="BC9" s="148"/>
      <c r="BD9" s="481"/>
      <c r="BE9" s="368"/>
      <c r="BF9" s="481"/>
      <c r="BG9" s="368"/>
      <c r="BH9" s="481"/>
      <c r="BI9" s="148"/>
      <c r="BJ9" s="481"/>
      <c r="BK9" s="368"/>
      <c r="BL9" s="418"/>
      <c r="BM9" s="428"/>
      <c r="BN9" s="47" t="e">
        <f>IF(AM9&lt;0,(VLOOKUP($A9,#REF!,#REF!,FALSE)/$F9)+AM9,(VLOOKUP($A9,#REF!,#REF!,FALSE)/$F9))</f>
        <v>#REF!</v>
      </c>
      <c r="BO9" s="48" t="e">
        <f>IF(BN9&lt;0,(VLOOKUP($A9,#REF!,#REF!,FALSE)/$F9)+BN9,(VLOOKUP($A9,#REF!,#REF!,FALSE)/$F9))</f>
        <v>#REF!</v>
      </c>
      <c r="BP9" s="48" t="e">
        <f>IF(BO9&lt;0,(VLOOKUP($A9,#REF!,#REF!,FALSE)/$F9)+BO9,(VLOOKUP($A9,#REF!,#REF!,FALSE)/$F9))</f>
        <v>#REF!</v>
      </c>
      <c r="BQ9" s="48" t="e">
        <f>IF(BP9&lt;0,(VLOOKUP($A9,#REF!,#REF!,FALSE)/$F9)+BP9,(VLOOKUP($A9,#REF!,#REF!,FALSE)/$F9))</f>
        <v>#REF!</v>
      </c>
      <c r="BR9" s="48" t="e">
        <f>IF(BQ9&lt;0,(VLOOKUP($A9,#REF!,#REF!,FALSE)/$F9)+BQ9,(VLOOKUP($A9,#REF!,#REF!,FALSE)/$F9))</f>
        <v>#REF!</v>
      </c>
      <c r="BS9" s="44" t="e">
        <f>IF(BR9&lt;0,(VLOOKUP($A9,#REF!,#REF!,FALSE)/$F9)+BR9,(VLOOKUP($A9,#REF!,#REF!,FALSE)/$F9))</f>
        <v>#REF!</v>
      </c>
      <c r="CC9" s="33" t="e">
        <f t="shared" si="7"/>
        <v>#REF!</v>
      </c>
    </row>
    <row r="10" spans="1:81" ht="15.75" collapsed="1" thickBot="1" x14ac:dyDescent="0.25">
      <c r="A10" s="476"/>
      <c r="B10" s="364" t="e">
        <f>VLOOKUP($A10,base!$F:$V,base!Q$1,FALSE)</f>
        <v>#N/A</v>
      </c>
      <c r="C10" s="365" t="e">
        <f>VLOOKUP($A10,base!$F:$V,base!P$1,FALSE)</f>
        <v>#N/A</v>
      </c>
      <c r="D10" s="366" t="e">
        <f>VLOOKUP($A10,base!$F:$V,base!U$1,FALSE)</f>
        <v>#N/A</v>
      </c>
      <c r="E10" s="367" t="e">
        <f>VLOOKUP($A10,base!$F:$V,base!T$1,FALSE)</f>
        <v>#N/A</v>
      </c>
      <c r="F10" s="365" t="e">
        <f>VLOOKUP($A10,base!$F:$V,base!O$1,FALSE)</f>
        <v>#N/A</v>
      </c>
      <c r="G10" s="365" t="e">
        <f>VLOOKUP($A10,base!$F:$V,base!N$1,FALSE)</f>
        <v>#N/A</v>
      </c>
      <c r="H10" s="365" t="e">
        <f>VLOOKUP($A10,DLUO!$A:$H,DLUO!$F$1,FALSE)</f>
        <v>#N/A</v>
      </c>
      <c r="I10" s="472" t="e">
        <f>VLOOKUP($A10,DLUO!$A:$H,DLUO!$H$1,FALSE)</f>
        <v>#N/A</v>
      </c>
      <c r="J10" s="446" t="e">
        <f>VLOOKUP(A10,#REF!,#REF!,FALSE)</f>
        <v>#REF!</v>
      </c>
      <c r="K10" s="162" t="e">
        <f>J10-(VLOOKUP($A10,#REF!,#REF!,FALSE))+($AN10*$F10)</f>
        <v>#REF!</v>
      </c>
      <c r="L10" s="133" t="e">
        <f>K10-(VLOOKUP($A10,#REF!,#REF!,FALSE))</f>
        <v>#REF!</v>
      </c>
      <c r="M10" s="133" t="e">
        <f>L10-(VLOOKUP($A10,#REF!,#REF!,FALSE))</f>
        <v>#REF!</v>
      </c>
      <c r="N10" s="133" t="e">
        <f>M10-(VLOOKUP($A10,#REF!,#REF!,FALSE))</f>
        <v>#REF!</v>
      </c>
      <c r="O10" s="133" t="e">
        <f>N10-(VLOOKUP($A10,#REF!,#REF!,FALSE))</f>
        <v>#REF!</v>
      </c>
      <c r="P10" s="133" t="e">
        <f>O10-(VLOOKUP($A10,#REF!,#REF!,FALSE))</f>
        <v>#REF!</v>
      </c>
      <c r="Q10" s="133" t="e">
        <f>P10-(VLOOKUP($A10,#REF!,#REF!,FALSE))</f>
        <v>#REF!</v>
      </c>
      <c r="R10" s="133" t="e">
        <f>Q10-(VLOOKUP($A10,#REF!,#REF!,FALSE))</f>
        <v>#REF!</v>
      </c>
      <c r="S10" s="133" t="e">
        <f>R10-(VLOOKUP($A10,#REF!,#REF!,FALSE))</f>
        <v>#REF!</v>
      </c>
      <c r="T10" s="133" t="e">
        <f>S10-(VLOOKUP($A10,#REF!,#REF!,FALSE))</f>
        <v>#REF!</v>
      </c>
      <c r="U10" s="133" t="e">
        <f>T10-(VLOOKUP($A10,#REF!,#REF!,FALSE))</f>
        <v>#REF!</v>
      </c>
      <c r="V10" s="133" t="e">
        <f>U10-(VLOOKUP($A10,#REF!,#REF!,FALSE))</f>
        <v>#REF!</v>
      </c>
      <c r="W10" s="133" t="e">
        <f>V10-(VLOOKUP($A10,#REF!,#REF!,FALSE))</f>
        <v>#REF!</v>
      </c>
      <c r="X10" s="134" t="e">
        <f>W10-(VLOOKUP($A10,#REF!,#REF!,FALSE))</f>
        <v>#REF!</v>
      </c>
      <c r="Z10" s="231" t="e">
        <f t="shared" si="8"/>
        <v>#REF!</v>
      </c>
      <c r="AA10" s="232" t="e">
        <f t="shared" si="9"/>
        <v>#REF!</v>
      </c>
      <c r="AB10" s="232" t="e">
        <f t="shared" si="10"/>
        <v>#REF!</v>
      </c>
      <c r="AC10" s="232" t="e">
        <f t="shared" si="11"/>
        <v>#REF!</v>
      </c>
      <c r="AD10" s="232" t="e">
        <f>IF(IF(N10&lt;0,(O10/$F10)-(N10/$F10),O10/$F10)&gt;0,"",IF(N10&lt;0,(O10/$F10)-(N10/$F10),O10/$F10))</f>
        <v>#REF!</v>
      </c>
      <c r="AE10" s="232" t="e">
        <f t="shared" si="12"/>
        <v>#REF!</v>
      </c>
      <c r="AF10" s="232" t="e">
        <f t="shared" si="13"/>
        <v>#REF!</v>
      </c>
      <c r="AG10" s="232" t="e">
        <f t="shared" si="14"/>
        <v>#REF!</v>
      </c>
      <c r="AH10" s="232" t="e">
        <f t="shared" si="15"/>
        <v>#REF!</v>
      </c>
      <c r="AI10" s="232" t="e">
        <f t="shared" si="16"/>
        <v>#REF!</v>
      </c>
      <c r="AJ10" s="233" t="e">
        <f t="shared" si="3"/>
        <v>#REF!</v>
      </c>
      <c r="AK10" s="233" t="e">
        <f t="shared" ref="AK10:AL10" si="18">IF(IF(U10&lt;0,(V10/$F10)-(U10/$F10),V10/$F10)&gt;0,"",IF(U10&lt;0,(V10/$F10)-(U10/$F10),V10/$F10))</f>
        <v>#REF!</v>
      </c>
      <c r="AL10" s="233" t="e">
        <f t="shared" si="18"/>
        <v>#REF!</v>
      </c>
      <c r="AM10" s="172" t="e">
        <f>(VLOOKUP($A10,#REF!,#REF!,FALSE)/'Rés MRP'!$F10)-AN10-(VLOOKUP($A10,$A$64:$BM$113,AN$1,FALSE))-(VLOOKUP($A10,$A$122:$BM$171,AN$1,FALSE))-(VLOOKUP($A10,$A$180:$BM$229,AN$1,FALSE))</f>
        <v>#REF!</v>
      </c>
      <c r="AN10" s="52">
        <f t="shared" si="6"/>
        <v>0</v>
      </c>
      <c r="AO10" s="369"/>
      <c r="AP10" s="416"/>
      <c r="AQ10" s="369"/>
      <c r="AR10" s="416"/>
      <c r="AS10" s="147">
        <v>7</v>
      </c>
      <c r="AT10" s="416">
        <v>18</v>
      </c>
      <c r="AU10" s="147"/>
      <c r="AV10" s="416"/>
      <c r="AW10" s="369"/>
      <c r="AX10" s="416"/>
      <c r="AY10" s="369"/>
      <c r="AZ10" s="416"/>
      <c r="BA10" s="147"/>
      <c r="BB10" s="416"/>
      <c r="BC10" s="147"/>
      <c r="BD10" s="416"/>
      <c r="BE10" s="369"/>
      <c r="BF10" s="416"/>
      <c r="BG10" s="369"/>
      <c r="BH10" s="416"/>
      <c r="BI10" s="147"/>
      <c r="BJ10" s="416"/>
      <c r="BK10" s="369"/>
      <c r="BL10" s="419"/>
      <c r="BM10" s="429"/>
      <c r="BN10" s="67" t="e">
        <f>IF(AM10&lt;0,(VLOOKUP($A10,#REF!,#REF!,FALSE)/$F10)+AM10,(VLOOKUP($A10,#REF!,#REF!,FALSE)/$F10))</f>
        <v>#REF!</v>
      </c>
      <c r="BO10" s="46" t="e">
        <f>IF(BN10&lt;0,(VLOOKUP($A10,#REF!,#REF!,FALSE)/$F10)+BN10,(VLOOKUP($A10,#REF!,#REF!,FALSE)/$F10))</f>
        <v>#REF!</v>
      </c>
      <c r="BP10" s="46" t="e">
        <f>IF(BO10&lt;0,(VLOOKUP($A10,#REF!,#REF!,FALSE)/$F10)+BO10,(VLOOKUP($A10,#REF!,#REF!,FALSE)/$F10))</f>
        <v>#REF!</v>
      </c>
      <c r="BQ10" s="46" t="e">
        <f>IF(BP10&lt;0,(VLOOKUP($A10,#REF!,#REF!,FALSE)/$F10)+BP10,(VLOOKUP($A10,#REF!,#REF!,FALSE)/$F10))</f>
        <v>#REF!</v>
      </c>
      <c r="BR10" s="46" t="e">
        <f>IF(BQ10&lt;0,(VLOOKUP($A10,#REF!,#REF!,FALSE)/$F10)+BQ10,(VLOOKUP($A10,#REF!,#REF!,FALSE)/$F10))</f>
        <v>#REF!</v>
      </c>
      <c r="BS10" s="49" t="e">
        <f>IF(BR10&lt;0,(VLOOKUP($A10,#REF!,#REF!,FALSE)/$F10)+BR10,(VLOOKUP($A10,#REF!,#REF!,FALSE)/$F10))</f>
        <v>#REF!</v>
      </c>
      <c r="CC10" s="33" t="e">
        <f t="shared" si="7"/>
        <v>#REF!</v>
      </c>
    </row>
    <row r="11" spans="1:81" ht="15" hidden="1" customHeight="1" collapsed="1" x14ac:dyDescent="0.2">
      <c r="A11" s="363">
        <v>1000015800</v>
      </c>
      <c r="B11" s="373" t="str">
        <f>VLOOKUP($A11,base!$F:$V,base!Q$1,FALSE)</f>
        <v>AMS NATURE MAXI 825 G</v>
      </c>
      <c r="C11" s="374">
        <f>VLOOKUP($A11,base!$F:$V,base!P$1,FALSE)</f>
        <v>2029003999</v>
      </c>
      <c r="D11" s="375">
        <f>VLOOKUP($A11,base!$F:$V,base!U$1,FALSE)</f>
        <v>5.4174757268009701</v>
      </c>
      <c r="E11" s="375">
        <f>VLOOKUP($A11,base!$F:$V,base!T$1,FALSE)</f>
        <v>9.4396508737883931</v>
      </c>
      <c r="F11" s="374">
        <f>VLOOKUP($A11,base!$F:$V,base!O$1,FALSE)</f>
        <v>28</v>
      </c>
      <c r="G11" s="374">
        <f>VLOOKUP($A11,base!$F:$V,base!N$1,FALSE)</f>
        <v>15</v>
      </c>
      <c r="H11" s="374" t="str">
        <f>VLOOKUP($A11,DLUO!$A:$H,DLUO!$F$1,FALSE)</f>
        <v>6</v>
      </c>
      <c r="I11" s="374" t="str">
        <f>VLOOKUP($A11,DLUO!$A:$H,DLUO!$H$1,FALSE)</f>
        <v>18</v>
      </c>
      <c r="J11" s="138" t="e">
        <f>VLOOKUP(A11,#REF!,#REF!,FALSE)</f>
        <v>#REF!</v>
      </c>
      <c r="K11" s="132" t="e">
        <f>J11-(VLOOKUP($A11,#REF!,#REF!,FALSE))+($AN11*$F11)</f>
        <v>#REF!</v>
      </c>
      <c r="L11" s="133" t="e">
        <f>K11-(VLOOKUP($A11,#REF!,#REF!,FALSE))</f>
        <v>#REF!</v>
      </c>
      <c r="M11" s="133" t="e">
        <f>L11-(VLOOKUP($A11,#REF!,#REF!,FALSE))</f>
        <v>#REF!</v>
      </c>
      <c r="N11" s="133" t="e">
        <f>M11-(VLOOKUP($A11,#REF!,#REF!,FALSE))</f>
        <v>#REF!</v>
      </c>
      <c r="O11" s="133" t="e">
        <f>N11-(VLOOKUP($A11,#REF!,#REF!,FALSE))</f>
        <v>#REF!</v>
      </c>
      <c r="P11" s="133" t="e">
        <f>O11-(VLOOKUP($A11,#REF!,#REF!,FALSE))</f>
        <v>#REF!</v>
      </c>
      <c r="Q11" s="133" t="e">
        <f>P11-(VLOOKUP($A11,#REF!,#REF!,FALSE))</f>
        <v>#REF!</v>
      </c>
      <c r="R11" s="133" t="e">
        <f>Q11-(VLOOKUP($A11,#REF!,#REF!,FALSE))</f>
        <v>#REF!</v>
      </c>
      <c r="S11" s="133" t="e">
        <f>R11-(VLOOKUP($A11,#REF!,#REF!,FALSE))</f>
        <v>#REF!</v>
      </c>
      <c r="T11" s="133" t="e">
        <f>S11-(VLOOKUP($A11,#REF!,#REF!,FALSE))</f>
        <v>#REF!</v>
      </c>
      <c r="U11" s="133" t="e">
        <f>T11-(VLOOKUP($A11,#REF!,#REF!,FALSE))</f>
        <v>#REF!</v>
      </c>
      <c r="V11" s="133" t="e">
        <f>U11-(VLOOKUP($A11,#REF!,#REF!,FALSE))</f>
        <v>#REF!</v>
      </c>
      <c r="W11" s="133" t="e">
        <f>V11-(VLOOKUP($A11,#REF!,#REF!,FALSE))</f>
        <v>#REF!</v>
      </c>
      <c r="X11" s="134" t="e">
        <f>W11-(VLOOKUP($A11,#REF!,#REF!,FALSE))</f>
        <v>#REF!</v>
      </c>
      <c r="Z11" s="231" t="e">
        <f>IF(K11/$F11&gt;0,"",K11/$F11)</f>
        <v>#REF!</v>
      </c>
      <c r="AA11" s="232" t="e">
        <f t="shared" ref="AA11:AI11" si="19">IF(IF(K11&lt;0,(L11/$F11)-(K11/$F11),L11/$F11)&gt;0,"",IF(K11&lt;0,(L11/$F11)-(K11/$F11),L11/$F11))</f>
        <v>#REF!</v>
      </c>
      <c r="AB11" s="232" t="e">
        <f t="shared" si="19"/>
        <v>#REF!</v>
      </c>
      <c r="AC11" s="232" t="e">
        <f t="shared" si="19"/>
        <v>#REF!</v>
      </c>
      <c r="AD11" s="232" t="e">
        <f t="shared" si="19"/>
        <v>#REF!</v>
      </c>
      <c r="AE11" s="232" t="e">
        <f t="shared" si="19"/>
        <v>#REF!</v>
      </c>
      <c r="AF11" s="232" t="e">
        <f t="shared" si="19"/>
        <v>#REF!</v>
      </c>
      <c r="AG11" s="232" t="e">
        <f t="shared" si="19"/>
        <v>#REF!</v>
      </c>
      <c r="AH11" s="232" t="e">
        <f t="shared" si="19"/>
        <v>#REF!</v>
      </c>
      <c r="AI11" s="232" t="e">
        <f t="shared" si="19"/>
        <v>#REF!</v>
      </c>
      <c r="AJ11" s="233" t="e">
        <f t="shared" si="3"/>
        <v>#REF!</v>
      </c>
      <c r="AK11" s="233" t="e">
        <f t="shared" ref="AK11:AK55" si="20">IF(IF(U11&lt;0,(V11/$F11)-(U11/$F11),V11/$F11)&gt;0,"",IF(U11&lt;0,(V11/$F11)-(U11/$F11),V11/$F11))</f>
        <v>#REF!</v>
      </c>
      <c r="AL11" s="233" t="e">
        <f t="shared" ref="AL11:AL55" si="21">IF(IF(V11&lt;0,(W11/$F11)-(V11/$F11),W11/$F11)&gt;0,"",IF(V11&lt;0,(W11/$F11)-(V11/$F11),W11/$F11))</f>
        <v>#REF!</v>
      </c>
      <c r="AM11" s="172" t="e">
        <f>(VLOOKUP($A11,#REF!,#REF!,FALSE)/'Rés MRP'!$F11)-AN11-(VLOOKUP($A11,$A$64:$BM$113,AN$1,FALSE))-(VLOOKUP($A11,$A$122:$BM$171,AN$1,FALSE))-(VLOOKUP($A11,$A$180:$BM$229,AN$1,FALSE))</f>
        <v>#REF!</v>
      </c>
      <c r="AN11" s="52">
        <f>IF($AM$2="Oui",SUM(AO11:BM11),0)</f>
        <v>0</v>
      </c>
      <c r="AO11" s="369"/>
      <c r="AP11" s="416"/>
      <c r="AQ11" s="369"/>
      <c r="AR11" s="416"/>
      <c r="AS11" s="147"/>
      <c r="AT11" s="416"/>
      <c r="AU11" s="147"/>
      <c r="AV11" s="416"/>
      <c r="AW11" s="369"/>
      <c r="AX11" s="416"/>
      <c r="AY11" s="369"/>
      <c r="AZ11" s="416"/>
      <c r="BA11" s="147"/>
      <c r="BB11" s="416"/>
      <c r="BC11" s="147"/>
      <c r="BD11" s="416"/>
      <c r="BE11" s="369"/>
      <c r="BF11" s="416"/>
      <c r="BG11" s="369"/>
      <c r="BH11" s="416"/>
      <c r="BI11" s="147"/>
      <c r="BJ11" s="416"/>
      <c r="BK11" s="369"/>
      <c r="BL11" s="419"/>
      <c r="BM11" s="429"/>
      <c r="BN11" s="67" t="e">
        <f>IF(AM11&lt;0,(VLOOKUP($A11,#REF!,#REF!,FALSE)/$F11)+AM11,(VLOOKUP($A11,#REF!,#REF!,FALSE)/$F11))</f>
        <v>#REF!</v>
      </c>
      <c r="BO11" s="46" t="e">
        <f>IF(BN11&lt;0,(VLOOKUP($A11,#REF!,#REF!,FALSE)/$F11)+BN11,(VLOOKUP($A11,#REF!,#REF!,FALSE)/$F11))</f>
        <v>#REF!</v>
      </c>
      <c r="BP11" s="46" t="e">
        <f>IF(BO11&lt;0,(VLOOKUP($A11,#REF!,#REF!,FALSE)/$F11)+BO11,(VLOOKUP($A11,#REF!,#REF!,FALSE)/$F11))</f>
        <v>#REF!</v>
      </c>
      <c r="BQ11" s="46" t="e">
        <f>IF(BP11&lt;0,(VLOOKUP($A11,#REF!,#REF!,FALSE)/$F11)+BP11,(VLOOKUP($A11,#REF!,#REF!,FALSE)/$F11))</f>
        <v>#REF!</v>
      </c>
      <c r="BR11" s="46" t="e">
        <f>IF(BQ11&lt;0,(VLOOKUP($A11,#REF!,#REF!,FALSE)/$F11)+BQ11,(VLOOKUP($A11,#REF!,#REF!,FALSE)/$F11))</f>
        <v>#REF!</v>
      </c>
      <c r="BS11" s="49" t="e">
        <f>IF(BR11&lt;0,(VLOOKUP($A11,#REF!,#REF!,FALSE)/$F11)+BR11,(VLOOKUP($A11,#REF!,#REF!,FALSE)/$F11))</f>
        <v>#REF!</v>
      </c>
      <c r="CC11" s="33" t="e">
        <f t="shared" si="7"/>
        <v>#REF!</v>
      </c>
    </row>
    <row r="12" spans="1:81" ht="15" hidden="1" customHeight="1" x14ac:dyDescent="0.2">
      <c r="A12" s="314">
        <v>1000013895</v>
      </c>
      <c r="B12" s="315" t="str">
        <f>VLOOKUP($A12,base!$F:$V,base!Q$1,FALSE)</f>
        <v>AMS NATURE 550 G</v>
      </c>
      <c r="C12" s="316">
        <f>VLOOKUP($A12,base!$F:$V,base!P$1,FALSE)</f>
        <v>2029003999</v>
      </c>
      <c r="D12" s="317">
        <f>VLOOKUP($A12,base!$F:$V,base!U$1,FALSE)</f>
        <v>5.1712268314210057</v>
      </c>
      <c r="E12" s="318">
        <f>VLOOKUP($A12,base!$F:$V,base!T$1,FALSE)</f>
        <v>9.4396508737883931</v>
      </c>
      <c r="F12" s="316">
        <f>VLOOKUP($A12,base!$F:$V,base!O$1,FALSE)</f>
        <v>44</v>
      </c>
      <c r="G12" s="316">
        <f>VLOOKUP($A12,base!$F:$V,base!N$1,FALSE)</f>
        <v>15</v>
      </c>
      <c r="H12" s="316" t="str">
        <f>VLOOKUP($A12,DLUO!$A:$H,DLUO!$F$1,FALSE)</f>
        <v>6</v>
      </c>
      <c r="I12" s="316" t="str">
        <f>VLOOKUP($A12,DLUO!$A:$H,DLUO!$H$1,FALSE)</f>
        <v>18</v>
      </c>
      <c r="J12" s="138" t="e">
        <f>VLOOKUP(A12,#REF!,#REF!,FALSE)</f>
        <v>#REF!</v>
      </c>
      <c r="K12" s="132" t="e">
        <f>J12-(VLOOKUP($A12,#REF!,#REF!,FALSE))+($AN12*$F12)</f>
        <v>#REF!</v>
      </c>
      <c r="L12" s="133" t="e">
        <f>K12-(VLOOKUP($A12,#REF!,#REF!,FALSE))</f>
        <v>#REF!</v>
      </c>
      <c r="M12" s="133" t="e">
        <f>L12-(VLOOKUP($A12,#REF!,#REF!,FALSE))</f>
        <v>#REF!</v>
      </c>
      <c r="N12" s="133" t="e">
        <f>M12-(VLOOKUP($A12,#REF!,#REF!,FALSE))</f>
        <v>#REF!</v>
      </c>
      <c r="O12" s="133" t="e">
        <f>N12-(VLOOKUP($A12,#REF!,#REF!,FALSE))</f>
        <v>#REF!</v>
      </c>
      <c r="P12" s="133" t="e">
        <f>O12-(VLOOKUP($A12,#REF!,#REF!,FALSE))</f>
        <v>#REF!</v>
      </c>
      <c r="Q12" s="133" t="e">
        <f>P12-(VLOOKUP($A12,#REF!,#REF!,FALSE))</f>
        <v>#REF!</v>
      </c>
      <c r="R12" s="133" t="e">
        <f>Q12-(VLOOKUP($A12,#REF!,#REF!,FALSE))</f>
        <v>#REF!</v>
      </c>
      <c r="S12" s="133" t="e">
        <f>R12-(VLOOKUP($A12,#REF!,#REF!,FALSE))</f>
        <v>#REF!</v>
      </c>
      <c r="T12" s="133" t="e">
        <f>S12-(VLOOKUP($A12,#REF!,#REF!,FALSE))</f>
        <v>#REF!</v>
      </c>
      <c r="U12" s="133" t="e">
        <f>T12-(VLOOKUP($A12,#REF!,#REF!,FALSE))</f>
        <v>#REF!</v>
      </c>
      <c r="V12" s="133" t="e">
        <f>U12-(VLOOKUP($A12,#REF!,#REF!,FALSE))</f>
        <v>#REF!</v>
      </c>
      <c r="W12" s="133" t="e">
        <f>V12-(VLOOKUP($A12,#REF!,#REF!,FALSE))</f>
        <v>#REF!</v>
      </c>
      <c r="X12" s="134" t="e">
        <f>W12-(VLOOKUP($A12,#REF!,#REF!,FALSE))</f>
        <v>#REF!</v>
      </c>
      <c r="Z12" s="231" t="e">
        <f t="shared" si="8"/>
        <v>#REF!</v>
      </c>
      <c r="AA12" s="232" t="e">
        <f t="shared" si="9"/>
        <v>#REF!</v>
      </c>
      <c r="AB12" s="232" t="e">
        <f t="shared" si="10"/>
        <v>#REF!</v>
      </c>
      <c r="AC12" s="232" t="e">
        <f t="shared" si="11"/>
        <v>#REF!</v>
      </c>
      <c r="AD12" s="232" t="e">
        <f>IF(IF(N12&lt;0,(O12/$F12)-(N12/$F12),O12/$F12)&gt;0,"",IF(N12&lt;0,(O12/$F12)-(N12/$F12),O12/$F12))</f>
        <v>#REF!</v>
      </c>
      <c r="AE12" s="232" t="e">
        <f t="shared" si="12"/>
        <v>#REF!</v>
      </c>
      <c r="AF12" s="232" t="e">
        <f t="shared" si="13"/>
        <v>#REF!</v>
      </c>
      <c r="AG12" s="232" t="e">
        <f t="shared" si="14"/>
        <v>#REF!</v>
      </c>
      <c r="AH12" s="232" t="e">
        <f t="shared" si="15"/>
        <v>#REF!</v>
      </c>
      <c r="AI12" s="232" t="e">
        <f t="shared" si="16"/>
        <v>#REF!</v>
      </c>
      <c r="AJ12" s="233" t="e">
        <f t="shared" si="3"/>
        <v>#REF!</v>
      </c>
      <c r="AK12" s="233" t="e">
        <f t="shared" si="20"/>
        <v>#REF!</v>
      </c>
      <c r="AL12" s="233" t="e">
        <f t="shared" si="21"/>
        <v>#REF!</v>
      </c>
      <c r="AM12" s="172" t="e">
        <f>(VLOOKUP($A12,#REF!,#REF!,FALSE)/'Rés MRP'!$F12)-AN12-(VLOOKUP($A12,$A$64:$BM$113,AN$1,FALSE))-(VLOOKUP($A12,$A$122:$BM$171,AN$1,FALSE))-(VLOOKUP($A12,$A$180:$BM$229,AN$1,FALSE))</f>
        <v>#REF!</v>
      </c>
      <c r="AN12" s="52">
        <f t="shared" si="6"/>
        <v>0</v>
      </c>
      <c r="AO12" s="369"/>
      <c r="AP12" s="416"/>
      <c r="AQ12" s="369"/>
      <c r="AR12" s="416"/>
      <c r="AS12" s="147"/>
      <c r="AT12" s="416"/>
      <c r="AU12" s="147"/>
      <c r="AV12" s="416"/>
      <c r="AW12" s="369"/>
      <c r="AX12" s="416"/>
      <c r="AY12" s="369"/>
      <c r="AZ12" s="416"/>
      <c r="BA12" s="147"/>
      <c r="BB12" s="416"/>
      <c r="BC12" s="147"/>
      <c r="BD12" s="416"/>
      <c r="BE12" s="369"/>
      <c r="BF12" s="416"/>
      <c r="BG12" s="369"/>
      <c r="BH12" s="416"/>
      <c r="BI12" s="147"/>
      <c r="BJ12" s="416"/>
      <c r="BK12" s="369"/>
      <c r="BL12" s="419"/>
      <c r="BM12" s="429"/>
      <c r="BN12" s="67" t="e">
        <f>IF(AM12&lt;0,(VLOOKUP($A12,#REF!,#REF!,FALSE)/$F12)+AM12,(VLOOKUP($A12,#REF!,#REF!,FALSE)/$F12))</f>
        <v>#REF!</v>
      </c>
      <c r="BO12" s="46" t="e">
        <f>IF(BN12&lt;0,(VLOOKUP($A12,#REF!,#REF!,FALSE)/$F12)+BN12,(VLOOKUP($A12,#REF!,#REF!,FALSE)/$F12))</f>
        <v>#REF!</v>
      </c>
      <c r="BP12" s="46" t="e">
        <f>IF(BO12&lt;0,(VLOOKUP($A12,#REF!,#REF!,FALSE)/$F12)+BO12,(VLOOKUP($A12,#REF!,#REF!,FALSE)/$F12))</f>
        <v>#REF!</v>
      </c>
      <c r="BQ12" s="46" t="e">
        <f>IF(BP12&lt;0,(VLOOKUP($A12,#REF!,#REF!,FALSE)/$F12)+BP12,(VLOOKUP($A12,#REF!,#REF!,FALSE)/$F12))</f>
        <v>#REF!</v>
      </c>
      <c r="BR12" s="46" t="e">
        <f>IF(BQ12&lt;0,(VLOOKUP($A12,#REF!,#REF!,FALSE)/$F12)+BQ12,(VLOOKUP($A12,#REF!,#REF!,FALSE)/$F12))</f>
        <v>#REF!</v>
      </c>
      <c r="BS12" s="49" t="e">
        <f>IF(BR12&lt;0,(VLOOKUP($A12,#REF!,#REF!,FALSE)/$F12)+BR12,(VLOOKUP($A12,#REF!,#REF!,FALSE)/$F12))</f>
        <v>#REF!</v>
      </c>
      <c r="CC12" s="33" t="e">
        <f t="shared" si="7"/>
        <v>#REF!</v>
      </c>
    </row>
    <row r="13" spans="1:81" ht="15.75" hidden="1" customHeight="1" thickBot="1" x14ac:dyDescent="0.2">
      <c r="A13" s="314">
        <v>1000013894</v>
      </c>
      <c r="B13" s="315" t="str">
        <f>VLOOKUP($A13,base!$F:$V,base!Q$1,FALSE)</f>
        <v>AMS NATURE 550 G</v>
      </c>
      <c r="C13" s="316">
        <f>VLOOKUP($A13,base!$F:$V,base!P$1,FALSE)</f>
        <v>2029003999</v>
      </c>
      <c r="D13" s="317">
        <f>VLOOKUP($A13,base!$F:$V,base!U$1,FALSE)</f>
        <v>5.6883495145631056</v>
      </c>
      <c r="E13" s="318">
        <f>VLOOKUP($A13,base!$F:$V,base!T$1,FALSE)</f>
        <v>9.4396508737883931</v>
      </c>
      <c r="F13" s="316">
        <f>VLOOKUP($A13,base!$F:$V,base!O$1,FALSE)</f>
        <v>60</v>
      </c>
      <c r="G13" s="316">
        <f>VLOOKUP($A13,base!$F:$V,base!N$1,FALSE)</f>
        <v>10</v>
      </c>
      <c r="H13" s="316" t="str">
        <f>VLOOKUP($A13,DLUO!$A:$H,DLUO!$F$1,FALSE)</f>
        <v>6</v>
      </c>
      <c r="I13" s="316" t="str">
        <f>VLOOKUP($A13,DLUO!$A:$H,DLUO!$H$1,FALSE)</f>
        <v>18</v>
      </c>
      <c r="J13" s="444" t="e">
        <f>VLOOKUP(A13,#REF!,#REF!,FALSE)</f>
        <v>#REF!</v>
      </c>
      <c r="K13" s="132" t="e">
        <f>J13-(VLOOKUP($A13,#REF!,#REF!,FALSE))+($AN13*$F13)</f>
        <v>#REF!</v>
      </c>
      <c r="L13" s="133" t="e">
        <f>K13-(VLOOKUP($A13,#REF!,#REF!,FALSE))</f>
        <v>#REF!</v>
      </c>
      <c r="M13" s="133" t="e">
        <f>L13-(VLOOKUP($A13,#REF!,#REF!,FALSE))</f>
        <v>#REF!</v>
      </c>
      <c r="N13" s="133" t="e">
        <f>M13-(VLOOKUP($A13,#REF!,#REF!,FALSE))</f>
        <v>#REF!</v>
      </c>
      <c r="O13" s="133" t="e">
        <f>N13-(VLOOKUP($A13,#REF!,#REF!,FALSE))</f>
        <v>#REF!</v>
      </c>
      <c r="P13" s="133" t="e">
        <f>O13-(VLOOKUP($A13,#REF!,#REF!,FALSE))</f>
        <v>#REF!</v>
      </c>
      <c r="Q13" s="133" t="e">
        <f>P13-(VLOOKUP($A13,#REF!,#REF!,FALSE))</f>
        <v>#REF!</v>
      </c>
      <c r="R13" s="133" t="e">
        <f>Q13-(VLOOKUP($A13,#REF!,#REF!,FALSE))</f>
        <v>#REF!</v>
      </c>
      <c r="S13" s="133" t="e">
        <f>R13-(VLOOKUP($A13,#REF!,#REF!,FALSE))</f>
        <v>#REF!</v>
      </c>
      <c r="T13" s="133" t="e">
        <f>S13-(VLOOKUP($A13,#REF!,#REF!,FALSE))</f>
        <v>#REF!</v>
      </c>
      <c r="U13" s="133" t="e">
        <f>T13-(VLOOKUP($A13,#REF!,#REF!,FALSE))</f>
        <v>#REF!</v>
      </c>
      <c r="V13" s="133" t="e">
        <f>U13-(VLOOKUP($A13,#REF!,#REF!,FALSE))</f>
        <v>#REF!</v>
      </c>
      <c r="W13" s="133" t="e">
        <f>V13-(VLOOKUP($A13,#REF!,#REF!,FALSE))</f>
        <v>#REF!</v>
      </c>
      <c r="X13" s="134" t="e">
        <f>W13-(VLOOKUP($A13,#REF!,#REF!,FALSE))</f>
        <v>#REF!</v>
      </c>
      <c r="Z13" s="231" t="e">
        <f t="shared" si="8"/>
        <v>#REF!</v>
      </c>
      <c r="AA13" s="232" t="e">
        <f t="shared" si="9"/>
        <v>#REF!</v>
      </c>
      <c r="AB13" s="232" t="e">
        <f t="shared" si="10"/>
        <v>#REF!</v>
      </c>
      <c r="AC13" s="232" t="e">
        <f t="shared" si="11"/>
        <v>#REF!</v>
      </c>
      <c r="AD13" s="232" t="e">
        <f>IF(IF(N13&lt;0,(O13/$F13)-(N13/$F13),O13/$F13)&gt;0,"",IF(N13&lt;0,(O13/$F13)-(N13/$F13),O13/$F13))</f>
        <v>#REF!</v>
      </c>
      <c r="AE13" s="232" t="e">
        <f t="shared" si="12"/>
        <v>#REF!</v>
      </c>
      <c r="AF13" s="232" t="e">
        <f t="shared" si="13"/>
        <v>#REF!</v>
      </c>
      <c r="AG13" s="232" t="e">
        <f t="shared" si="14"/>
        <v>#REF!</v>
      </c>
      <c r="AH13" s="232" t="e">
        <f t="shared" si="15"/>
        <v>#REF!</v>
      </c>
      <c r="AI13" s="232" t="e">
        <f t="shared" si="16"/>
        <v>#REF!</v>
      </c>
      <c r="AJ13" s="233" t="e">
        <f t="shared" si="3"/>
        <v>#REF!</v>
      </c>
      <c r="AK13" s="233" t="e">
        <f t="shared" si="20"/>
        <v>#REF!</v>
      </c>
      <c r="AL13" s="233" t="e">
        <f t="shared" si="21"/>
        <v>#REF!</v>
      </c>
      <c r="AM13" s="172" t="e">
        <f>(VLOOKUP($A13,#REF!,#REF!,FALSE)/'Rés MRP'!$F13)-AN13-(VLOOKUP($A13,$A$64:$BM$113,AN$1,FALSE))-(VLOOKUP($A13,$A$122:$BM$171,AN$1,FALSE))-(VLOOKUP($A13,$A$180:$BM$229,AN$1,FALSE))</f>
        <v>#REF!</v>
      </c>
      <c r="AN13" s="52">
        <f t="shared" si="6"/>
        <v>0</v>
      </c>
      <c r="AO13" s="369"/>
      <c r="AP13" s="416"/>
      <c r="AQ13" s="369"/>
      <c r="AR13" s="416"/>
      <c r="AS13" s="147"/>
      <c r="AT13" s="416"/>
      <c r="AU13" s="147"/>
      <c r="AV13" s="416"/>
      <c r="AW13" s="369"/>
      <c r="AX13" s="416"/>
      <c r="AY13" s="369"/>
      <c r="AZ13" s="416"/>
      <c r="BA13" s="147"/>
      <c r="BB13" s="416"/>
      <c r="BC13" s="147"/>
      <c r="BD13" s="416"/>
      <c r="BE13" s="369"/>
      <c r="BF13" s="416"/>
      <c r="BG13" s="369"/>
      <c r="BH13" s="416"/>
      <c r="BI13" s="147"/>
      <c r="BJ13" s="416"/>
      <c r="BK13" s="369"/>
      <c r="BL13" s="419"/>
      <c r="BM13" s="429"/>
      <c r="BN13" s="67" t="e">
        <f>IF(AM13&lt;0,(VLOOKUP($A13,#REF!,#REF!,FALSE)/$F13)+AM13,(VLOOKUP($A13,#REF!,#REF!,FALSE)/$F13))</f>
        <v>#REF!</v>
      </c>
      <c r="BO13" s="46" t="e">
        <f>IF(BN13&lt;0,(VLOOKUP($A13,#REF!,#REF!,FALSE)/$F13)+BN13,(VLOOKUP($A13,#REF!,#REF!,FALSE)/$F13))</f>
        <v>#REF!</v>
      </c>
      <c r="BP13" s="46" t="e">
        <f>IF(BO13&lt;0,(VLOOKUP($A13,#REF!,#REF!,FALSE)/$F13)+BO13,(VLOOKUP($A13,#REF!,#REF!,FALSE)/$F13))</f>
        <v>#REF!</v>
      </c>
      <c r="BQ13" s="46" t="e">
        <f>IF(BP13&lt;0,(VLOOKUP($A13,#REF!,#REF!,FALSE)/$F13)+BP13,(VLOOKUP($A13,#REF!,#REF!,FALSE)/$F13))</f>
        <v>#REF!</v>
      </c>
      <c r="BR13" s="46" t="e">
        <f>IF(BQ13&lt;0,(VLOOKUP($A13,#REF!,#REF!,FALSE)/$F13)+BQ13,(VLOOKUP($A13,#REF!,#REF!,FALSE)/$F13))</f>
        <v>#REF!</v>
      </c>
      <c r="BS13" s="49" t="e">
        <f>IF(BR13&lt;0,(VLOOKUP($A13,#REF!,#REF!,FALSE)/$F13)+BR13,(VLOOKUP($A13,#REF!,#REF!,FALSE)/$F13))</f>
        <v>#REF!</v>
      </c>
      <c r="CC13" s="33" t="e">
        <f t="shared" si="7"/>
        <v>#REF!</v>
      </c>
    </row>
    <row r="14" spans="1:81" ht="15.75" hidden="1" customHeight="1" x14ac:dyDescent="0.2">
      <c r="A14" s="363">
        <v>1000015798</v>
      </c>
      <c r="B14" s="364" t="str">
        <f>VLOOKUP($A14,base!$F:$V,base!Q$1,FALSE)</f>
        <v>AMS NATURE 550 G</v>
      </c>
      <c r="C14" s="365">
        <f>VLOOKUP($A14,base!$F:$V,base!P$1,FALSE)</f>
        <v>2029003999</v>
      </c>
      <c r="D14" s="366">
        <f>VLOOKUP($A14,base!$F:$V,base!U$1,FALSE)</f>
        <v>5.1712268314210057</v>
      </c>
      <c r="E14" s="367">
        <f>VLOOKUP($A14,base!$F:$V,base!T$1,FALSE)</f>
        <v>9.4396508737883931</v>
      </c>
      <c r="F14" s="365">
        <f>VLOOKUP($A14,base!$F:$V,base!O$1,FALSE)</f>
        <v>44</v>
      </c>
      <c r="G14" s="365">
        <f>VLOOKUP($A14,base!$F:$V,base!N$1,FALSE)</f>
        <v>15</v>
      </c>
      <c r="H14" s="365" t="str">
        <f>VLOOKUP($A14,DLUO!$A:$H,DLUO!$F$1,FALSE)</f>
        <v>6</v>
      </c>
      <c r="I14" s="473" t="str">
        <f>VLOOKUP($A14,DLUO!$A:$H,DLUO!$H$1,FALSE)</f>
        <v>18</v>
      </c>
      <c r="J14" s="159" t="e">
        <f>VLOOKUP(A14,#REF!,#REF!,FALSE)</f>
        <v>#REF!</v>
      </c>
      <c r="K14" s="162" t="e">
        <f>J14-(VLOOKUP($A14,#REF!,#REF!,FALSE))+($AN14*$F14)</f>
        <v>#REF!</v>
      </c>
      <c r="L14" s="133" t="e">
        <f>K14-(VLOOKUP($A14,#REF!,#REF!,FALSE))</f>
        <v>#REF!</v>
      </c>
      <c r="M14" s="133" t="e">
        <f>L14-(VLOOKUP($A14,#REF!,#REF!,FALSE))</f>
        <v>#REF!</v>
      </c>
      <c r="N14" s="133" t="e">
        <f>M14-(VLOOKUP($A14,#REF!,#REF!,FALSE))</f>
        <v>#REF!</v>
      </c>
      <c r="O14" s="133" t="e">
        <f>N14-(VLOOKUP($A14,#REF!,#REF!,FALSE))</f>
        <v>#REF!</v>
      </c>
      <c r="P14" s="133" t="e">
        <f>O14-(VLOOKUP($A14,#REF!,#REF!,FALSE))</f>
        <v>#REF!</v>
      </c>
      <c r="Q14" s="133" t="e">
        <f>P14-(VLOOKUP($A14,#REF!,#REF!,FALSE))</f>
        <v>#REF!</v>
      </c>
      <c r="R14" s="133" t="e">
        <f>Q14-(VLOOKUP($A14,#REF!,#REF!,FALSE))</f>
        <v>#REF!</v>
      </c>
      <c r="S14" s="133" t="e">
        <f>R14-(VLOOKUP($A14,#REF!,#REF!,FALSE))</f>
        <v>#REF!</v>
      </c>
      <c r="T14" s="133" t="e">
        <f>S14-(VLOOKUP($A14,#REF!,#REF!,FALSE))</f>
        <v>#REF!</v>
      </c>
      <c r="U14" s="133" t="e">
        <f>T14-(VLOOKUP($A14,#REF!,#REF!,FALSE))</f>
        <v>#REF!</v>
      </c>
      <c r="V14" s="133" t="e">
        <f>U14-(VLOOKUP($A14,#REF!,#REF!,FALSE))</f>
        <v>#REF!</v>
      </c>
      <c r="W14" s="133" t="e">
        <f>V14-(VLOOKUP($A14,#REF!,#REF!,FALSE))</f>
        <v>#REF!</v>
      </c>
      <c r="X14" s="134" t="e">
        <f>W14-(VLOOKUP($A14,#REF!,#REF!,FALSE))</f>
        <v>#REF!</v>
      </c>
      <c r="Z14" s="231" t="e">
        <f>IF(K14/$F14&gt;0,"",K14/$F14)</f>
        <v>#REF!</v>
      </c>
      <c r="AA14" s="232" t="e">
        <f t="shared" ref="AA14:AI15" si="22">IF(IF(K14&lt;0,(L14/$F14)-(K14/$F14),L14/$F14)&gt;0,"",IF(K14&lt;0,(L14/$F14)-(K14/$F14),L14/$F14))</f>
        <v>#REF!</v>
      </c>
      <c r="AB14" s="232" t="e">
        <f t="shared" si="22"/>
        <v>#REF!</v>
      </c>
      <c r="AC14" s="232" t="e">
        <f t="shared" si="22"/>
        <v>#REF!</v>
      </c>
      <c r="AD14" s="232" t="e">
        <f t="shared" si="22"/>
        <v>#REF!</v>
      </c>
      <c r="AE14" s="232" t="e">
        <f t="shared" si="22"/>
        <v>#REF!</v>
      </c>
      <c r="AF14" s="232" t="e">
        <f t="shared" si="22"/>
        <v>#REF!</v>
      </c>
      <c r="AG14" s="232" t="e">
        <f t="shared" si="22"/>
        <v>#REF!</v>
      </c>
      <c r="AH14" s="232" t="e">
        <f t="shared" si="22"/>
        <v>#REF!</v>
      </c>
      <c r="AI14" s="232" t="e">
        <f t="shared" si="22"/>
        <v>#REF!</v>
      </c>
      <c r="AJ14" s="233" t="e">
        <f t="shared" si="3"/>
        <v>#REF!</v>
      </c>
      <c r="AK14" s="233" t="e">
        <f t="shared" si="20"/>
        <v>#REF!</v>
      </c>
      <c r="AL14" s="233" t="e">
        <f t="shared" si="21"/>
        <v>#REF!</v>
      </c>
      <c r="AM14" s="172" t="e">
        <f>(VLOOKUP($A14,#REF!,#REF!,FALSE)/'Rés MRP'!$F14)-AN14-(VLOOKUP($A14,$A$64:$BM$113,AN$1,FALSE))-(VLOOKUP($A14,$A$122:$BM$171,AN$1,FALSE))-(VLOOKUP($A14,$A$180:$BM$229,AN$1,FALSE))</f>
        <v>#REF!</v>
      </c>
      <c r="AN14" s="52">
        <f t="shared" si="6"/>
        <v>0</v>
      </c>
      <c r="AO14" s="369"/>
      <c r="AP14" s="416"/>
      <c r="AQ14" s="369"/>
      <c r="AR14" s="416"/>
      <c r="AS14" s="147"/>
      <c r="AT14" s="416"/>
      <c r="AU14" s="147"/>
      <c r="AV14" s="416"/>
      <c r="AW14" s="369"/>
      <c r="AX14" s="416"/>
      <c r="AY14" s="369"/>
      <c r="AZ14" s="416"/>
      <c r="BA14" s="147"/>
      <c r="BB14" s="416"/>
      <c r="BC14" s="147"/>
      <c r="BD14" s="416"/>
      <c r="BE14" s="369"/>
      <c r="BF14" s="416"/>
      <c r="BG14" s="369"/>
      <c r="BH14" s="416"/>
      <c r="BI14" s="147"/>
      <c r="BJ14" s="416"/>
      <c r="BK14" s="369"/>
      <c r="BL14" s="419"/>
      <c r="BM14" s="429"/>
      <c r="BN14" s="67" t="e">
        <f>IF(AM14&lt;0,(VLOOKUP($A14,#REF!,#REF!,FALSE)/$F14)+AM14,(VLOOKUP($A14,#REF!,#REF!,FALSE)/$F14))</f>
        <v>#REF!</v>
      </c>
      <c r="BO14" s="46" t="e">
        <f>IF(BN14&lt;0,(VLOOKUP($A14,#REF!,#REF!,FALSE)/$F14)+BN14,(VLOOKUP($A14,#REF!,#REF!,FALSE)/$F14))</f>
        <v>#REF!</v>
      </c>
      <c r="BP14" s="46" t="e">
        <f>IF(BO14&lt;0,(VLOOKUP($A14,#REF!,#REF!,FALSE)/$F14)+BO14,(VLOOKUP($A14,#REF!,#REF!,FALSE)/$F14))</f>
        <v>#REF!</v>
      </c>
      <c r="BQ14" s="46" t="e">
        <f>IF(BP14&lt;0,(VLOOKUP($A14,#REF!,#REF!,FALSE)/$F14)+BP14,(VLOOKUP($A14,#REF!,#REF!,FALSE)/$F14))</f>
        <v>#REF!</v>
      </c>
      <c r="BR14" s="46" t="e">
        <f>IF(BQ14&lt;0,(VLOOKUP($A14,#REF!,#REF!,FALSE)/$F14)+BQ14,(VLOOKUP($A14,#REF!,#REF!,FALSE)/$F14))</f>
        <v>#REF!</v>
      </c>
      <c r="BS14" s="49" t="e">
        <f>IF(BR14&lt;0,(VLOOKUP($A14,#REF!,#REF!,FALSE)/$F14)+BR14,(VLOOKUP($A14,#REF!,#REF!,FALSE)/$F14))</f>
        <v>#REF!</v>
      </c>
      <c r="CC14" s="33" t="e">
        <f t="shared" si="7"/>
        <v>#REF!</v>
      </c>
    </row>
    <row r="15" spans="1:81" ht="16.5" hidden="1" customHeight="1" thickBot="1" x14ac:dyDescent="0.25">
      <c r="A15" s="363">
        <v>1000015796</v>
      </c>
      <c r="B15" s="364" t="str">
        <f>VLOOKUP($A15,base!$F:$V,base!Q$1,FALSE)</f>
        <v>AMS NATURE 550 G</v>
      </c>
      <c r="C15" s="365">
        <f>VLOOKUP($A15,base!$F:$V,base!P$1,FALSE)</f>
        <v>2029003999</v>
      </c>
      <c r="D15" s="366">
        <f>VLOOKUP($A15,base!$F:$V,base!U$1,FALSE)</f>
        <v>5.6883495145631056</v>
      </c>
      <c r="E15" s="367">
        <f>VLOOKUP($A15,base!$F:$V,base!T$1,FALSE)</f>
        <v>9.4396508737883931</v>
      </c>
      <c r="F15" s="365">
        <f>VLOOKUP($A15,base!$F:$V,base!O$1,FALSE)</f>
        <v>60</v>
      </c>
      <c r="G15" s="365">
        <f>VLOOKUP($A15,base!$F:$V,base!N$1,FALSE)</f>
        <v>10</v>
      </c>
      <c r="H15" s="365" t="str">
        <f>VLOOKUP($A15,DLUO!$A:$H,DLUO!$F$1,FALSE)</f>
        <v>6</v>
      </c>
      <c r="I15" s="473" t="str">
        <f>VLOOKUP($A15,DLUO!$A:$H,DLUO!$H$1,FALSE)</f>
        <v>18</v>
      </c>
      <c r="J15" s="160" t="e">
        <f>VLOOKUP(A15,#REF!,#REF!,FALSE)</f>
        <v>#REF!</v>
      </c>
      <c r="K15" s="162" t="e">
        <f>J15-(VLOOKUP($A15,#REF!,#REF!,FALSE))+($AN15*$F15)</f>
        <v>#REF!</v>
      </c>
      <c r="L15" s="133" t="e">
        <f>K15-(VLOOKUP($A15,#REF!,#REF!,FALSE))</f>
        <v>#REF!</v>
      </c>
      <c r="M15" s="133" t="e">
        <f>L15-(VLOOKUP($A15,#REF!,#REF!,FALSE))</f>
        <v>#REF!</v>
      </c>
      <c r="N15" s="133" t="e">
        <f>M15-(VLOOKUP($A15,#REF!,#REF!,FALSE))</f>
        <v>#REF!</v>
      </c>
      <c r="O15" s="133" t="e">
        <f>N15-(VLOOKUP($A15,#REF!,#REF!,FALSE))</f>
        <v>#REF!</v>
      </c>
      <c r="P15" s="133" t="e">
        <f>O15-(VLOOKUP($A15,#REF!,#REF!,FALSE))</f>
        <v>#REF!</v>
      </c>
      <c r="Q15" s="133" t="e">
        <f>P15-(VLOOKUP($A15,#REF!,#REF!,FALSE))</f>
        <v>#REF!</v>
      </c>
      <c r="R15" s="133" t="e">
        <f>Q15-(VLOOKUP($A15,#REF!,#REF!,FALSE))</f>
        <v>#REF!</v>
      </c>
      <c r="S15" s="133" t="e">
        <f>R15-(VLOOKUP($A15,#REF!,#REF!,FALSE))</f>
        <v>#REF!</v>
      </c>
      <c r="T15" s="133" t="e">
        <f>S15-(VLOOKUP($A15,#REF!,#REF!,FALSE))</f>
        <v>#REF!</v>
      </c>
      <c r="U15" s="133" t="e">
        <f>T15-(VLOOKUP($A15,#REF!,#REF!,FALSE))</f>
        <v>#REF!</v>
      </c>
      <c r="V15" s="133" t="e">
        <f>U15-(VLOOKUP($A15,#REF!,#REF!,FALSE))</f>
        <v>#REF!</v>
      </c>
      <c r="W15" s="133" t="e">
        <f>V15-(VLOOKUP($A15,#REF!,#REF!,FALSE))</f>
        <v>#REF!</v>
      </c>
      <c r="X15" s="134" t="e">
        <f>W15-(VLOOKUP($A15,#REF!,#REF!,FALSE))</f>
        <v>#REF!</v>
      </c>
      <c r="Z15" s="231" t="e">
        <f>IF(K15/$F15&gt;0,"",K15/$F15)</f>
        <v>#REF!</v>
      </c>
      <c r="AA15" s="232" t="e">
        <f t="shared" si="22"/>
        <v>#REF!</v>
      </c>
      <c r="AB15" s="232" t="e">
        <f t="shared" si="22"/>
        <v>#REF!</v>
      </c>
      <c r="AC15" s="232" t="e">
        <f t="shared" si="22"/>
        <v>#REF!</v>
      </c>
      <c r="AD15" s="232" t="e">
        <f t="shared" si="22"/>
        <v>#REF!</v>
      </c>
      <c r="AE15" s="232" t="e">
        <f t="shared" si="22"/>
        <v>#REF!</v>
      </c>
      <c r="AF15" s="232" t="e">
        <f t="shared" si="22"/>
        <v>#REF!</v>
      </c>
      <c r="AG15" s="232" t="e">
        <f t="shared" si="22"/>
        <v>#REF!</v>
      </c>
      <c r="AH15" s="232" t="e">
        <f t="shared" si="22"/>
        <v>#REF!</v>
      </c>
      <c r="AI15" s="232" t="e">
        <f t="shared" si="22"/>
        <v>#REF!</v>
      </c>
      <c r="AJ15" s="233" t="e">
        <f t="shared" si="3"/>
        <v>#REF!</v>
      </c>
      <c r="AK15" s="233" t="e">
        <f t="shared" si="20"/>
        <v>#REF!</v>
      </c>
      <c r="AL15" s="233" t="e">
        <f t="shared" si="21"/>
        <v>#REF!</v>
      </c>
      <c r="AM15" s="172" t="e">
        <f>(VLOOKUP($A15,#REF!,#REF!,FALSE)/'Rés MRP'!$F15)-AN15-(VLOOKUP($A15,$A$64:$BM$113,AN$1,FALSE))-(VLOOKUP($A15,$A$122:$BM$171,AN$1,FALSE))-(VLOOKUP($A15,$A$180:$BM$229,AN$1,FALSE))</f>
        <v>#REF!</v>
      </c>
      <c r="AN15" s="52">
        <f t="shared" si="6"/>
        <v>0</v>
      </c>
      <c r="AO15" s="369"/>
      <c r="AP15" s="416"/>
      <c r="AQ15" s="369"/>
      <c r="AR15" s="416"/>
      <c r="AS15" s="147"/>
      <c r="AT15" s="416"/>
      <c r="AU15" s="147"/>
      <c r="AV15" s="416"/>
      <c r="AW15" s="369"/>
      <c r="AX15" s="416"/>
      <c r="AY15" s="369"/>
      <c r="AZ15" s="416"/>
      <c r="BA15" s="147"/>
      <c r="BB15" s="416"/>
      <c r="BC15" s="147"/>
      <c r="BD15" s="416"/>
      <c r="BE15" s="369"/>
      <c r="BF15" s="416"/>
      <c r="BG15" s="369"/>
      <c r="BH15" s="416"/>
      <c r="BI15" s="147"/>
      <c r="BJ15" s="416"/>
      <c r="BK15" s="369"/>
      <c r="BL15" s="419"/>
      <c r="BM15" s="429"/>
      <c r="BN15" s="67" t="e">
        <f>IF(AM15&lt;0,(VLOOKUP($A15,#REF!,#REF!,FALSE)/$F15)+AM15,(VLOOKUP($A15,#REF!,#REF!,FALSE)/$F15))</f>
        <v>#REF!</v>
      </c>
      <c r="BO15" s="46" t="e">
        <f>IF(BN15&lt;0,(VLOOKUP($A15,#REF!,#REF!,FALSE)/$F15)+BN15,(VLOOKUP($A15,#REF!,#REF!,FALSE)/$F15))</f>
        <v>#REF!</v>
      </c>
      <c r="BP15" s="46" t="e">
        <f>IF(BO15&lt;0,(VLOOKUP($A15,#REF!,#REF!,FALSE)/$F15)+BO15,(VLOOKUP($A15,#REF!,#REF!,FALSE)/$F15))</f>
        <v>#REF!</v>
      </c>
      <c r="BQ15" s="46" t="e">
        <f>IF(BP15&lt;0,(VLOOKUP($A15,#REF!,#REF!,FALSE)/$F15)+BP15,(VLOOKUP($A15,#REF!,#REF!,FALSE)/$F15))</f>
        <v>#REF!</v>
      </c>
      <c r="BR15" s="46" t="e">
        <f>IF(BQ15&lt;0,(VLOOKUP($A15,#REF!,#REF!,FALSE)/$F15)+BQ15,(VLOOKUP($A15,#REF!,#REF!,FALSE)/$F15))</f>
        <v>#REF!</v>
      </c>
      <c r="BS15" s="49" t="e">
        <f>IF(BR15&lt;0,(VLOOKUP($A15,#REF!,#REF!,FALSE)/$F15)+BR15,(VLOOKUP($A15,#REF!,#REF!,FALSE)/$F15))</f>
        <v>#REF!</v>
      </c>
      <c r="CC15" s="33" t="e">
        <f t="shared" si="7"/>
        <v>#REF!</v>
      </c>
    </row>
    <row r="16" spans="1:81" ht="15.75" thickBot="1" x14ac:dyDescent="0.25">
      <c r="A16" s="363"/>
      <c r="B16" s="364" t="e">
        <f>VLOOKUP($A16,base!$F:$V,base!Q$1,FALSE)</f>
        <v>#N/A</v>
      </c>
      <c r="C16" s="365" t="e">
        <f>VLOOKUP($A16,base!$F:$V,base!P$1,FALSE)</f>
        <v>#N/A</v>
      </c>
      <c r="D16" s="366" t="e">
        <f>VLOOKUP($A16,base!$F:$V,base!U$1,FALSE)</f>
        <v>#N/A</v>
      </c>
      <c r="E16" s="367" t="e">
        <f>VLOOKUP($A16,base!$F:$V,base!T$1,FALSE)</f>
        <v>#N/A</v>
      </c>
      <c r="F16" s="365" t="e">
        <f>VLOOKUP($A16,base!$F:$V,base!O$1,FALSE)</f>
        <v>#N/A</v>
      </c>
      <c r="G16" s="365" t="e">
        <f>VLOOKUP($A16,base!$F:$V,base!N$1,FALSE)</f>
        <v>#N/A</v>
      </c>
      <c r="H16" s="365" t="e">
        <f>VLOOKUP($A16,DLUO!$A:$H,DLUO!$F$1,FALSE)</f>
        <v>#N/A</v>
      </c>
      <c r="I16" s="473" t="e">
        <f>VLOOKUP($A16,DLUO!$A:$H,DLUO!$H$1,FALSE)</f>
        <v>#N/A</v>
      </c>
      <c r="J16" s="160" t="e">
        <f>VLOOKUP(A16,#REF!,#REF!,FALSE)</f>
        <v>#REF!</v>
      </c>
      <c r="K16" s="162" t="e">
        <f>J16-(VLOOKUP($A16,#REF!,#REF!,FALSE))+($AN16*$F16)</f>
        <v>#REF!</v>
      </c>
      <c r="L16" s="133" t="e">
        <f>K16-(VLOOKUP($A16,#REF!,#REF!,FALSE))</f>
        <v>#REF!</v>
      </c>
      <c r="M16" s="133" t="e">
        <f>L16-(VLOOKUP($A16,#REF!,#REF!,FALSE))</f>
        <v>#REF!</v>
      </c>
      <c r="N16" s="133" t="e">
        <f>M16-(VLOOKUP($A16,#REF!,#REF!,FALSE))</f>
        <v>#REF!</v>
      </c>
      <c r="O16" s="133" t="e">
        <f>N16-(VLOOKUP($A16,#REF!,#REF!,FALSE))</f>
        <v>#REF!</v>
      </c>
      <c r="P16" s="133" t="e">
        <f>O16-(VLOOKUP($A16,#REF!,#REF!,FALSE))</f>
        <v>#REF!</v>
      </c>
      <c r="Q16" s="133" t="e">
        <f>P16-(VLOOKUP($A16,#REF!,#REF!,FALSE))</f>
        <v>#REF!</v>
      </c>
      <c r="R16" s="133" t="e">
        <f>Q16-(VLOOKUP($A16,#REF!,#REF!,FALSE))</f>
        <v>#REF!</v>
      </c>
      <c r="S16" s="133" t="e">
        <f>R16-(VLOOKUP($A16,#REF!,#REF!,FALSE))</f>
        <v>#REF!</v>
      </c>
      <c r="T16" s="133" t="e">
        <f>S16-(VLOOKUP($A16,#REF!,#REF!,FALSE))</f>
        <v>#REF!</v>
      </c>
      <c r="U16" s="133" t="e">
        <f>T16-(VLOOKUP($A16,#REF!,#REF!,FALSE))</f>
        <v>#REF!</v>
      </c>
      <c r="V16" s="133" t="e">
        <f>U16-(VLOOKUP($A16,#REF!,#REF!,FALSE))</f>
        <v>#REF!</v>
      </c>
      <c r="W16" s="133" t="e">
        <f>V16-(VLOOKUP($A16,#REF!,#REF!,FALSE))</f>
        <v>#REF!</v>
      </c>
      <c r="X16" s="134" t="e">
        <f>W16-(VLOOKUP($A16,#REF!,#REF!,FALSE))</f>
        <v>#REF!</v>
      </c>
      <c r="Z16" s="231" t="e">
        <f>IF(K16/$F16&gt;0,"",K16/$F16)</f>
        <v>#REF!</v>
      </c>
      <c r="AA16" s="232" t="e">
        <f t="shared" ref="AA16:AI16" si="23">IF(IF(K16&lt;0,(L16/$F16)-(K16/$F16),L16/$F16)&gt;0,"",IF(K16&lt;0,(L16/$F16)-(K16/$F16),L16/$F16))</f>
        <v>#REF!</v>
      </c>
      <c r="AB16" s="232" t="e">
        <f t="shared" si="23"/>
        <v>#REF!</v>
      </c>
      <c r="AC16" s="232" t="e">
        <f t="shared" si="23"/>
        <v>#REF!</v>
      </c>
      <c r="AD16" s="232" t="e">
        <f t="shared" si="23"/>
        <v>#REF!</v>
      </c>
      <c r="AE16" s="232" t="e">
        <f t="shared" si="23"/>
        <v>#REF!</v>
      </c>
      <c r="AF16" s="232" t="e">
        <f t="shared" si="23"/>
        <v>#REF!</v>
      </c>
      <c r="AG16" s="232" t="e">
        <f t="shared" si="23"/>
        <v>#REF!</v>
      </c>
      <c r="AH16" s="232" t="e">
        <f t="shared" si="23"/>
        <v>#REF!</v>
      </c>
      <c r="AI16" s="232" t="e">
        <f t="shared" si="23"/>
        <v>#REF!</v>
      </c>
      <c r="AJ16" s="233" t="e">
        <f t="shared" si="3"/>
        <v>#REF!</v>
      </c>
      <c r="AK16" s="233" t="e">
        <f t="shared" si="20"/>
        <v>#REF!</v>
      </c>
      <c r="AL16" s="233" t="e">
        <f t="shared" si="21"/>
        <v>#REF!</v>
      </c>
      <c r="AM16" s="172" t="e">
        <f>(VLOOKUP($A16,#REF!,#REF!,FALSE)/'Rés MRP'!$F16)-AN16-(VLOOKUP($A16,$A$64:$BM$113,AN$1,FALSE))-(VLOOKUP($A16,$A$122:$BM$171,AN$1,FALSE))-(VLOOKUP($A16,$A$180:$BM$229,AN$1,FALSE))</f>
        <v>#REF!</v>
      </c>
      <c r="AN16" s="52">
        <f>IF($AM$2="Oui",SUM(AO16:BM16),0)</f>
        <v>0</v>
      </c>
      <c r="AO16" s="369"/>
      <c r="AP16" s="416"/>
      <c r="AQ16" s="369"/>
      <c r="AR16" s="416"/>
      <c r="AS16" s="147">
        <v>2</v>
      </c>
      <c r="AT16" s="416"/>
      <c r="AU16" s="147">
        <v>2</v>
      </c>
      <c r="AV16" s="416"/>
      <c r="AW16" s="369"/>
      <c r="AX16" s="416"/>
      <c r="AY16" s="369"/>
      <c r="AZ16" s="416"/>
      <c r="BA16" s="147"/>
      <c r="BB16" s="416"/>
      <c r="BC16" s="147"/>
      <c r="BD16" s="416"/>
      <c r="BE16" s="369"/>
      <c r="BF16" s="416"/>
      <c r="BG16" s="369"/>
      <c r="BH16" s="416"/>
      <c r="BI16" s="147"/>
      <c r="BJ16" s="416"/>
      <c r="BK16" s="369"/>
      <c r="BL16" s="419"/>
      <c r="BM16" s="429"/>
      <c r="BN16" s="67" t="e">
        <f>IF(AM16&lt;0,(VLOOKUP($A16,#REF!,#REF!,FALSE)/$F16)+AM16,(VLOOKUP($A16,#REF!,#REF!,FALSE)/$F16))</f>
        <v>#REF!</v>
      </c>
      <c r="BO16" s="46" t="e">
        <f>IF(BN16&lt;0,(VLOOKUP($A16,#REF!,#REF!,FALSE)/$F16)+BN16,(VLOOKUP($A16,#REF!,#REF!,FALSE)/$F16))</f>
        <v>#REF!</v>
      </c>
      <c r="BP16" s="46" t="e">
        <f>IF(BO16&lt;0,(VLOOKUP($A16,#REF!,#REF!,FALSE)/$F16)+BO16,(VLOOKUP($A16,#REF!,#REF!,FALSE)/$F16))</f>
        <v>#REF!</v>
      </c>
      <c r="BQ16" s="46" t="e">
        <f>IF(BP16&lt;0,(VLOOKUP($A16,#REF!,#REF!,FALSE)/$F16)+BP16,(VLOOKUP($A16,#REF!,#REF!,FALSE)/$F16))</f>
        <v>#REF!</v>
      </c>
      <c r="BR16" s="46" t="e">
        <f>IF(BQ16&lt;0,(VLOOKUP($A16,#REF!,#REF!,FALSE)/$F16)+BQ16,(VLOOKUP($A16,#REF!,#REF!,FALSE)/$F16))</f>
        <v>#REF!</v>
      </c>
      <c r="BS16" s="49" t="e">
        <f>IF(BR16&lt;0,(VLOOKUP($A16,#REF!,#REF!,FALSE)/$F16)+BR16,(VLOOKUP($A16,#REF!,#REF!,FALSE)/$F16))</f>
        <v>#REF!</v>
      </c>
      <c r="CC16" s="33" t="e">
        <f t="shared" si="7"/>
        <v>#REF!</v>
      </c>
    </row>
    <row r="17" spans="1:81" ht="16.5" hidden="1" customHeight="1" x14ac:dyDescent="0.25">
      <c r="A17" s="59">
        <v>1000010418</v>
      </c>
      <c r="B17" s="60" t="str">
        <f>VLOOKUP($A17,base!$F:$V,base!Q$1,FALSE)</f>
        <v>AMS COMPLET 900G OFFRE ECONOMIQUE SANS A</v>
      </c>
      <c r="C17" s="61">
        <f>VLOOKUP($A17,base!$F:$V,base!P$1,FALSE)</f>
        <v>2029004173</v>
      </c>
      <c r="D17" s="213">
        <f>VLOOKUP($A17,base!$F:$V,base!U$1,FALSE)</f>
        <v>5.417475726800971</v>
      </c>
      <c r="E17" s="195">
        <f>VLOOKUP($A17,base!$F:$V,base!T$1,FALSE)</f>
        <v>10.765192371983817</v>
      </c>
      <c r="F17" s="61">
        <f>VLOOKUP($A17,base!$F:$V,base!O$1,FALSE)</f>
        <v>28</v>
      </c>
      <c r="G17" s="61">
        <f>VLOOKUP($A17,base!$F:$V,base!N$1,FALSE)</f>
        <v>15</v>
      </c>
      <c r="H17" s="61" t="str">
        <f>VLOOKUP($A17,DLUO!$A:$H,DLUO!$F$1,FALSE)</f>
        <v>6</v>
      </c>
      <c r="I17" s="61" t="str">
        <f>VLOOKUP($A17,DLUO!$A:$H,DLUO!$H$1,FALSE)</f>
        <v>18</v>
      </c>
      <c r="J17" s="138" t="e">
        <f>VLOOKUP(A17,#REF!,#REF!,FALSE)</f>
        <v>#REF!</v>
      </c>
      <c r="K17" s="132" t="e">
        <f>J17-(VLOOKUP($A17,#REF!,#REF!,FALSE))+($AN17*$F17)</f>
        <v>#REF!</v>
      </c>
      <c r="L17" s="133" t="e">
        <f>K17-(VLOOKUP($A17,#REF!,#REF!,FALSE))</f>
        <v>#REF!</v>
      </c>
      <c r="M17" s="133" t="e">
        <f>L17-(VLOOKUP($A17,#REF!,#REF!,FALSE))</f>
        <v>#REF!</v>
      </c>
      <c r="N17" s="133" t="e">
        <f>M17-(VLOOKUP($A17,#REF!,#REF!,FALSE))</f>
        <v>#REF!</v>
      </c>
      <c r="O17" s="133" t="e">
        <f>N17-(VLOOKUP($A17,#REF!,#REF!,FALSE))</f>
        <v>#REF!</v>
      </c>
      <c r="P17" s="133" t="e">
        <f>O17-(VLOOKUP($A17,#REF!,#REF!,FALSE))</f>
        <v>#REF!</v>
      </c>
      <c r="Q17" s="133" t="e">
        <f>P17-(VLOOKUP($A17,#REF!,#REF!,FALSE))</f>
        <v>#REF!</v>
      </c>
      <c r="R17" s="133" t="e">
        <f>Q17-(VLOOKUP($A17,#REF!,#REF!,FALSE))</f>
        <v>#REF!</v>
      </c>
      <c r="S17" s="133" t="e">
        <f>R17-(VLOOKUP($A17,#REF!,#REF!,FALSE))</f>
        <v>#REF!</v>
      </c>
      <c r="T17" s="133" t="e">
        <f>S17-(VLOOKUP($A17,#REF!,#REF!,FALSE))</f>
        <v>#REF!</v>
      </c>
      <c r="U17" s="133" t="e">
        <f>T17-(VLOOKUP($A17,#REF!,#REF!,FALSE))</f>
        <v>#REF!</v>
      </c>
      <c r="V17" s="133" t="e">
        <f>U17-(VLOOKUP($A17,#REF!,#REF!,FALSE))</f>
        <v>#REF!</v>
      </c>
      <c r="W17" s="133" t="e">
        <f>V17-(VLOOKUP($A17,#REF!,#REF!,FALSE))</f>
        <v>#REF!</v>
      </c>
      <c r="X17" s="134" t="e">
        <f>W17-(VLOOKUP($A17,#REF!,#REF!,FALSE))</f>
        <v>#REF!</v>
      </c>
      <c r="Z17" s="231" t="e">
        <f>IF(K17/$F17&gt;0,"",K17/$F17)</f>
        <v>#REF!</v>
      </c>
      <c r="AA17" s="232" t="e">
        <f>IF(IF(K17&lt;0,(L17/$F17)-(K17/$F17),L17/$F17)&gt;0,"",IF(K17&lt;0,(L17/$F17)-(K17/$F17),L17/$F17))</f>
        <v>#REF!</v>
      </c>
      <c r="AB17" s="232" t="e">
        <f>IF(IF(L17&lt;0,(M17/$F17)-(L17/$F17),M17/$F17)&gt;0,"",IF(L17&lt;0,(M17/$F17)-(L17/$F17),M17/$F17))</f>
        <v>#REF!</v>
      </c>
      <c r="AC17" s="232" t="e">
        <f t="shared" si="11"/>
        <v>#REF!</v>
      </c>
      <c r="AD17" s="232" t="e">
        <f>IF(IF(N17&lt;0,(O17/$F17)-(N17/$F17),O17/$F17)&gt;0,"",IF(N17&lt;0,(O17/$F17)-(N17/$F17),O17/$F17))</f>
        <v>#REF!</v>
      </c>
      <c r="AE17" s="232" t="e">
        <f>IF(IF(O17&lt;0,(P17/$F17)-(O17/$F17),P17/$F17)&gt;0,"",IF(O17&lt;0,(P17/$F17)-(O17/$F17),P17/$F17))</f>
        <v>#REF!</v>
      </c>
      <c r="AF17" s="232" t="e">
        <f>IF(IF(P17&lt;0,(Q17/$F17)-(P17/$F17),Q17/$F17)&gt;0,"",IF(P17&lt;0,(Q17/$F17)-(P17/$F17),Q17/$F17))</f>
        <v>#REF!</v>
      </c>
      <c r="AG17" s="232" t="e">
        <f>IF(IF(Q17&lt;0,(R17/$F17)-(Q17/$F17),R17/$F17)&gt;0,"",IF(Q17&lt;0,(R17/$F17)-(Q17/$F17),R17/$F17))</f>
        <v>#REF!</v>
      </c>
      <c r="AH17" s="232" t="e">
        <f>IF(IF(R17&lt;0,(S17/$F17)-(R17/$F17),S17/$F17)&gt;0,"",IF(R17&lt;0,(S17/$F17)-(R17/$F17),S17/$F17))</f>
        <v>#REF!</v>
      </c>
      <c r="AI17" s="232" t="e">
        <f t="shared" si="16"/>
        <v>#REF!</v>
      </c>
      <c r="AJ17" s="233" t="e">
        <f t="shared" si="3"/>
        <v>#REF!</v>
      </c>
      <c r="AK17" s="233" t="e">
        <f t="shared" si="20"/>
        <v>#REF!</v>
      </c>
      <c r="AL17" s="233" t="e">
        <f t="shared" si="21"/>
        <v>#REF!</v>
      </c>
      <c r="AM17" s="172" t="e">
        <f>(VLOOKUP($A17,#REF!,#REF!,FALSE)/'Rés MRP'!$F17)-AN17-(VLOOKUP($A17,$A$64:$BM$113,AN$1,FALSE))-(VLOOKUP($A17,$A$122:$BM$171,AN$1,FALSE))-(VLOOKUP($A17,$A$180:$BM$229,AN$1,FALSE))</f>
        <v>#REF!</v>
      </c>
      <c r="AN17" s="52">
        <f t="shared" si="6"/>
        <v>0</v>
      </c>
      <c r="AO17" s="369"/>
      <c r="AP17" s="416"/>
      <c r="AQ17" s="369"/>
      <c r="AR17" s="416"/>
      <c r="AS17" s="147"/>
      <c r="AT17" s="416"/>
      <c r="AU17" s="147"/>
      <c r="AV17" s="416"/>
      <c r="AW17" s="369"/>
      <c r="AX17" s="416"/>
      <c r="AY17" s="369"/>
      <c r="AZ17" s="416"/>
      <c r="BA17" s="147"/>
      <c r="BB17" s="416"/>
      <c r="BC17" s="147"/>
      <c r="BD17" s="416"/>
      <c r="BE17" s="369"/>
      <c r="BF17" s="416"/>
      <c r="BG17" s="369"/>
      <c r="BH17" s="416"/>
      <c r="BI17" s="147"/>
      <c r="BJ17" s="416"/>
      <c r="BK17" s="369"/>
      <c r="BL17" s="419"/>
      <c r="BM17" s="429"/>
      <c r="BN17" s="67" t="e">
        <f>IF(AM17&lt;0,(VLOOKUP($A17,#REF!,#REF!,FALSE)/$F17)+AM17,(VLOOKUP($A17,#REF!,#REF!,FALSE)/$F17))</f>
        <v>#REF!</v>
      </c>
      <c r="BO17" s="46" t="e">
        <f>IF(BN17&lt;0,(VLOOKUP($A17,#REF!,#REF!,FALSE)/$F17)+BN17,(VLOOKUP($A17,#REF!,#REF!,FALSE)/$F17))</f>
        <v>#REF!</v>
      </c>
      <c r="BP17" s="46" t="e">
        <f>IF(BO17&lt;0,(VLOOKUP($A17,#REF!,#REF!,FALSE)/$F17)+BO17,(VLOOKUP($A17,#REF!,#REF!,FALSE)/$F17))</f>
        <v>#REF!</v>
      </c>
      <c r="BQ17" s="46" t="e">
        <f>IF(BP17&lt;0,(VLOOKUP($A17,#REF!,#REF!,FALSE)/$F17)+BP17,(VLOOKUP($A17,#REF!,#REF!,FALSE)/$F17))</f>
        <v>#REF!</v>
      </c>
      <c r="BR17" s="46" t="e">
        <f>IF(BQ17&lt;0,(VLOOKUP($A17,#REF!,#REF!,FALSE)/$F17)+BQ17,(VLOOKUP($A17,#REF!,#REF!,FALSE)/$F17))</f>
        <v>#REF!</v>
      </c>
      <c r="BS17" s="49" t="e">
        <f>IF(BR17&lt;0,(VLOOKUP($A17,#REF!,#REF!,FALSE)/$F17)+BR17,(VLOOKUP($A17,#REF!,#REF!,FALSE)/$F17))</f>
        <v>#REF!</v>
      </c>
      <c r="CC17" s="33" t="e">
        <f t="shared" si="7"/>
        <v>#REF!</v>
      </c>
    </row>
    <row r="18" spans="1:81" ht="16.5" hidden="1" customHeight="1" collapsed="1" thickBot="1" x14ac:dyDescent="0.25">
      <c r="A18" s="59">
        <v>1000013364</v>
      </c>
      <c r="B18" s="60" t="str">
        <f>VLOOKUP($A18,base!$F:$V,base!Q$1,FALSE)</f>
        <v>AMS COMPLET 900G X 15</v>
      </c>
      <c r="C18" s="61">
        <f>VLOOKUP($A18,base!$F:$V,base!P$1,FALSE)</f>
        <v>2029004173</v>
      </c>
      <c r="D18" s="213">
        <f>VLOOKUP($A18,base!$F:$V,base!U$1,FALSE)</f>
        <v>5.417475726800971</v>
      </c>
      <c r="E18" s="195">
        <f>VLOOKUP($A18,base!$F:$V,base!T$1,FALSE)</f>
        <v>10.765192371983817</v>
      </c>
      <c r="F18" s="61">
        <f>VLOOKUP($A18,base!$F:$V,base!O$1,FALSE)</f>
        <v>28</v>
      </c>
      <c r="G18" s="61">
        <f>VLOOKUP($A18,base!$F:$V,base!N$1,FALSE)</f>
        <v>15</v>
      </c>
      <c r="H18" s="61" t="str">
        <f>VLOOKUP($A18,DLUO!$A:$H,DLUO!$F$1,FALSE)</f>
        <v>6</v>
      </c>
      <c r="I18" s="61" t="str">
        <f>VLOOKUP($A18,DLUO!$A:$H,DLUO!$H$1,FALSE)</f>
        <v>18</v>
      </c>
      <c r="J18" s="444" t="e">
        <f>VLOOKUP(A18,#REF!,#REF!,FALSE)</f>
        <v>#REF!</v>
      </c>
      <c r="K18" s="132" t="e">
        <f>J18-(VLOOKUP($A18,#REF!,#REF!,FALSE))+($AN18*$F18)</f>
        <v>#REF!</v>
      </c>
      <c r="L18" s="133" t="e">
        <f>K18-(VLOOKUP($A18,#REF!,#REF!,FALSE))</f>
        <v>#REF!</v>
      </c>
      <c r="M18" s="133" t="e">
        <f>L18-(VLOOKUP($A18,#REF!,#REF!,FALSE))</f>
        <v>#REF!</v>
      </c>
      <c r="N18" s="133" t="e">
        <f>M18-(VLOOKUP($A18,#REF!,#REF!,FALSE))</f>
        <v>#REF!</v>
      </c>
      <c r="O18" s="133" t="e">
        <f>N18-(VLOOKUP($A18,#REF!,#REF!,FALSE))</f>
        <v>#REF!</v>
      </c>
      <c r="P18" s="133" t="e">
        <f>O18-(VLOOKUP($A18,#REF!,#REF!,FALSE))</f>
        <v>#REF!</v>
      </c>
      <c r="Q18" s="133" t="e">
        <f>P18-(VLOOKUP($A18,#REF!,#REF!,FALSE))</f>
        <v>#REF!</v>
      </c>
      <c r="R18" s="133" t="e">
        <f>Q18-(VLOOKUP($A18,#REF!,#REF!,FALSE))</f>
        <v>#REF!</v>
      </c>
      <c r="S18" s="133" t="e">
        <f>R18-(VLOOKUP($A18,#REF!,#REF!,FALSE))</f>
        <v>#REF!</v>
      </c>
      <c r="T18" s="133" t="e">
        <f>S18-(VLOOKUP($A18,#REF!,#REF!,FALSE))</f>
        <v>#REF!</v>
      </c>
      <c r="U18" s="133" t="e">
        <f>T18-(VLOOKUP($A18,#REF!,#REF!,FALSE))</f>
        <v>#REF!</v>
      </c>
      <c r="V18" s="133" t="e">
        <f>U18-(VLOOKUP($A18,#REF!,#REF!,FALSE))</f>
        <v>#REF!</v>
      </c>
      <c r="W18" s="133" t="e">
        <f>V18-(VLOOKUP($A18,#REF!,#REF!,FALSE))</f>
        <v>#REF!</v>
      </c>
      <c r="X18" s="134" t="e">
        <f>W18-(VLOOKUP($A18,#REF!,#REF!,FALSE))</f>
        <v>#REF!</v>
      </c>
      <c r="Z18" s="231" t="e">
        <f t="shared" si="8"/>
        <v>#REF!</v>
      </c>
      <c r="AA18" s="232" t="e">
        <f t="shared" si="9"/>
        <v>#REF!</v>
      </c>
      <c r="AB18" s="232" t="e">
        <f t="shared" si="10"/>
        <v>#REF!</v>
      </c>
      <c r="AC18" s="232" t="e">
        <f t="shared" si="11"/>
        <v>#REF!</v>
      </c>
      <c r="AD18" s="232" t="e">
        <f t="shared" ref="AD18:AD24" si="24">IF(IF(N18&lt;0,(O18/$F18)-(N18/$F18),O18/$F18)&gt;0,"",IF(N18&lt;0,(O18/$F18)-(N18/$F18),O18/$F18))</f>
        <v>#REF!</v>
      </c>
      <c r="AE18" s="232" t="e">
        <f t="shared" si="12"/>
        <v>#REF!</v>
      </c>
      <c r="AF18" s="232" t="e">
        <f t="shared" si="13"/>
        <v>#REF!</v>
      </c>
      <c r="AG18" s="232" t="e">
        <f t="shared" si="14"/>
        <v>#REF!</v>
      </c>
      <c r="AH18" s="232" t="e">
        <f t="shared" si="15"/>
        <v>#REF!</v>
      </c>
      <c r="AI18" s="232" t="e">
        <f t="shared" si="16"/>
        <v>#REF!</v>
      </c>
      <c r="AJ18" s="233" t="e">
        <f t="shared" si="3"/>
        <v>#REF!</v>
      </c>
      <c r="AK18" s="233" t="e">
        <f t="shared" si="20"/>
        <v>#REF!</v>
      </c>
      <c r="AL18" s="233" t="e">
        <f t="shared" si="21"/>
        <v>#REF!</v>
      </c>
      <c r="AM18" s="172" t="e">
        <f>(VLOOKUP($A18,#REF!,#REF!,FALSE)/'Rés MRP'!$F18)-AN18-(VLOOKUP($A18,$A$64:$BM$113,AN$1,FALSE))-(VLOOKUP($A18,$A$122:$BM$171,AN$1,FALSE))-(VLOOKUP($A18,$A$180:$BM$229,AN$1,FALSE))</f>
        <v>#REF!</v>
      </c>
      <c r="AN18" s="52">
        <f t="shared" si="6"/>
        <v>0</v>
      </c>
      <c r="AO18" s="369"/>
      <c r="AP18" s="416"/>
      <c r="AQ18" s="369"/>
      <c r="AR18" s="416"/>
      <c r="AS18" s="147"/>
      <c r="AT18" s="416"/>
      <c r="AU18" s="147"/>
      <c r="AV18" s="416"/>
      <c r="AW18" s="369"/>
      <c r="AX18" s="416"/>
      <c r="AY18" s="369"/>
      <c r="AZ18" s="416"/>
      <c r="BA18" s="147"/>
      <c r="BB18" s="416"/>
      <c r="BC18" s="147"/>
      <c r="BD18" s="416"/>
      <c r="BE18" s="369"/>
      <c r="BF18" s="416"/>
      <c r="BG18" s="369"/>
      <c r="BH18" s="416"/>
      <c r="BI18" s="147"/>
      <c r="BJ18" s="416"/>
      <c r="BK18" s="369"/>
      <c r="BL18" s="419"/>
      <c r="BM18" s="429"/>
      <c r="BN18" s="67" t="e">
        <f>IF(AM18&lt;0,(VLOOKUP($A18,#REF!,#REF!,FALSE)/$F18)+AM18,(VLOOKUP($A18,#REF!,#REF!,FALSE)/$F18))</f>
        <v>#REF!</v>
      </c>
      <c r="BO18" s="46" t="e">
        <f>IF(BN18&lt;0,(VLOOKUP($A18,#REF!,#REF!,FALSE)/$F18)+BN18,(VLOOKUP($A18,#REF!,#REF!,FALSE)/$F18))</f>
        <v>#REF!</v>
      </c>
      <c r="BP18" s="46" t="e">
        <f>IF(BO18&lt;0,(VLOOKUP($A18,#REF!,#REF!,FALSE)/$F18)+BO18,(VLOOKUP($A18,#REF!,#REF!,FALSE)/$F18))</f>
        <v>#REF!</v>
      </c>
      <c r="BQ18" s="46" t="e">
        <f>IF(BP18&lt;0,(VLOOKUP($A18,#REF!,#REF!,FALSE)/$F18)+BP18,(VLOOKUP($A18,#REF!,#REF!,FALSE)/$F18))</f>
        <v>#REF!</v>
      </c>
      <c r="BR18" s="46" t="e">
        <f>IF(BQ18&lt;0,(VLOOKUP($A18,#REF!,#REF!,FALSE)/$F18)+BQ18,(VLOOKUP($A18,#REF!,#REF!,FALSE)/$F18))</f>
        <v>#REF!</v>
      </c>
      <c r="BS18" s="49" t="e">
        <f>IF(BR18&lt;0,(VLOOKUP($A18,#REF!,#REF!,FALSE)/$F18)+BR18,(VLOOKUP($A18,#REF!,#REF!,FALSE)/$F18))</f>
        <v>#REF!</v>
      </c>
      <c r="CC18" s="33" t="e">
        <f t="shared" si="7"/>
        <v>#REF!</v>
      </c>
    </row>
    <row r="19" spans="1:81" ht="16.5" hidden="1" customHeight="1" thickBot="1" x14ac:dyDescent="0.25">
      <c r="A19" s="59">
        <v>1000013363</v>
      </c>
      <c r="B19" s="60" t="str">
        <f>VLOOKUP($A19,base!$F:$V,base!Q$1,FALSE)</f>
        <v>AMS COMPLET 900G X 7</v>
      </c>
      <c r="C19" s="61">
        <f>VLOOKUP($A19,base!$F:$V,base!P$1,FALSE)</f>
        <v>2029004173</v>
      </c>
      <c r="D19" s="213">
        <f>VLOOKUP($A19,base!$F:$V,base!U$1,FALSE)</f>
        <v>5.417475726800971</v>
      </c>
      <c r="E19" s="195">
        <f>VLOOKUP($A19,base!$F:$V,base!T$1,FALSE)</f>
        <v>10.765192371983817</v>
      </c>
      <c r="F19" s="61">
        <f>VLOOKUP($A19,base!$F:$V,base!O$1,FALSE)</f>
        <v>60</v>
      </c>
      <c r="G19" s="61">
        <f>VLOOKUP($A19,base!$F:$V,base!N$1,FALSE)</f>
        <v>7</v>
      </c>
      <c r="H19" s="61" t="str">
        <f>VLOOKUP($A19,DLUO!$A:$H,DLUO!$F$1,FALSE)</f>
        <v>6</v>
      </c>
      <c r="I19" s="474" t="str">
        <f>VLOOKUP($A19,DLUO!$A:$H,DLUO!$H$1,FALSE)</f>
        <v>18</v>
      </c>
      <c r="J19" s="446" t="e">
        <f>VLOOKUP(A19,#REF!,#REF!,FALSE)</f>
        <v>#REF!</v>
      </c>
      <c r="K19" s="162" t="e">
        <f>J19-(VLOOKUP($A19,#REF!,#REF!,FALSE))+($AN19*$F19)</f>
        <v>#REF!</v>
      </c>
      <c r="L19" s="133" t="e">
        <f>K19-(VLOOKUP($A19,#REF!,#REF!,FALSE))</f>
        <v>#REF!</v>
      </c>
      <c r="M19" s="133" t="e">
        <f>L19-(VLOOKUP($A19,#REF!,#REF!,FALSE))</f>
        <v>#REF!</v>
      </c>
      <c r="N19" s="133" t="e">
        <f>M19-(VLOOKUP($A19,#REF!,#REF!,FALSE))</f>
        <v>#REF!</v>
      </c>
      <c r="O19" s="133" t="e">
        <f>N19-(VLOOKUP($A19,#REF!,#REF!,FALSE))</f>
        <v>#REF!</v>
      </c>
      <c r="P19" s="133" t="e">
        <f>O19-(VLOOKUP($A19,#REF!,#REF!,FALSE))</f>
        <v>#REF!</v>
      </c>
      <c r="Q19" s="133" t="e">
        <f>P19-(VLOOKUP($A19,#REF!,#REF!,FALSE))</f>
        <v>#REF!</v>
      </c>
      <c r="R19" s="133" t="e">
        <f>Q19-(VLOOKUP($A19,#REF!,#REF!,FALSE))</f>
        <v>#REF!</v>
      </c>
      <c r="S19" s="133" t="e">
        <f>R19-(VLOOKUP($A19,#REF!,#REF!,FALSE))</f>
        <v>#REF!</v>
      </c>
      <c r="T19" s="133" t="e">
        <f>S19-(VLOOKUP($A19,#REF!,#REF!,FALSE))</f>
        <v>#REF!</v>
      </c>
      <c r="U19" s="133" t="e">
        <f>T19-(VLOOKUP($A19,#REF!,#REF!,FALSE))</f>
        <v>#REF!</v>
      </c>
      <c r="V19" s="133" t="e">
        <f>U19-(VLOOKUP($A19,#REF!,#REF!,FALSE))</f>
        <v>#REF!</v>
      </c>
      <c r="W19" s="133" t="e">
        <f>V19-(VLOOKUP($A19,#REF!,#REF!,FALSE))</f>
        <v>#REF!</v>
      </c>
      <c r="X19" s="134" t="e">
        <f>W19-(VLOOKUP($A19,#REF!,#REF!,FALSE))</f>
        <v>#REF!</v>
      </c>
      <c r="Z19" s="231" t="e">
        <f t="shared" si="8"/>
        <v>#REF!</v>
      </c>
      <c r="AA19" s="232" t="e">
        <f t="shared" si="9"/>
        <v>#REF!</v>
      </c>
      <c r="AB19" s="232" t="e">
        <f t="shared" si="10"/>
        <v>#REF!</v>
      </c>
      <c r="AC19" s="232" t="e">
        <f t="shared" si="11"/>
        <v>#REF!</v>
      </c>
      <c r="AD19" s="232" t="e">
        <f t="shared" si="24"/>
        <v>#REF!</v>
      </c>
      <c r="AE19" s="232" t="e">
        <f t="shared" si="12"/>
        <v>#REF!</v>
      </c>
      <c r="AF19" s="232" t="e">
        <f t="shared" si="13"/>
        <v>#REF!</v>
      </c>
      <c r="AG19" s="232" t="e">
        <f t="shared" si="14"/>
        <v>#REF!</v>
      </c>
      <c r="AH19" s="232" t="e">
        <f t="shared" si="15"/>
        <v>#REF!</v>
      </c>
      <c r="AI19" s="232" t="e">
        <f t="shared" si="16"/>
        <v>#REF!</v>
      </c>
      <c r="AJ19" s="233" t="e">
        <f t="shared" si="3"/>
        <v>#REF!</v>
      </c>
      <c r="AK19" s="233" t="e">
        <f t="shared" si="20"/>
        <v>#REF!</v>
      </c>
      <c r="AL19" s="233" t="e">
        <f t="shared" si="21"/>
        <v>#REF!</v>
      </c>
      <c r="AM19" s="172" t="e">
        <f>(VLOOKUP($A19,#REF!,#REF!,FALSE)/'Rés MRP'!$F19)-AN19-(VLOOKUP($A19,$A$64:$BM$113,AN$1,FALSE))-(VLOOKUP($A19,$A$122:$BM$171,AN$1,FALSE))-(VLOOKUP($A19,$A$180:$BM$229,AN$1,FALSE))</f>
        <v>#REF!</v>
      </c>
      <c r="AN19" s="52">
        <f t="shared" si="6"/>
        <v>0</v>
      </c>
      <c r="AO19" s="369"/>
      <c r="AP19" s="416"/>
      <c r="AQ19" s="369"/>
      <c r="AR19" s="416"/>
      <c r="AS19" s="147"/>
      <c r="AT19" s="416"/>
      <c r="AU19" s="147"/>
      <c r="AV19" s="416"/>
      <c r="AW19" s="369"/>
      <c r="AX19" s="416"/>
      <c r="AY19" s="369"/>
      <c r="AZ19" s="416"/>
      <c r="BA19" s="147"/>
      <c r="BB19" s="416"/>
      <c r="BC19" s="147"/>
      <c r="BD19" s="416"/>
      <c r="BE19" s="369"/>
      <c r="BF19" s="416"/>
      <c r="BG19" s="369"/>
      <c r="BH19" s="416"/>
      <c r="BI19" s="147"/>
      <c r="BJ19" s="416"/>
      <c r="BK19" s="369"/>
      <c r="BL19" s="419"/>
      <c r="BM19" s="429"/>
      <c r="BN19" s="67" t="e">
        <f>IF(AM19&lt;0,(VLOOKUP($A19,#REF!,#REF!,FALSE)/$F19)+AM19,(VLOOKUP($A19,#REF!,#REF!,FALSE)/$F19))</f>
        <v>#REF!</v>
      </c>
      <c r="BO19" s="46" t="e">
        <f>IF(BN19&lt;0,(VLOOKUP($A19,#REF!,#REF!,FALSE)/$F19)+BN19,(VLOOKUP($A19,#REF!,#REF!,FALSE)/$F19))</f>
        <v>#REF!</v>
      </c>
      <c r="BP19" s="46" t="e">
        <f>IF(BO19&lt;0,(VLOOKUP($A19,#REF!,#REF!,FALSE)/$F19)+BO19,(VLOOKUP($A19,#REF!,#REF!,FALSE)/$F19))</f>
        <v>#REF!</v>
      </c>
      <c r="BQ19" s="46" t="e">
        <f>IF(BP19&lt;0,(VLOOKUP($A19,#REF!,#REF!,FALSE)/$F19)+BP19,(VLOOKUP($A19,#REF!,#REF!,FALSE)/$F19))</f>
        <v>#REF!</v>
      </c>
      <c r="BR19" s="46" t="e">
        <f>IF(BQ19&lt;0,(VLOOKUP($A19,#REF!,#REF!,FALSE)/$F19)+BQ19,(VLOOKUP($A19,#REF!,#REF!,FALSE)/$F19))</f>
        <v>#REF!</v>
      </c>
      <c r="BS19" s="49" t="e">
        <f>IF(BR19&lt;0,(VLOOKUP($A19,#REF!,#REF!,FALSE)/$F19)+BR19,(VLOOKUP($A19,#REF!,#REF!,FALSE)/$F19))</f>
        <v>#REF!</v>
      </c>
      <c r="CC19" s="33" t="e">
        <f t="shared" si="7"/>
        <v>#REF!</v>
      </c>
    </row>
    <row r="20" spans="1:81" ht="16.5" hidden="1" customHeight="1" collapsed="1" x14ac:dyDescent="0.25">
      <c r="A20" s="59">
        <v>1000013367</v>
      </c>
      <c r="B20" s="60" t="str">
        <f>VLOOKUP($A20,base!$F:$V,base!Q$1,FALSE)</f>
        <v>AMERICAN SANDWICH COMPLET 600 G X 15</v>
      </c>
      <c r="C20" s="61">
        <f>VLOOKUP($A20,base!$F:$V,base!P$1,FALSE)</f>
        <v>2029004173</v>
      </c>
      <c r="D20" s="213">
        <f>VLOOKUP($A20,base!$F:$V,base!U$1,FALSE)</f>
        <v>5.1712268314210057</v>
      </c>
      <c r="E20" s="195">
        <f>VLOOKUP($A20,base!$F:$V,base!T$1,FALSE)</f>
        <v>10.765192371983815</v>
      </c>
      <c r="F20" s="61">
        <f>VLOOKUP($A20,base!$F:$V,base!O$1,FALSE)</f>
        <v>44</v>
      </c>
      <c r="G20" s="61">
        <f>VLOOKUP($A20,base!$F:$V,base!N$1,FALSE)</f>
        <v>15</v>
      </c>
      <c r="H20" s="61" t="str">
        <f>VLOOKUP($A20,DLUO!$A:$H,DLUO!$F$1,FALSE)</f>
        <v>6</v>
      </c>
      <c r="I20" s="61" t="str">
        <f>VLOOKUP($A20,DLUO!$A:$H,DLUO!$H$1,FALSE)</f>
        <v>18</v>
      </c>
      <c r="J20" s="138" t="e">
        <f>VLOOKUP(A20,#REF!,#REF!,FALSE)</f>
        <v>#REF!</v>
      </c>
      <c r="K20" s="132" t="e">
        <f>J20-(VLOOKUP($A20,#REF!,#REF!,FALSE))+($AN20*$F20)</f>
        <v>#REF!</v>
      </c>
      <c r="L20" s="133" t="e">
        <f>K20-(VLOOKUP($A20,#REF!,#REF!,FALSE))</f>
        <v>#REF!</v>
      </c>
      <c r="M20" s="133" t="e">
        <f>L20-(VLOOKUP($A20,#REF!,#REF!,FALSE))</f>
        <v>#REF!</v>
      </c>
      <c r="N20" s="133" t="e">
        <f>M20-(VLOOKUP($A20,#REF!,#REF!,FALSE))</f>
        <v>#REF!</v>
      </c>
      <c r="O20" s="133" t="e">
        <f>N20-(VLOOKUP($A20,#REF!,#REF!,FALSE))</f>
        <v>#REF!</v>
      </c>
      <c r="P20" s="133" t="e">
        <f>O20-(VLOOKUP($A20,#REF!,#REF!,FALSE))</f>
        <v>#REF!</v>
      </c>
      <c r="Q20" s="133" t="e">
        <f>P20-(VLOOKUP($A20,#REF!,#REF!,FALSE))</f>
        <v>#REF!</v>
      </c>
      <c r="R20" s="133" t="e">
        <f>Q20-(VLOOKUP($A20,#REF!,#REF!,FALSE))</f>
        <v>#REF!</v>
      </c>
      <c r="S20" s="133" t="e">
        <f>R20-(VLOOKUP($A20,#REF!,#REF!,FALSE))</f>
        <v>#REF!</v>
      </c>
      <c r="T20" s="133" t="e">
        <f>S20-(VLOOKUP($A20,#REF!,#REF!,FALSE))</f>
        <v>#REF!</v>
      </c>
      <c r="U20" s="133" t="e">
        <f>T20-(VLOOKUP($A20,#REF!,#REF!,FALSE))</f>
        <v>#REF!</v>
      </c>
      <c r="V20" s="133" t="e">
        <f>U20-(VLOOKUP($A20,#REF!,#REF!,FALSE))</f>
        <v>#REF!</v>
      </c>
      <c r="W20" s="133" t="e">
        <f>V20-(VLOOKUP($A20,#REF!,#REF!,FALSE))</f>
        <v>#REF!</v>
      </c>
      <c r="X20" s="134" t="e">
        <f>W20-(VLOOKUP($A20,#REF!,#REF!,FALSE))</f>
        <v>#REF!</v>
      </c>
      <c r="Z20" s="231" t="e">
        <f t="shared" si="8"/>
        <v>#REF!</v>
      </c>
      <c r="AA20" s="232" t="e">
        <f t="shared" si="9"/>
        <v>#REF!</v>
      </c>
      <c r="AB20" s="232" t="e">
        <f t="shared" si="10"/>
        <v>#REF!</v>
      </c>
      <c r="AC20" s="232" t="e">
        <f t="shared" si="11"/>
        <v>#REF!</v>
      </c>
      <c r="AD20" s="232" t="e">
        <f t="shared" si="24"/>
        <v>#REF!</v>
      </c>
      <c r="AE20" s="232" t="e">
        <f t="shared" si="12"/>
        <v>#REF!</v>
      </c>
      <c r="AF20" s="232" t="e">
        <f t="shared" si="13"/>
        <v>#REF!</v>
      </c>
      <c r="AG20" s="232" t="e">
        <f t="shared" si="14"/>
        <v>#REF!</v>
      </c>
      <c r="AH20" s="232" t="e">
        <f t="shared" si="15"/>
        <v>#REF!</v>
      </c>
      <c r="AI20" s="232" t="e">
        <f t="shared" si="16"/>
        <v>#REF!</v>
      </c>
      <c r="AJ20" s="233" t="e">
        <f t="shared" si="3"/>
        <v>#REF!</v>
      </c>
      <c r="AK20" s="233" t="e">
        <f t="shared" si="20"/>
        <v>#REF!</v>
      </c>
      <c r="AL20" s="233" t="e">
        <f t="shared" si="21"/>
        <v>#REF!</v>
      </c>
      <c r="AM20" s="172" t="e">
        <f>(VLOOKUP($A20,#REF!,#REF!,FALSE)/'Rés MRP'!$F20)-AN20-(VLOOKUP($A20,$A$64:$BM$113,AN$1,FALSE))-(VLOOKUP($A20,$A$122:$BM$171,AN$1,FALSE))-(VLOOKUP($A20,$A$180:$BM$229,AN$1,FALSE))</f>
        <v>#REF!</v>
      </c>
      <c r="AN20" s="52">
        <f t="shared" si="6"/>
        <v>0</v>
      </c>
      <c r="AO20" s="369"/>
      <c r="AP20" s="416"/>
      <c r="AQ20" s="369"/>
      <c r="AR20" s="416"/>
      <c r="AS20" s="147"/>
      <c r="AT20" s="416"/>
      <c r="AU20" s="147"/>
      <c r="AV20" s="416"/>
      <c r="AW20" s="369"/>
      <c r="AX20" s="416"/>
      <c r="AY20" s="369"/>
      <c r="AZ20" s="416"/>
      <c r="BA20" s="147"/>
      <c r="BB20" s="416"/>
      <c r="BC20" s="147"/>
      <c r="BD20" s="416"/>
      <c r="BE20" s="369"/>
      <c r="BF20" s="416"/>
      <c r="BG20" s="369"/>
      <c r="BH20" s="416"/>
      <c r="BI20" s="147"/>
      <c r="BJ20" s="416"/>
      <c r="BK20" s="369"/>
      <c r="BL20" s="419"/>
      <c r="BM20" s="429"/>
      <c r="BN20" s="67" t="e">
        <f>IF(AM20&lt;0,(VLOOKUP($A20,#REF!,#REF!,FALSE)/$F20)+AM20,(VLOOKUP($A20,#REF!,#REF!,FALSE)/$F20))</f>
        <v>#REF!</v>
      </c>
      <c r="BO20" s="46" t="e">
        <f>IF(BN20&lt;0,(VLOOKUP($A20,#REF!,#REF!,FALSE)/$F20)+BN20,(VLOOKUP($A20,#REF!,#REF!,FALSE)/$F20))</f>
        <v>#REF!</v>
      </c>
      <c r="BP20" s="46" t="e">
        <f>IF(BO20&lt;0,(VLOOKUP($A20,#REF!,#REF!,FALSE)/$F20)+BO20,(VLOOKUP($A20,#REF!,#REF!,FALSE)/$F20))</f>
        <v>#REF!</v>
      </c>
      <c r="BQ20" s="46" t="e">
        <f>IF(BP20&lt;0,(VLOOKUP($A20,#REF!,#REF!,FALSE)/$F20)+BP20,(VLOOKUP($A20,#REF!,#REF!,FALSE)/$F20))</f>
        <v>#REF!</v>
      </c>
      <c r="BR20" s="46" t="e">
        <f>IF(BQ20&lt;0,(VLOOKUP($A20,#REF!,#REF!,FALSE)/$F20)+BQ20,(VLOOKUP($A20,#REF!,#REF!,FALSE)/$F20))</f>
        <v>#REF!</v>
      </c>
      <c r="BS20" s="49" t="e">
        <f>IF(BR20&lt;0,(VLOOKUP($A20,#REF!,#REF!,FALSE)/$F20)+BR20,(VLOOKUP($A20,#REF!,#REF!,FALSE)/$F20))</f>
        <v>#REF!</v>
      </c>
      <c r="CC20" s="33" t="e">
        <f t="shared" si="7"/>
        <v>#REF!</v>
      </c>
    </row>
    <row r="21" spans="1:81" ht="16.5" hidden="1" customHeight="1" collapsed="1" x14ac:dyDescent="0.25">
      <c r="A21" s="381">
        <v>1000015814</v>
      </c>
      <c r="B21" s="382" t="str">
        <f>VLOOKUP($A21,base!$F:$V,base!Q$1,FALSE)</f>
        <v>AMERICAN SANDWICH COMPLET 600 G X 15</v>
      </c>
      <c r="C21" s="383">
        <f>VLOOKUP($A21,base!$F:$V,base!P$1,FALSE)</f>
        <v>2029004173</v>
      </c>
      <c r="D21" s="384">
        <f>VLOOKUP($A21,base!$F:$V,base!U$1,FALSE)</f>
        <v>5.1712268314210057</v>
      </c>
      <c r="E21" s="385">
        <f>VLOOKUP($A21,base!$F:$V,base!T$1,FALSE)</f>
        <v>10.765192371983815</v>
      </c>
      <c r="F21" s="383">
        <f>VLOOKUP($A21,base!$F:$V,base!O$1,FALSE)</f>
        <v>44</v>
      </c>
      <c r="G21" s="383">
        <f>VLOOKUP($A21,base!$F:$V,base!N$1,FALSE)</f>
        <v>15</v>
      </c>
      <c r="H21" s="383" t="str">
        <f>VLOOKUP($A21,DLUO!$A:$H,DLUO!$F$1,FALSE)</f>
        <v>6</v>
      </c>
      <c r="I21" s="383" t="str">
        <f>VLOOKUP($A21,DLUO!$A:$H,DLUO!$H$1,FALSE)</f>
        <v>18</v>
      </c>
      <c r="J21" s="138" t="e">
        <f>VLOOKUP(A21,#REF!,#REF!,FALSE)</f>
        <v>#REF!</v>
      </c>
      <c r="K21" s="132" t="e">
        <f>J21-(VLOOKUP($A21,#REF!,#REF!,FALSE))+($AN21*$F21)</f>
        <v>#REF!</v>
      </c>
      <c r="L21" s="133" t="e">
        <f>K21-(VLOOKUP($A21,#REF!,#REF!,FALSE))</f>
        <v>#REF!</v>
      </c>
      <c r="M21" s="133" t="e">
        <f>L21-(VLOOKUP($A21,#REF!,#REF!,FALSE))</f>
        <v>#REF!</v>
      </c>
      <c r="N21" s="133" t="e">
        <f>M21-(VLOOKUP($A21,#REF!,#REF!,FALSE))</f>
        <v>#REF!</v>
      </c>
      <c r="O21" s="133" t="e">
        <f>N21-(VLOOKUP($A21,#REF!,#REF!,FALSE))</f>
        <v>#REF!</v>
      </c>
      <c r="P21" s="133" t="e">
        <f>O21-(VLOOKUP($A21,#REF!,#REF!,FALSE))</f>
        <v>#REF!</v>
      </c>
      <c r="Q21" s="133" t="e">
        <f>P21-(VLOOKUP($A21,#REF!,#REF!,FALSE))</f>
        <v>#REF!</v>
      </c>
      <c r="R21" s="133" t="e">
        <f>Q21-(VLOOKUP($A21,#REF!,#REF!,FALSE))</f>
        <v>#REF!</v>
      </c>
      <c r="S21" s="133" t="e">
        <f>R21-(VLOOKUP($A21,#REF!,#REF!,FALSE))</f>
        <v>#REF!</v>
      </c>
      <c r="T21" s="133" t="e">
        <f>S21-(VLOOKUP($A21,#REF!,#REF!,FALSE))</f>
        <v>#REF!</v>
      </c>
      <c r="U21" s="133" t="e">
        <f>T21-(VLOOKUP($A21,#REF!,#REF!,FALSE))</f>
        <v>#REF!</v>
      </c>
      <c r="V21" s="133" t="e">
        <f>U21-(VLOOKUP($A21,#REF!,#REF!,FALSE))</f>
        <v>#REF!</v>
      </c>
      <c r="W21" s="133" t="e">
        <f>V21-(VLOOKUP($A21,#REF!,#REF!,FALSE))</f>
        <v>#REF!</v>
      </c>
      <c r="X21" s="134" t="e">
        <f>W21-(VLOOKUP($A21,#REF!,#REF!,FALSE))</f>
        <v>#REF!</v>
      </c>
      <c r="Z21" s="231" t="e">
        <f>IF(K21/$F21&gt;0,"",K21/$F21)</f>
        <v>#REF!</v>
      </c>
      <c r="AA21" s="232" t="e">
        <f t="shared" ref="AA21:AC22" si="25">IF(IF(K21&lt;0,(L21/$F21)-(K21/$F21),L21/$F21)&gt;0,"",IF(K21&lt;0,(L21/$F21)-(K21/$F21),L21/$F21))</f>
        <v>#REF!</v>
      </c>
      <c r="AB21" s="232" t="e">
        <f t="shared" si="25"/>
        <v>#REF!</v>
      </c>
      <c r="AC21" s="232" t="e">
        <f t="shared" si="25"/>
        <v>#REF!</v>
      </c>
      <c r="AD21" s="232" t="e">
        <f t="shared" si="24"/>
        <v>#REF!</v>
      </c>
      <c r="AE21" s="232" t="e">
        <f t="shared" ref="AE21:AI22" si="26">IF(IF(O21&lt;0,(P21/$F21)-(O21/$F21),P21/$F21)&gt;0,"",IF(O21&lt;0,(P21/$F21)-(O21/$F21),P21/$F21))</f>
        <v>#REF!</v>
      </c>
      <c r="AF21" s="232" t="e">
        <f t="shared" si="26"/>
        <v>#REF!</v>
      </c>
      <c r="AG21" s="232" t="e">
        <f t="shared" si="26"/>
        <v>#REF!</v>
      </c>
      <c r="AH21" s="232" t="e">
        <f t="shared" si="26"/>
        <v>#REF!</v>
      </c>
      <c r="AI21" s="232" t="e">
        <f t="shared" si="26"/>
        <v>#REF!</v>
      </c>
      <c r="AJ21" s="233" t="e">
        <f t="shared" si="3"/>
        <v>#REF!</v>
      </c>
      <c r="AK21" s="233" t="e">
        <f t="shared" si="20"/>
        <v>#REF!</v>
      </c>
      <c r="AL21" s="233" t="e">
        <f t="shared" si="21"/>
        <v>#REF!</v>
      </c>
      <c r="AM21" s="172" t="e">
        <f>(VLOOKUP($A21,#REF!,#REF!,FALSE)/'Rés MRP'!$F21)-AN21-(VLOOKUP($A21,$A$64:$BM$113,AN$1,FALSE))-(VLOOKUP($A21,$A$122:$BM$171,AN$1,FALSE))-(VLOOKUP($A21,$A$180:$BM$229,AN$1,FALSE))</f>
        <v>#REF!</v>
      </c>
      <c r="AN21" s="52">
        <f>IF($AM$2="Oui",SUM(AO21:BM21),0)</f>
        <v>0</v>
      </c>
      <c r="AO21" s="369"/>
      <c r="AP21" s="416"/>
      <c r="AQ21" s="369"/>
      <c r="AR21" s="416"/>
      <c r="AS21" s="147"/>
      <c r="AT21" s="416"/>
      <c r="AU21" s="147"/>
      <c r="AV21" s="416"/>
      <c r="AW21" s="369"/>
      <c r="AX21" s="416"/>
      <c r="AY21" s="369"/>
      <c r="AZ21" s="416"/>
      <c r="BA21" s="147"/>
      <c r="BB21" s="416"/>
      <c r="BC21" s="147"/>
      <c r="BD21" s="416"/>
      <c r="BE21" s="369"/>
      <c r="BF21" s="416"/>
      <c r="BG21" s="369"/>
      <c r="BH21" s="416"/>
      <c r="BI21" s="147"/>
      <c r="BJ21" s="416"/>
      <c r="BK21" s="369"/>
      <c r="BL21" s="419"/>
      <c r="BM21" s="429"/>
      <c r="BN21" s="67" t="e">
        <f>IF(AM21&lt;0,(VLOOKUP($A21,#REF!,#REF!,FALSE)/$F21)+AM21,(VLOOKUP($A21,#REF!,#REF!,FALSE)/$F21))</f>
        <v>#REF!</v>
      </c>
      <c r="BO21" s="46" t="e">
        <f>IF(BN21&lt;0,(VLOOKUP($A21,#REF!,#REF!,FALSE)/$F21)+BN21,(VLOOKUP($A21,#REF!,#REF!,FALSE)/$F21))</f>
        <v>#REF!</v>
      </c>
      <c r="BP21" s="46" t="e">
        <f>IF(BO21&lt;0,(VLOOKUP($A21,#REF!,#REF!,FALSE)/$F21)+BO21,(VLOOKUP($A21,#REF!,#REF!,FALSE)/$F21))</f>
        <v>#REF!</v>
      </c>
      <c r="BQ21" s="46" t="e">
        <f>IF(BP21&lt;0,(VLOOKUP($A21,#REF!,#REF!,FALSE)/$F21)+BP21,(VLOOKUP($A21,#REF!,#REF!,FALSE)/$F21))</f>
        <v>#REF!</v>
      </c>
      <c r="BR21" s="46" t="e">
        <f>IF(BQ21&lt;0,(VLOOKUP($A21,#REF!,#REF!,FALSE)/$F21)+BQ21,(VLOOKUP($A21,#REF!,#REF!,FALSE)/$F21))</f>
        <v>#REF!</v>
      </c>
      <c r="BS21" s="49" t="e">
        <f>IF(BR21&lt;0,(VLOOKUP($A21,#REF!,#REF!,FALSE)/$F21)+BR21,(VLOOKUP($A21,#REF!,#REF!,FALSE)/$F21))</f>
        <v>#REF!</v>
      </c>
      <c r="CC21" s="33" t="e">
        <f t="shared" si="7"/>
        <v>#REF!</v>
      </c>
    </row>
    <row r="22" spans="1:81" ht="16.5" hidden="1" customHeight="1" x14ac:dyDescent="0.25">
      <c r="A22" s="59">
        <v>1000013366</v>
      </c>
      <c r="B22" s="60" t="str">
        <f>VLOOKUP($A22,base!$F:$V,base!Q$1,FALSE)</f>
        <v>AMERICAN SANDWICH COMPLET 600 G X 10</v>
      </c>
      <c r="C22" s="61">
        <f>VLOOKUP($A22,base!$F:$V,base!P$1,FALSE)</f>
        <v>2029004173</v>
      </c>
      <c r="D22" s="213">
        <f>VLOOKUP($A22,base!$F:$V,base!U$1,FALSE)</f>
        <v>5.6883495145631056</v>
      </c>
      <c r="E22" s="195">
        <f>VLOOKUP($A22,base!$F:$V,base!T$1,FALSE)</f>
        <v>10.765192371983817</v>
      </c>
      <c r="F22" s="61">
        <f>VLOOKUP($A22,base!$F:$V,base!O$1,FALSE)</f>
        <v>60</v>
      </c>
      <c r="G22" s="61">
        <f>VLOOKUP($A22,base!$F:$V,base!N$1,FALSE)</f>
        <v>10</v>
      </c>
      <c r="H22" s="61" t="str">
        <f>VLOOKUP($A22,DLUO!$A:$H,DLUO!$F$1,FALSE)</f>
        <v>6</v>
      </c>
      <c r="I22" s="61" t="str">
        <f>VLOOKUP($A22,DLUO!$A:$H,DLUO!$H$1,FALSE)</f>
        <v>18</v>
      </c>
      <c r="J22" s="138" t="e">
        <f>VLOOKUP(A22,#REF!,#REF!,FALSE)</f>
        <v>#REF!</v>
      </c>
      <c r="K22" s="132" t="e">
        <f>J22-(VLOOKUP($A22,#REF!,#REF!,FALSE))+($AN22*$F22)</f>
        <v>#REF!</v>
      </c>
      <c r="L22" s="133" t="e">
        <f>K22-(VLOOKUP($A22,#REF!,#REF!,FALSE))</f>
        <v>#REF!</v>
      </c>
      <c r="M22" s="133" t="e">
        <f>L22-(VLOOKUP($A22,#REF!,#REF!,FALSE))</f>
        <v>#REF!</v>
      </c>
      <c r="N22" s="133" t="e">
        <f>M22-(VLOOKUP($A22,#REF!,#REF!,FALSE))</f>
        <v>#REF!</v>
      </c>
      <c r="O22" s="133" t="e">
        <f>N22-(VLOOKUP($A22,#REF!,#REF!,FALSE))</f>
        <v>#REF!</v>
      </c>
      <c r="P22" s="133" t="e">
        <f>O22-(VLOOKUP($A22,#REF!,#REF!,FALSE))</f>
        <v>#REF!</v>
      </c>
      <c r="Q22" s="133" t="e">
        <f>P22-(VLOOKUP($A22,#REF!,#REF!,FALSE))</f>
        <v>#REF!</v>
      </c>
      <c r="R22" s="133" t="e">
        <f>Q22-(VLOOKUP($A22,#REF!,#REF!,FALSE))</f>
        <v>#REF!</v>
      </c>
      <c r="S22" s="133" t="e">
        <f>R22-(VLOOKUP($A22,#REF!,#REF!,FALSE))</f>
        <v>#REF!</v>
      </c>
      <c r="T22" s="133" t="e">
        <f>S22-(VLOOKUP($A22,#REF!,#REF!,FALSE))</f>
        <v>#REF!</v>
      </c>
      <c r="U22" s="133" t="e">
        <f>T22-(VLOOKUP($A22,#REF!,#REF!,FALSE))</f>
        <v>#REF!</v>
      </c>
      <c r="V22" s="133" t="e">
        <f>U22-(VLOOKUP($A22,#REF!,#REF!,FALSE))</f>
        <v>#REF!</v>
      </c>
      <c r="W22" s="133" t="e">
        <f>V22-(VLOOKUP($A22,#REF!,#REF!,FALSE))</f>
        <v>#REF!</v>
      </c>
      <c r="X22" s="134" t="e">
        <f>W22-(VLOOKUP($A22,#REF!,#REF!,FALSE))</f>
        <v>#REF!</v>
      </c>
      <c r="Z22" s="231" t="e">
        <f>IF(K22/$F22&gt;0,"",K22/$F22)</f>
        <v>#REF!</v>
      </c>
      <c r="AA22" s="232" t="e">
        <f t="shared" si="25"/>
        <v>#REF!</v>
      </c>
      <c r="AB22" s="232" t="e">
        <f t="shared" si="25"/>
        <v>#REF!</v>
      </c>
      <c r="AC22" s="232" t="e">
        <f t="shared" si="25"/>
        <v>#REF!</v>
      </c>
      <c r="AD22" s="232" t="e">
        <f t="shared" si="24"/>
        <v>#REF!</v>
      </c>
      <c r="AE22" s="232" t="e">
        <f t="shared" si="26"/>
        <v>#REF!</v>
      </c>
      <c r="AF22" s="232" t="e">
        <f t="shared" si="26"/>
        <v>#REF!</v>
      </c>
      <c r="AG22" s="232" t="e">
        <f t="shared" si="26"/>
        <v>#REF!</v>
      </c>
      <c r="AH22" s="232" t="e">
        <f t="shared" si="26"/>
        <v>#REF!</v>
      </c>
      <c r="AI22" s="232" t="e">
        <f t="shared" si="26"/>
        <v>#REF!</v>
      </c>
      <c r="AJ22" s="233" t="e">
        <f t="shared" si="3"/>
        <v>#REF!</v>
      </c>
      <c r="AK22" s="233" t="e">
        <f t="shared" si="20"/>
        <v>#REF!</v>
      </c>
      <c r="AL22" s="233" t="e">
        <f t="shared" si="21"/>
        <v>#REF!</v>
      </c>
      <c r="AM22" s="172" t="e">
        <f>(VLOOKUP($A22,#REF!,#REF!,FALSE)/'Rés MRP'!$F22)-AN22-(VLOOKUP($A22,$A$64:$BM$113,AN$1,FALSE))-(VLOOKUP($A22,$A$122:$BM$171,AN$1,FALSE))-(VLOOKUP($A22,$A$180:$BM$229,AN$1,FALSE))</f>
        <v>#REF!</v>
      </c>
      <c r="AN22" s="52">
        <f>IF($AM$2="Oui",SUM(AO22:BM22),0)</f>
        <v>0</v>
      </c>
      <c r="AO22" s="369"/>
      <c r="AP22" s="416"/>
      <c r="AQ22" s="369"/>
      <c r="AR22" s="416"/>
      <c r="AS22" s="147"/>
      <c r="AT22" s="416"/>
      <c r="AU22" s="147"/>
      <c r="AV22" s="416"/>
      <c r="AW22" s="369"/>
      <c r="AX22" s="416"/>
      <c r="AY22" s="369"/>
      <c r="AZ22" s="416"/>
      <c r="BA22" s="147"/>
      <c r="BB22" s="416"/>
      <c r="BC22" s="147"/>
      <c r="BD22" s="416"/>
      <c r="BE22" s="369"/>
      <c r="BF22" s="416"/>
      <c r="BG22" s="369"/>
      <c r="BH22" s="416"/>
      <c r="BI22" s="147"/>
      <c r="BJ22" s="416"/>
      <c r="BK22" s="369"/>
      <c r="BL22" s="419"/>
      <c r="BM22" s="429"/>
      <c r="BN22" s="67" t="e">
        <f>IF(AM22&lt;0,(VLOOKUP($A22,#REF!,#REF!,FALSE)/$F22)+AM22,(VLOOKUP($A22,#REF!,#REF!,FALSE)/$F22))</f>
        <v>#REF!</v>
      </c>
      <c r="BO22" s="46" t="e">
        <f>IF(BN22&lt;0,(VLOOKUP($A22,#REF!,#REF!,FALSE)/$F22)+BN22,(VLOOKUP($A22,#REF!,#REF!,FALSE)/$F22))</f>
        <v>#REF!</v>
      </c>
      <c r="BP22" s="46" t="e">
        <f>IF(BO22&lt;0,(VLOOKUP($A22,#REF!,#REF!,FALSE)/$F22)+BO22,(VLOOKUP($A22,#REF!,#REF!,FALSE)/$F22))</f>
        <v>#REF!</v>
      </c>
      <c r="BQ22" s="46" t="e">
        <f>IF(BP22&lt;0,(VLOOKUP($A22,#REF!,#REF!,FALSE)/$F22)+BP22,(VLOOKUP($A22,#REF!,#REF!,FALSE)/$F22))</f>
        <v>#REF!</v>
      </c>
      <c r="BR22" s="46" t="e">
        <f>IF(BQ22&lt;0,(VLOOKUP($A22,#REF!,#REF!,FALSE)/$F22)+BQ22,(VLOOKUP($A22,#REF!,#REF!,FALSE)/$F22))</f>
        <v>#REF!</v>
      </c>
      <c r="BS22" s="49" t="e">
        <f>IF(BR22&lt;0,(VLOOKUP($A22,#REF!,#REF!,FALSE)/$F22)+BR22,(VLOOKUP($A22,#REF!,#REF!,FALSE)/$F22))</f>
        <v>#REF!</v>
      </c>
      <c r="CC22" s="33" t="e">
        <f t="shared" si="7"/>
        <v>#REF!</v>
      </c>
    </row>
    <row r="23" spans="1:81" ht="16.5" hidden="1" customHeight="1" x14ac:dyDescent="0.25">
      <c r="A23" s="381">
        <v>1000015813</v>
      </c>
      <c r="B23" s="382" t="str">
        <f>VLOOKUP($A23,base!$F:$V,base!Q$1,FALSE)</f>
        <v>AMERICAN SANDWICH COMPLET 600 G X 10</v>
      </c>
      <c r="C23" s="383">
        <f>VLOOKUP($A23,base!$F:$V,base!P$1,FALSE)</f>
        <v>2029004173</v>
      </c>
      <c r="D23" s="384">
        <f>VLOOKUP($A23,base!$F:$V,base!U$1,FALSE)</f>
        <v>5.6883495145631056</v>
      </c>
      <c r="E23" s="385">
        <f>VLOOKUP($A23,base!$F:$V,base!T$1,FALSE)</f>
        <v>10.765192371983817</v>
      </c>
      <c r="F23" s="383">
        <f>VLOOKUP($A23,base!$F:$V,base!O$1,FALSE)</f>
        <v>60</v>
      </c>
      <c r="G23" s="383">
        <f>VLOOKUP($A23,base!$F:$V,base!N$1,FALSE)</f>
        <v>10</v>
      </c>
      <c r="H23" s="383" t="str">
        <f>VLOOKUP($A23,DLUO!$A:$H,DLUO!$F$1,FALSE)</f>
        <v>6</v>
      </c>
      <c r="I23" s="383" t="str">
        <f>VLOOKUP($A23,DLUO!$A:$H,DLUO!$H$1,FALSE)</f>
        <v>18</v>
      </c>
      <c r="J23" s="138" t="e">
        <f>VLOOKUP(A23,#REF!,#REF!,FALSE)</f>
        <v>#REF!</v>
      </c>
      <c r="K23" s="132" t="e">
        <f>J23-(VLOOKUP($A23,#REF!,#REF!,FALSE))+($AN23*$F23)</f>
        <v>#REF!</v>
      </c>
      <c r="L23" s="133" t="e">
        <f>K23-(VLOOKUP($A23,#REF!,#REF!,FALSE))</f>
        <v>#REF!</v>
      </c>
      <c r="M23" s="133" t="e">
        <f>L23-(VLOOKUP($A23,#REF!,#REF!,FALSE))</f>
        <v>#REF!</v>
      </c>
      <c r="N23" s="133" t="e">
        <f>M23-(VLOOKUP($A23,#REF!,#REF!,FALSE))</f>
        <v>#REF!</v>
      </c>
      <c r="O23" s="133" t="e">
        <f>N23-(VLOOKUP($A23,#REF!,#REF!,FALSE))</f>
        <v>#REF!</v>
      </c>
      <c r="P23" s="133" t="e">
        <f>O23-(VLOOKUP($A23,#REF!,#REF!,FALSE))</f>
        <v>#REF!</v>
      </c>
      <c r="Q23" s="133" t="e">
        <f>P23-(VLOOKUP($A23,#REF!,#REF!,FALSE))</f>
        <v>#REF!</v>
      </c>
      <c r="R23" s="133" t="e">
        <f>Q23-(VLOOKUP($A23,#REF!,#REF!,FALSE))</f>
        <v>#REF!</v>
      </c>
      <c r="S23" s="133" t="e">
        <f>R23-(VLOOKUP($A23,#REF!,#REF!,FALSE))</f>
        <v>#REF!</v>
      </c>
      <c r="T23" s="133" t="e">
        <f>S23-(VLOOKUP($A23,#REF!,#REF!,FALSE))</f>
        <v>#REF!</v>
      </c>
      <c r="U23" s="133" t="e">
        <f>T23-(VLOOKUP($A23,#REF!,#REF!,FALSE))</f>
        <v>#REF!</v>
      </c>
      <c r="V23" s="133" t="e">
        <f>U23-(VLOOKUP($A23,#REF!,#REF!,FALSE))</f>
        <v>#REF!</v>
      </c>
      <c r="W23" s="133" t="e">
        <f>V23-(VLOOKUP($A23,#REF!,#REF!,FALSE))</f>
        <v>#REF!</v>
      </c>
      <c r="X23" s="134" t="e">
        <f>W23-(VLOOKUP($A23,#REF!,#REF!,FALSE))</f>
        <v>#REF!</v>
      </c>
      <c r="Z23" s="231" t="e">
        <f t="shared" si="8"/>
        <v>#REF!</v>
      </c>
      <c r="AA23" s="232" t="e">
        <f t="shared" si="9"/>
        <v>#REF!</v>
      </c>
      <c r="AB23" s="232" t="e">
        <f t="shared" si="10"/>
        <v>#REF!</v>
      </c>
      <c r="AC23" s="232" t="e">
        <f t="shared" si="11"/>
        <v>#REF!</v>
      </c>
      <c r="AD23" s="232" t="e">
        <f t="shared" si="24"/>
        <v>#REF!</v>
      </c>
      <c r="AE23" s="232" t="e">
        <f t="shared" si="12"/>
        <v>#REF!</v>
      </c>
      <c r="AF23" s="232" t="e">
        <f t="shared" si="13"/>
        <v>#REF!</v>
      </c>
      <c r="AG23" s="232" t="e">
        <f t="shared" si="14"/>
        <v>#REF!</v>
      </c>
      <c r="AH23" s="232" t="e">
        <f t="shared" si="15"/>
        <v>#REF!</v>
      </c>
      <c r="AI23" s="232" t="e">
        <f t="shared" si="16"/>
        <v>#REF!</v>
      </c>
      <c r="AJ23" s="233" t="e">
        <f t="shared" si="3"/>
        <v>#REF!</v>
      </c>
      <c r="AK23" s="233" t="e">
        <f t="shared" si="20"/>
        <v>#REF!</v>
      </c>
      <c r="AL23" s="233" t="e">
        <f t="shared" si="21"/>
        <v>#REF!</v>
      </c>
      <c r="AM23" s="172" t="e">
        <f>(VLOOKUP($A23,#REF!,#REF!,FALSE)/'Rés MRP'!$F23)-AN23-(VLOOKUP($A23,$A$64:$BM$113,AN$1,FALSE))-(VLOOKUP($A23,$A$122:$BM$171,AN$1,FALSE))-(VLOOKUP($A23,$A$180:$BM$229,AN$1,FALSE))</f>
        <v>#REF!</v>
      </c>
      <c r="AN23" s="52">
        <f t="shared" si="6"/>
        <v>0</v>
      </c>
      <c r="AO23" s="369"/>
      <c r="AP23" s="416"/>
      <c r="AQ23" s="369"/>
      <c r="AR23" s="416"/>
      <c r="AS23" s="147"/>
      <c r="AT23" s="416"/>
      <c r="AU23" s="147"/>
      <c r="AV23" s="416"/>
      <c r="AW23" s="369"/>
      <c r="AX23" s="416"/>
      <c r="AY23" s="369"/>
      <c r="AZ23" s="416"/>
      <c r="BA23" s="147"/>
      <c r="BB23" s="416"/>
      <c r="BC23" s="147"/>
      <c r="BD23" s="416"/>
      <c r="BE23" s="369"/>
      <c r="BF23" s="416"/>
      <c r="BG23" s="369"/>
      <c r="BH23" s="416"/>
      <c r="BI23" s="147"/>
      <c r="BJ23" s="416"/>
      <c r="BK23" s="369"/>
      <c r="BL23" s="419"/>
      <c r="BM23" s="429"/>
      <c r="BN23" s="67" t="e">
        <f>IF(AM23&lt;0,(VLOOKUP($A23,#REF!,#REF!,FALSE)/$F23)+AM23,(VLOOKUP($A23,#REF!,#REF!,FALSE)/$F23))</f>
        <v>#REF!</v>
      </c>
      <c r="BO23" s="46" t="e">
        <f>IF(BN23&lt;0,(VLOOKUP($A23,#REF!,#REF!,FALSE)/$F23)+BN23,(VLOOKUP($A23,#REF!,#REF!,FALSE)/$F23))</f>
        <v>#REF!</v>
      </c>
      <c r="BP23" s="46" t="e">
        <f>IF(BO23&lt;0,(VLOOKUP($A23,#REF!,#REF!,FALSE)/$F23)+BO23,(VLOOKUP($A23,#REF!,#REF!,FALSE)/$F23))</f>
        <v>#REF!</v>
      </c>
      <c r="BQ23" s="46" t="e">
        <f>IF(BP23&lt;0,(VLOOKUP($A23,#REF!,#REF!,FALSE)/$F23)+BP23,(VLOOKUP($A23,#REF!,#REF!,FALSE)/$F23))</f>
        <v>#REF!</v>
      </c>
      <c r="BR23" s="46" t="e">
        <f>IF(BQ23&lt;0,(VLOOKUP($A23,#REF!,#REF!,FALSE)/$F23)+BQ23,(VLOOKUP($A23,#REF!,#REF!,FALSE)/$F23))</f>
        <v>#REF!</v>
      </c>
      <c r="BS23" s="49" t="e">
        <f>IF(BR23&lt;0,(VLOOKUP($A23,#REF!,#REF!,FALSE)/$F23)+BR23,(VLOOKUP($A23,#REF!,#REF!,FALSE)/$F23))</f>
        <v>#REF!</v>
      </c>
      <c r="CC23" s="33" t="e">
        <f t="shared" si="7"/>
        <v>#REF!</v>
      </c>
    </row>
    <row r="24" spans="1:81" ht="16.5" hidden="1" customHeight="1" thickBot="1" x14ac:dyDescent="0.25">
      <c r="A24" s="278">
        <v>1000011863</v>
      </c>
      <c r="B24" s="279" t="str">
        <f>VLOOKUP($A24,base!$F:$V,base!Q$1,FALSE)</f>
        <v>100% MIE NATURE PT PLUS 30% GT 650 G X 6</v>
      </c>
      <c r="C24" s="280">
        <f>VLOOKUP($A24,base!$F:$V,base!P$1,FALSE)</f>
        <v>2029004990</v>
      </c>
      <c r="D24" s="281">
        <f>VLOOKUP($A24,base!$F:$V,base!U$1,FALSE)</f>
        <v>6.108597285067872</v>
      </c>
      <c r="E24" s="282">
        <f>VLOOKUP($A24,base!$F:$V,base!T$1,FALSE)</f>
        <v>10.644516192735553</v>
      </c>
      <c r="F24" s="280">
        <f>VLOOKUP($A24,base!$F:$V,base!O$1,FALSE)</f>
        <v>68</v>
      </c>
      <c r="G24" s="280">
        <f>VLOOKUP($A24,base!$F:$V,base!N$1,FALSE)</f>
        <v>6</v>
      </c>
      <c r="H24" s="280" t="str">
        <f>VLOOKUP($A24,DLUO!$A:$H,DLUO!$F$1,FALSE)</f>
        <v>9</v>
      </c>
      <c r="I24" s="280" t="str">
        <f>VLOOKUP($A24,DLUO!$A:$H,DLUO!$H$1,FALSE)</f>
        <v>27</v>
      </c>
      <c r="J24" s="444" t="e">
        <f>VLOOKUP(A24,#REF!,#REF!,FALSE)</f>
        <v>#REF!</v>
      </c>
      <c r="K24" s="132" t="e">
        <f>J24-(VLOOKUP($A24,#REF!,#REF!,FALSE))+($AN24*$F24)</f>
        <v>#REF!</v>
      </c>
      <c r="L24" s="133" t="e">
        <f>K24-(VLOOKUP($A24,#REF!,#REF!,FALSE))</f>
        <v>#REF!</v>
      </c>
      <c r="M24" s="133" t="e">
        <f>L24-(VLOOKUP($A24,#REF!,#REF!,FALSE))</f>
        <v>#REF!</v>
      </c>
      <c r="N24" s="133" t="e">
        <f>M24-(VLOOKUP($A24,#REF!,#REF!,FALSE))</f>
        <v>#REF!</v>
      </c>
      <c r="O24" s="133" t="e">
        <f>N24-(VLOOKUP($A24,#REF!,#REF!,FALSE))</f>
        <v>#REF!</v>
      </c>
      <c r="P24" s="133" t="e">
        <f>O24-(VLOOKUP($A24,#REF!,#REF!,FALSE))</f>
        <v>#REF!</v>
      </c>
      <c r="Q24" s="133" t="e">
        <f>P24-(VLOOKUP($A24,#REF!,#REF!,FALSE))</f>
        <v>#REF!</v>
      </c>
      <c r="R24" s="133" t="e">
        <f>Q24-(VLOOKUP($A24,#REF!,#REF!,FALSE))</f>
        <v>#REF!</v>
      </c>
      <c r="S24" s="133" t="e">
        <f>R24-(VLOOKUP($A24,#REF!,#REF!,FALSE))</f>
        <v>#REF!</v>
      </c>
      <c r="T24" s="133" t="e">
        <f>S24-(VLOOKUP($A24,#REF!,#REF!,FALSE))</f>
        <v>#REF!</v>
      </c>
      <c r="U24" s="133" t="e">
        <f>T24-(VLOOKUP($A24,#REF!,#REF!,FALSE))</f>
        <v>#REF!</v>
      </c>
      <c r="V24" s="133" t="e">
        <f>U24-(VLOOKUP($A24,#REF!,#REF!,FALSE))</f>
        <v>#REF!</v>
      </c>
      <c r="W24" s="133" t="e">
        <f>V24-(VLOOKUP($A24,#REF!,#REF!,FALSE))</f>
        <v>#REF!</v>
      </c>
      <c r="X24" s="134" t="e">
        <f>W24-(VLOOKUP($A24,#REF!,#REF!,FALSE))</f>
        <v>#REF!</v>
      </c>
      <c r="Z24" s="231" t="e">
        <f t="shared" si="8"/>
        <v>#REF!</v>
      </c>
      <c r="AA24" s="232" t="e">
        <f t="shared" si="9"/>
        <v>#REF!</v>
      </c>
      <c r="AB24" s="232" t="e">
        <f t="shared" si="10"/>
        <v>#REF!</v>
      </c>
      <c r="AC24" s="232" t="e">
        <f>IF(IF(M24&lt;0,(N24/$F24)-(M24/$F24),N24/$F24)&gt;0,"",IF(M24&lt;0,(N24/$F24)-(M24/$F24),N24/$F24))</f>
        <v>#REF!</v>
      </c>
      <c r="AD24" s="232" t="e">
        <f t="shared" si="24"/>
        <v>#REF!</v>
      </c>
      <c r="AE24" s="232" t="e">
        <f t="shared" si="12"/>
        <v>#REF!</v>
      </c>
      <c r="AF24" s="232" t="e">
        <f t="shared" si="13"/>
        <v>#REF!</v>
      </c>
      <c r="AG24" s="232" t="e">
        <f t="shared" si="14"/>
        <v>#REF!</v>
      </c>
      <c r="AH24" s="232" t="e">
        <f t="shared" si="15"/>
        <v>#REF!</v>
      </c>
      <c r="AI24" s="232" t="e">
        <f t="shared" ref="AI24:AI46" si="27">IF(IF(S24&lt;0,(T24/$F24)-(S24/$F24),T24/$F24)&gt;0,"",IF(S24&lt;0,(T24/$F24)-(S24/$F24),T24/$F24))</f>
        <v>#REF!</v>
      </c>
      <c r="AJ24" s="233" t="e">
        <f t="shared" si="3"/>
        <v>#REF!</v>
      </c>
      <c r="AK24" s="233" t="e">
        <f t="shared" si="20"/>
        <v>#REF!</v>
      </c>
      <c r="AL24" s="233" t="e">
        <f t="shared" si="21"/>
        <v>#REF!</v>
      </c>
      <c r="AM24" s="172" t="e">
        <f>(VLOOKUP($A24,#REF!,#REF!,FALSE)/'Rés MRP'!$F24)-AN24-(VLOOKUP($A24,$A$64:$BM$113,AN$1,FALSE))-(VLOOKUP($A24,$A$122:$BM$171,AN$1,FALSE))-(VLOOKUP($A24,$A$180:$BM$229,AN$1,FALSE))</f>
        <v>#REF!</v>
      </c>
      <c r="AN24" s="52">
        <f t="shared" si="6"/>
        <v>0</v>
      </c>
      <c r="AO24" s="369"/>
      <c r="AP24" s="416"/>
      <c r="AQ24" s="369"/>
      <c r="AR24" s="416"/>
      <c r="AS24" s="147"/>
      <c r="AT24" s="416"/>
      <c r="AU24" s="147"/>
      <c r="AV24" s="416"/>
      <c r="AW24" s="369"/>
      <c r="AX24" s="416"/>
      <c r="AY24" s="369"/>
      <c r="AZ24" s="416"/>
      <c r="BA24" s="147"/>
      <c r="BB24" s="416"/>
      <c r="BC24" s="147"/>
      <c r="BD24" s="416"/>
      <c r="BE24" s="369"/>
      <c r="BF24" s="416"/>
      <c r="BG24" s="369"/>
      <c r="BH24" s="416"/>
      <c r="BI24" s="147"/>
      <c r="BJ24" s="416"/>
      <c r="BK24" s="369"/>
      <c r="BL24" s="419"/>
      <c r="BM24" s="429"/>
      <c r="BN24" s="67" t="e">
        <f>IF(AM24&lt;0,(VLOOKUP($A24,#REF!,#REF!,FALSE)/$F24)+AM24,(VLOOKUP($A24,#REF!,#REF!,FALSE)/$F24))</f>
        <v>#REF!</v>
      </c>
      <c r="BO24" s="46" t="e">
        <f>IF(BN24&lt;0,(VLOOKUP($A24,#REF!,#REF!,FALSE)/$F24)+BN24,(VLOOKUP($A24,#REF!,#REF!,FALSE)/$F24))</f>
        <v>#REF!</v>
      </c>
      <c r="BP24" s="46" t="e">
        <f>IF(BO24&lt;0,(VLOOKUP($A24,#REF!,#REF!,FALSE)/$F24)+BO24,(VLOOKUP($A24,#REF!,#REF!,FALSE)/$F24))</f>
        <v>#REF!</v>
      </c>
      <c r="BQ24" s="46" t="e">
        <f>IF(BP24&lt;0,(VLOOKUP($A24,#REF!,#REF!,FALSE)/$F24)+BP24,(VLOOKUP($A24,#REF!,#REF!,FALSE)/$F24))</f>
        <v>#REF!</v>
      </c>
      <c r="BR24" s="46" t="e">
        <f>IF(BQ24&lt;0,(VLOOKUP($A24,#REF!,#REF!,FALSE)/$F24)+BQ24,(VLOOKUP($A24,#REF!,#REF!,FALSE)/$F24))</f>
        <v>#REF!</v>
      </c>
      <c r="BS24" s="49" t="e">
        <f>IF(BR24&lt;0,(VLOOKUP($A24,#REF!,#REF!,FALSE)/$F24)+BR24,(VLOOKUP($A24,#REF!,#REF!,FALSE)/$F24))</f>
        <v>#REF!</v>
      </c>
      <c r="CC24" s="33" t="e">
        <f t="shared" si="7"/>
        <v>#REF!</v>
      </c>
    </row>
    <row r="25" spans="1:81" ht="16.5" hidden="1" customHeight="1" collapsed="1" x14ac:dyDescent="0.25">
      <c r="A25" s="278">
        <v>1000015415</v>
      </c>
      <c r="B25" s="279" t="str">
        <f>VLOOKUP($A25,base!$F:$V,base!Q$1,FALSE)</f>
        <v>100% MIE NATURE PT PLUS 30% GT 650 G X 20</v>
      </c>
      <c r="C25" s="280">
        <f>VLOOKUP($A25,base!$F:$V,base!P$1,FALSE)</f>
        <v>2029004990</v>
      </c>
      <c r="D25" s="281">
        <f>VLOOKUP($A25,base!$F:$V,base!U$1,FALSE)</f>
        <v>6.2307692307692299</v>
      </c>
      <c r="E25" s="282">
        <f>VLOOKUP($A25,base!$F:$V,base!T$1,FALSE)</f>
        <v>10.644516192735551</v>
      </c>
      <c r="F25" s="280">
        <f>VLOOKUP($A25,base!$F:$V,base!O$1,FALSE)</f>
        <v>20</v>
      </c>
      <c r="G25" s="280">
        <f>VLOOKUP($A25,base!$F:$V,base!N$1,FALSE)</f>
        <v>20</v>
      </c>
      <c r="H25" s="280" t="str">
        <f>VLOOKUP($A25,DLUO!$A:$H,DLUO!$F$1,FALSE)</f>
        <v>9</v>
      </c>
      <c r="I25" s="436" t="str">
        <f>VLOOKUP($A25,DLUO!$A:$H,DLUO!$H$1,FALSE)</f>
        <v>27</v>
      </c>
      <c r="J25" s="159" t="e">
        <f>VLOOKUP(A25,#REF!,#REF!,FALSE)</f>
        <v>#REF!</v>
      </c>
      <c r="K25" s="162" t="e">
        <f>J25-(VLOOKUP($A25,#REF!,#REF!,FALSE))+($AN25*$F25)</f>
        <v>#REF!</v>
      </c>
      <c r="L25" s="133" t="e">
        <f>K25-(VLOOKUP($A25,#REF!,#REF!,FALSE))</f>
        <v>#REF!</v>
      </c>
      <c r="M25" s="133" t="e">
        <f>L25-(VLOOKUP($A25,#REF!,#REF!,FALSE))</f>
        <v>#REF!</v>
      </c>
      <c r="N25" s="133" t="e">
        <f>M25-(VLOOKUP($A25,#REF!,#REF!,FALSE))</f>
        <v>#REF!</v>
      </c>
      <c r="O25" s="133" t="e">
        <f>N25-(VLOOKUP($A25,#REF!,#REF!,FALSE))</f>
        <v>#REF!</v>
      </c>
      <c r="P25" s="133" t="e">
        <f>O25-(VLOOKUP($A25,#REF!,#REF!,FALSE))</f>
        <v>#REF!</v>
      </c>
      <c r="Q25" s="133" t="e">
        <f>P25-(VLOOKUP($A25,#REF!,#REF!,FALSE))</f>
        <v>#REF!</v>
      </c>
      <c r="R25" s="133" t="e">
        <f>Q25-(VLOOKUP($A25,#REF!,#REF!,FALSE))</f>
        <v>#REF!</v>
      </c>
      <c r="S25" s="133" t="e">
        <f>R25-(VLOOKUP($A25,#REF!,#REF!,FALSE))</f>
        <v>#REF!</v>
      </c>
      <c r="T25" s="133" t="e">
        <f>S25-(VLOOKUP($A25,#REF!,#REF!,FALSE))</f>
        <v>#REF!</v>
      </c>
      <c r="U25" s="133" t="e">
        <f>T25-(VLOOKUP($A25,#REF!,#REF!,FALSE))</f>
        <v>#REF!</v>
      </c>
      <c r="V25" s="133" t="e">
        <f>U25-(VLOOKUP($A25,#REF!,#REF!,FALSE))</f>
        <v>#REF!</v>
      </c>
      <c r="W25" s="133" t="e">
        <f>V25-(VLOOKUP($A25,#REF!,#REF!,FALSE))</f>
        <v>#REF!</v>
      </c>
      <c r="X25" s="134" t="e">
        <f>W25-(VLOOKUP($A25,#REF!,#REF!,FALSE))</f>
        <v>#REF!</v>
      </c>
      <c r="Z25" s="231" t="e">
        <f>IF(K25/$F25&gt;0,"",K25/$F25)</f>
        <v>#REF!</v>
      </c>
      <c r="AA25" s="232" t="e">
        <f>IF(IF(K25&lt;0,(L25/$F25)-(K25/$F25),L25/$F25)&gt;0,"",IF(K25&lt;0,(L25/$F25)-(K25/$F25),L25/$F25))</f>
        <v>#REF!</v>
      </c>
      <c r="AB25" s="232" t="e">
        <f>IF(IF(L25&lt;0,(M25/$F25)-(L25/$F25),M25/$F25)&gt;0,"",IF(L25&lt;0,(M25/$F25)-(L25/$F25),M25/$F25))</f>
        <v>#REF!</v>
      </c>
      <c r="AC25" s="232" t="e">
        <f>IF(IF(M25&lt;0,(N25/$F25)-(M25/$F25),N25/$F25)&gt;0,"",IF(M25&lt;0,(N25/$F25)-(M25/$F25),N25/$F25))</f>
        <v>#REF!</v>
      </c>
      <c r="AD25" s="232" t="e">
        <f t="shared" ref="AD25:AI25" si="28">IF(IF(N25&lt;0,(O25/$F25)-(N25/$F25),O25/$F25)&gt;0,"",IF(N25&lt;0,(O25/$F25)-(N25/$F25),O25/$F25))</f>
        <v>#REF!</v>
      </c>
      <c r="AE25" s="232" t="e">
        <f t="shared" si="28"/>
        <v>#REF!</v>
      </c>
      <c r="AF25" s="232" t="e">
        <f t="shared" si="28"/>
        <v>#REF!</v>
      </c>
      <c r="AG25" s="232" t="e">
        <f t="shared" si="28"/>
        <v>#REF!</v>
      </c>
      <c r="AH25" s="232" t="e">
        <f t="shared" si="28"/>
        <v>#REF!</v>
      </c>
      <c r="AI25" s="232" t="e">
        <f t="shared" si="28"/>
        <v>#REF!</v>
      </c>
      <c r="AJ25" s="233" t="e">
        <f t="shared" si="3"/>
        <v>#REF!</v>
      </c>
      <c r="AK25" s="233" t="e">
        <f t="shared" si="20"/>
        <v>#REF!</v>
      </c>
      <c r="AL25" s="233" t="e">
        <f t="shared" si="21"/>
        <v>#REF!</v>
      </c>
      <c r="AM25" s="172" t="e">
        <f>(VLOOKUP($A25,#REF!,#REF!,FALSE)/'Rés MRP'!$F25)-AN25-(VLOOKUP($A25,$A$64:$BM$113,AN$1,FALSE))-(VLOOKUP($A25,$A$122:$BM$171,AN$1,FALSE))-(VLOOKUP($A25,$A$180:$BM$229,AN$1,FALSE))</f>
        <v>#REF!</v>
      </c>
      <c r="AN25" s="52">
        <f t="shared" si="6"/>
        <v>0</v>
      </c>
      <c r="AO25" s="369"/>
      <c r="AP25" s="416"/>
      <c r="AQ25" s="369"/>
      <c r="AR25" s="416"/>
      <c r="AS25" s="147"/>
      <c r="AT25" s="416"/>
      <c r="AU25" s="147"/>
      <c r="AV25" s="416"/>
      <c r="AW25" s="369"/>
      <c r="AX25" s="416"/>
      <c r="AY25" s="369"/>
      <c r="AZ25" s="416"/>
      <c r="BA25" s="147"/>
      <c r="BB25" s="416"/>
      <c r="BC25" s="147"/>
      <c r="BD25" s="416"/>
      <c r="BE25" s="369"/>
      <c r="BF25" s="416"/>
      <c r="BG25" s="369"/>
      <c r="BH25" s="416"/>
      <c r="BI25" s="147"/>
      <c r="BJ25" s="416"/>
      <c r="BK25" s="369"/>
      <c r="BL25" s="419"/>
      <c r="BM25" s="429"/>
      <c r="BN25" s="67" t="e">
        <f>IF(AM25&lt;0,(VLOOKUP($A25,#REF!,#REF!,FALSE)/$F25)+AM25,(VLOOKUP($A25,#REF!,#REF!,FALSE)/$F25))</f>
        <v>#REF!</v>
      </c>
      <c r="BO25" s="46" t="e">
        <f>IF(BN25&lt;0,(VLOOKUP($A25,#REF!,#REF!,FALSE)/$F25)+BN25,(VLOOKUP($A25,#REF!,#REF!,FALSE)/$F25))</f>
        <v>#REF!</v>
      </c>
      <c r="BP25" s="46" t="e">
        <f>IF(BO25&lt;0,(VLOOKUP($A25,#REF!,#REF!,FALSE)/$F25)+BO25,(VLOOKUP($A25,#REF!,#REF!,FALSE)/$F25))</f>
        <v>#REF!</v>
      </c>
      <c r="BQ25" s="46" t="e">
        <f>IF(BP25&lt;0,(VLOOKUP($A25,#REF!,#REF!,FALSE)/$F25)+BP25,(VLOOKUP($A25,#REF!,#REF!,FALSE)/$F25))</f>
        <v>#REF!</v>
      </c>
      <c r="BR25" s="46" t="e">
        <f>IF(BQ25&lt;0,(VLOOKUP($A25,#REF!,#REF!,FALSE)/$F25)+BQ25,(VLOOKUP($A25,#REF!,#REF!,FALSE)/$F25))</f>
        <v>#REF!</v>
      </c>
      <c r="BS25" s="49" t="e">
        <f>IF(BR25&lt;0,(VLOOKUP($A25,#REF!,#REF!,FALSE)/$F25)+BR25,(VLOOKUP($A25,#REF!,#REF!,FALSE)/$F25))</f>
        <v>#REF!</v>
      </c>
      <c r="CC25" s="33" t="e">
        <f t="shared" si="7"/>
        <v>#REF!</v>
      </c>
    </row>
    <row r="26" spans="1:81" ht="16.5" hidden="1" customHeight="1" collapsed="1" thickBot="1" x14ac:dyDescent="0.25">
      <c r="A26" s="278">
        <v>1000013904</v>
      </c>
      <c r="B26" s="279" t="str">
        <f>VLOOKUP($A26,base!$F:$V,base!Q$1,FALSE)</f>
        <v>100% MIE NATURE PT MAXI 650 G X 6</v>
      </c>
      <c r="C26" s="280">
        <f>VLOOKUP($A26,base!$F:$V,base!P$1,FALSE)</f>
        <v>2029004990</v>
      </c>
      <c r="D26" s="281">
        <f>VLOOKUP($A26,base!$F:$V,base!U$1,FALSE)</f>
        <v>6.108597285067872</v>
      </c>
      <c r="E26" s="282">
        <f>VLOOKUP($A26,base!$F:$V,base!T$1,FALSE)</f>
        <v>10.644516192735553</v>
      </c>
      <c r="F26" s="280">
        <f>VLOOKUP($A26,base!$F:$V,base!O$1,FALSE)</f>
        <v>68</v>
      </c>
      <c r="G26" s="280">
        <f>VLOOKUP($A26,base!$F:$V,base!N$1,FALSE)</f>
        <v>6</v>
      </c>
      <c r="H26" s="280" t="str">
        <f>VLOOKUP($A26,DLUO!$A:$H,DLUO!$F$1,FALSE)</f>
        <v>9</v>
      </c>
      <c r="I26" s="280" t="str">
        <f>VLOOKUP($A26,DLUO!$A:$H,DLUO!$H$1,FALSE)</f>
        <v>27</v>
      </c>
      <c r="J26" s="444" t="e">
        <f>VLOOKUP(A26,#REF!,#REF!,FALSE)</f>
        <v>#REF!</v>
      </c>
      <c r="K26" s="132" t="e">
        <f>J26-(VLOOKUP($A26,#REF!,#REF!,FALSE))+($AN26*$F26)</f>
        <v>#REF!</v>
      </c>
      <c r="L26" s="133" t="e">
        <f>K26-(VLOOKUP($A26,#REF!,#REF!,FALSE))</f>
        <v>#REF!</v>
      </c>
      <c r="M26" s="133" t="e">
        <f>L26-(VLOOKUP($A26,#REF!,#REF!,FALSE))</f>
        <v>#REF!</v>
      </c>
      <c r="N26" s="133" t="e">
        <f>M26-(VLOOKUP($A26,#REF!,#REF!,FALSE))</f>
        <v>#REF!</v>
      </c>
      <c r="O26" s="133" t="e">
        <f>N26-(VLOOKUP($A26,#REF!,#REF!,FALSE))</f>
        <v>#REF!</v>
      </c>
      <c r="P26" s="133" t="e">
        <f>O26-(VLOOKUP($A26,#REF!,#REF!,FALSE))</f>
        <v>#REF!</v>
      </c>
      <c r="Q26" s="133" t="e">
        <f>P26-(VLOOKUP($A26,#REF!,#REF!,FALSE))</f>
        <v>#REF!</v>
      </c>
      <c r="R26" s="133" t="e">
        <f>Q26-(VLOOKUP($A26,#REF!,#REF!,FALSE))</f>
        <v>#REF!</v>
      </c>
      <c r="S26" s="133" t="e">
        <f>R26-(VLOOKUP($A26,#REF!,#REF!,FALSE))</f>
        <v>#REF!</v>
      </c>
      <c r="T26" s="133" t="e">
        <f>S26-(VLOOKUP($A26,#REF!,#REF!,FALSE))</f>
        <v>#REF!</v>
      </c>
      <c r="U26" s="133" t="e">
        <f>T26-(VLOOKUP($A26,#REF!,#REF!,FALSE))</f>
        <v>#REF!</v>
      </c>
      <c r="V26" s="133" t="e">
        <f>U26-(VLOOKUP($A26,#REF!,#REF!,FALSE))</f>
        <v>#REF!</v>
      </c>
      <c r="W26" s="133" t="e">
        <f>V26-(VLOOKUP($A26,#REF!,#REF!,FALSE))</f>
        <v>#REF!</v>
      </c>
      <c r="X26" s="134" t="e">
        <f>W26-(VLOOKUP($A26,#REF!,#REF!,FALSE))</f>
        <v>#REF!</v>
      </c>
      <c r="Z26" s="231" t="e">
        <f t="shared" ref="Z26:Z54" si="29">IF(K26/$F26&gt;0,"",K26/$F26)</f>
        <v>#REF!</v>
      </c>
      <c r="AA26" s="232" t="e">
        <f t="shared" ref="AA26:AA54" si="30">IF(IF(K26&lt;0,(L26/$F26)-(K26/$F26),L26/$F26)&gt;0,"",IF(K26&lt;0,(L26/$F26)-(K26/$F26),L26/$F26))</f>
        <v>#REF!</v>
      </c>
      <c r="AB26" s="232" t="e">
        <f>IF(IF(L26&lt;0,(M26/$F26)-(L26/$F26),M26/$F26)&gt;0,"",IF(L26&lt;0,(M26/$F26)-(L26/$F26),M26/$F26))</f>
        <v>#REF!</v>
      </c>
      <c r="AC26" s="232" t="e">
        <f t="shared" ref="AC26:AC54" si="31">IF(IF(M26&lt;0,(N26/$F26)-(M26/$F26),N26/$F26)&gt;0,"",IF(M26&lt;0,(N26/$F26)-(M26/$F26),N26/$F26))</f>
        <v>#REF!</v>
      </c>
      <c r="AD26" s="232" t="e">
        <f t="shared" ref="AD26:AD54" si="32">IF(IF(N26&lt;0,(O26/$F26)-(N26/$F26),O26/$F26)&gt;0,"",IF(N26&lt;0,(O26/$F26)-(N26/$F26),O26/$F26))</f>
        <v>#REF!</v>
      </c>
      <c r="AE26" s="232" t="e">
        <f t="shared" ref="AE26:AE54" si="33">IF(IF(O26&lt;0,(P26/$F26)-(O26/$F26),P26/$F26)&gt;0,"",IF(O26&lt;0,(P26/$F26)-(O26/$F26),P26/$F26))</f>
        <v>#REF!</v>
      </c>
      <c r="AF26" s="232" t="e">
        <f t="shared" ref="AF26:AF54" si="34">IF(IF(P26&lt;0,(Q26/$F26)-(P26/$F26),Q26/$F26)&gt;0,"",IF(P26&lt;0,(Q26/$F26)-(P26/$F26),Q26/$F26))</f>
        <v>#REF!</v>
      </c>
      <c r="AG26" s="232" t="e">
        <f t="shared" ref="AG26:AG54" si="35">IF(IF(Q26&lt;0,(R26/$F26)-(Q26/$F26),R26/$F26)&gt;0,"",IF(Q26&lt;0,(R26/$F26)-(Q26/$F26),R26/$F26))</f>
        <v>#REF!</v>
      </c>
      <c r="AH26" s="232" t="e">
        <f t="shared" ref="AH26:AH54" si="36">IF(IF(R26&lt;0,(S26/$F26)-(R26/$F26),S26/$F26)&gt;0,"",IF(R26&lt;0,(S26/$F26)-(R26/$F26),S26/$F26))</f>
        <v>#REF!</v>
      </c>
      <c r="AI26" s="232" t="e">
        <f t="shared" si="27"/>
        <v>#REF!</v>
      </c>
      <c r="AJ26" s="233" t="e">
        <f t="shared" si="3"/>
        <v>#REF!</v>
      </c>
      <c r="AK26" s="233" t="e">
        <f t="shared" si="20"/>
        <v>#REF!</v>
      </c>
      <c r="AL26" s="233" t="e">
        <f t="shared" si="21"/>
        <v>#REF!</v>
      </c>
      <c r="AM26" s="172" t="e">
        <f>(VLOOKUP($A26,#REF!,#REF!,FALSE)/'Rés MRP'!$F26)-AN26-(VLOOKUP($A26,$A$64:$BM$113,AN$1,FALSE))-(VLOOKUP($A26,$A$122:$BM$171,AN$1,FALSE))-(VLOOKUP($A26,$A$180:$BM$229,AN$1,FALSE))</f>
        <v>#REF!</v>
      </c>
      <c r="AN26" s="52">
        <f t="shared" si="6"/>
        <v>0</v>
      </c>
      <c r="AO26" s="369"/>
      <c r="AP26" s="416"/>
      <c r="AQ26" s="369"/>
      <c r="AR26" s="416"/>
      <c r="AS26" s="147"/>
      <c r="AT26" s="416"/>
      <c r="AU26" s="147"/>
      <c r="AV26" s="416"/>
      <c r="AW26" s="369"/>
      <c r="AX26" s="416"/>
      <c r="AY26" s="369"/>
      <c r="AZ26" s="416"/>
      <c r="BA26" s="147"/>
      <c r="BB26" s="416"/>
      <c r="BC26" s="147"/>
      <c r="BD26" s="416"/>
      <c r="BE26" s="369"/>
      <c r="BF26" s="416"/>
      <c r="BG26" s="369"/>
      <c r="BH26" s="416"/>
      <c r="BI26" s="147"/>
      <c r="BJ26" s="416"/>
      <c r="BK26" s="369"/>
      <c r="BL26" s="419"/>
      <c r="BM26" s="429"/>
      <c r="BN26" s="67" t="e">
        <f>IF(AM26&lt;0,(VLOOKUP($A26,#REF!,#REF!,FALSE)/$F26)+AM26,(VLOOKUP($A26,#REF!,#REF!,FALSE)/$F26))</f>
        <v>#REF!</v>
      </c>
      <c r="BO26" s="46" t="e">
        <f>IF(BN26&lt;0,(VLOOKUP($A26,#REF!,#REF!,FALSE)/$F26)+BN26,(VLOOKUP($A26,#REF!,#REF!,FALSE)/$F26))</f>
        <v>#REF!</v>
      </c>
      <c r="BP26" s="46" t="e">
        <f>IF(BO26&lt;0,(VLOOKUP($A26,#REF!,#REF!,FALSE)/$F26)+BO26,(VLOOKUP($A26,#REF!,#REF!,FALSE)/$F26))</f>
        <v>#REF!</v>
      </c>
      <c r="BQ26" s="46" t="e">
        <f>IF(BP26&lt;0,(VLOOKUP($A26,#REF!,#REF!,FALSE)/$F26)+BP26,(VLOOKUP($A26,#REF!,#REF!,FALSE)/$F26))</f>
        <v>#REF!</v>
      </c>
      <c r="BR26" s="46" t="e">
        <f>IF(BQ26&lt;0,(VLOOKUP($A26,#REF!,#REF!,FALSE)/$F26)+BQ26,(VLOOKUP($A26,#REF!,#REF!,FALSE)/$F26))</f>
        <v>#REF!</v>
      </c>
      <c r="BS26" s="49" t="e">
        <f>IF(BR26&lt;0,(VLOOKUP($A26,#REF!,#REF!,FALSE)/$F26)+BR26,(VLOOKUP($A26,#REF!,#REF!,FALSE)/$F26))</f>
        <v>#REF!</v>
      </c>
      <c r="CC26" s="33" t="e">
        <f t="shared" si="7"/>
        <v>#REF!</v>
      </c>
    </row>
    <row r="27" spans="1:81" ht="15.75" customHeight="1" collapsed="1" thickBot="1" x14ac:dyDescent="0.25">
      <c r="A27" s="386"/>
      <c r="B27" s="387" t="e">
        <f>VLOOKUP($A27,base!$F:$V,base!Q$1,FALSE)</f>
        <v>#N/A</v>
      </c>
      <c r="C27" s="388" t="e">
        <f>VLOOKUP($A27,base!$F:$V,base!P$1,FALSE)</f>
        <v>#N/A</v>
      </c>
      <c r="D27" s="389" t="e">
        <f>VLOOKUP($A27,base!$F:$V,base!U$1,FALSE)</f>
        <v>#N/A</v>
      </c>
      <c r="E27" s="390" t="e">
        <f>VLOOKUP($A27,base!$F:$V,base!T$1,FALSE)</f>
        <v>#N/A</v>
      </c>
      <c r="F27" s="388" t="e">
        <f>VLOOKUP($A27,base!$F:$V,base!O$1,FALSE)</f>
        <v>#N/A</v>
      </c>
      <c r="G27" s="388" t="e">
        <f>VLOOKUP($A27,base!$F:$V,base!N$1,FALSE)</f>
        <v>#N/A</v>
      </c>
      <c r="H27" s="388" t="e">
        <f>VLOOKUP($A27,DLUO!$A:$H,DLUO!$F$1,FALSE)</f>
        <v>#N/A</v>
      </c>
      <c r="I27" s="437" t="e">
        <f>VLOOKUP($A27,DLUO!$A:$H,DLUO!$H$1,FALSE)</f>
        <v>#N/A</v>
      </c>
      <c r="J27" s="446" t="e">
        <f>VLOOKUP(A27,#REF!,#REF!,FALSE)</f>
        <v>#REF!</v>
      </c>
      <c r="K27" s="162" t="e">
        <f>J27-(VLOOKUP($A27,#REF!,#REF!,FALSE))+($AN27*$F27)</f>
        <v>#REF!</v>
      </c>
      <c r="L27" s="133" t="e">
        <f>K27-(VLOOKUP($A27,#REF!,#REF!,FALSE))</f>
        <v>#REF!</v>
      </c>
      <c r="M27" s="133" t="e">
        <f>L27-(VLOOKUP($A27,#REF!,#REF!,FALSE))</f>
        <v>#REF!</v>
      </c>
      <c r="N27" s="133" t="e">
        <f>M27-(VLOOKUP($A27,#REF!,#REF!,FALSE))</f>
        <v>#REF!</v>
      </c>
      <c r="O27" s="133" t="e">
        <f>N27-(VLOOKUP($A27,#REF!,#REF!,FALSE))</f>
        <v>#REF!</v>
      </c>
      <c r="P27" s="133" t="e">
        <f>O27-(VLOOKUP($A27,#REF!,#REF!,FALSE))</f>
        <v>#REF!</v>
      </c>
      <c r="Q27" s="133" t="e">
        <f>P27-(VLOOKUP($A27,#REF!,#REF!,FALSE))</f>
        <v>#REF!</v>
      </c>
      <c r="R27" s="133" t="e">
        <f>Q27-(VLOOKUP($A27,#REF!,#REF!,FALSE))</f>
        <v>#REF!</v>
      </c>
      <c r="S27" s="133" t="e">
        <f>R27-(VLOOKUP($A27,#REF!,#REF!,FALSE))</f>
        <v>#REF!</v>
      </c>
      <c r="T27" s="133" t="e">
        <f>S27-(VLOOKUP($A27,#REF!,#REF!,FALSE))</f>
        <v>#REF!</v>
      </c>
      <c r="U27" s="133" t="e">
        <f>T27-(VLOOKUP($A27,#REF!,#REF!,FALSE))</f>
        <v>#REF!</v>
      </c>
      <c r="V27" s="133" t="e">
        <f>U27-(VLOOKUP($A27,#REF!,#REF!,FALSE))</f>
        <v>#REF!</v>
      </c>
      <c r="W27" s="133" t="e">
        <f>V27-(VLOOKUP($A27,#REF!,#REF!,FALSE))</f>
        <v>#REF!</v>
      </c>
      <c r="X27" s="134" t="e">
        <f>W27-(VLOOKUP($A27,#REF!,#REF!,FALSE))</f>
        <v>#REF!</v>
      </c>
      <c r="Z27" s="231" t="e">
        <f>IF(K27/$F27&gt;0,"",K27/$F27)</f>
        <v>#REF!</v>
      </c>
      <c r="AA27" s="232" t="e">
        <f>IF(IF(K27&lt;0,(L27/$F27)-(K27/$F27),L27/$F27)&gt;0,"",IF(K27&lt;0,(L27/$F27)-(K27/$F27),L27/$F27))</f>
        <v>#REF!</v>
      </c>
      <c r="AB27" s="232" t="e">
        <f>IF(IF(L27&lt;0,(M27/$F27)-(L27/$F27),M27/$F27)&gt;0,"",IF(L27&lt;0,(M27/$F27)-(L27/$F27),M27/$F27))</f>
        <v>#REF!</v>
      </c>
      <c r="AC27" s="232" t="e">
        <f t="shared" ref="AC27:AI27" si="37">IF(IF(M27&lt;0,(N27/$F27)-(M27/$F27),N27/$F27)&gt;0,"",IF(M27&lt;0,(N27/$F27)-(M27/$F27),N27/$F27))</f>
        <v>#REF!</v>
      </c>
      <c r="AD27" s="232" t="e">
        <f t="shared" si="37"/>
        <v>#REF!</v>
      </c>
      <c r="AE27" s="232" t="e">
        <f t="shared" si="37"/>
        <v>#REF!</v>
      </c>
      <c r="AF27" s="232" t="e">
        <f t="shared" si="37"/>
        <v>#REF!</v>
      </c>
      <c r="AG27" s="232" t="e">
        <f t="shared" si="37"/>
        <v>#REF!</v>
      </c>
      <c r="AH27" s="232" t="e">
        <f t="shared" si="37"/>
        <v>#REF!</v>
      </c>
      <c r="AI27" s="232" t="e">
        <f t="shared" si="37"/>
        <v>#REF!</v>
      </c>
      <c r="AJ27" s="233" t="e">
        <f t="shared" si="3"/>
        <v>#REF!</v>
      </c>
      <c r="AK27" s="233" t="e">
        <f t="shared" si="20"/>
        <v>#REF!</v>
      </c>
      <c r="AL27" s="233" t="e">
        <f t="shared" si="21"/>
        <v>#REF!</v>
      </c>
      <c r="AM27" s="172" t="e">
        <f>(VLOOKUP($A27,#REF!,#REF!,FALSE)/'Rés MRP'!$F27)-AN27-(VLOOKUP($A27,$A$64:$BM$113,AN$1,FALSE))-(VLOOKUP($A27,$A$122:$BM$171,AN$1,FALSE))-(VLOOKUP($A27,$A$180:$BM$229,AN$1,FALSE))</f>
        <v>#REF!</v>
      </c>
      <c r="AN27" s="52">
        <f>IF($AM$2="Oui",SUM(AO27:BM27),0)</f>
        <v>0</v>
      </c>
      <c r="AO27" s="369"/>
      <c r="AP27" s="416"/>
      <c r="AQ27" s="369"/>
      <c r="AR27" s="416"/>
      <c r="AS27" s="147">
        <v>10</v>
      </c>
      <c r="AT27" s="416">
        <v>5</v>
      </c>
      <c r="AU27" s="147"/>
      <c r="AV27" s="416"/>
      <c r="AW27" s="369"/>
      <c r="AX27" s="416"/>
      <c r="AY27" s="369"/>
      <c r="AZ27" s="416"/>
      <c r="BA27" s="147"/>
      <c r="BB27" s="416"/>
      <c r="BC27" s="147"/>
      <c r="BD27" s="416"/>
      <c r="BE27" s="369"/>
      <c r="BF27" s="416"/>
      <c r="BG27" s="369"/>
      <c r="BH27" s="416"/>
      <c r="BI27" s="147"/>
      <c r="BJ27" s="416"/>
      <c r="BK27" s="369"/>
      <c r="BL27" s="416"/>
      <c r="BM27" s="429"/>
      <c r="BN27" s="67" t="e">
        <f>IF(AM27&lt;0,(VLOOKUP($A27,#REF!,#REF!,FALSE)/$F27)+AM27,(VLOOKUP($A27,#REF!,#REF!,FALSE)/$F27))</f>
        <v>#REF!</v>
      </c>
      <c r="BO27" s="46" t="e">
        <f>IF(BN27&lt;0,(VLOOKUP($A27,#REF!,#REF!,FALSE)/$F27)+BN27,(VLOOKUP($A27,#REF!,#REF!,FALSE)/$F27))</f>
        <v>#REF!</v>
      </c>
      <c r="BP27" s="46" t="e">
        <f>IF(BO27&lt;0,(VLOOKUP($A27,#REF!,#REF!,FALSE)/$F27)+BO27,(VLOOKUP($A27,#REF!,#REF!,FALSE)/$F27))</f>
        <v>#REF!</v>
      </c>
      <c r="BQ27" s="46" t="e">
        <f>IF(BP27&lt;0,(VLOOKUP($A27,#REF!,#REF!,FALSE)/$F27)+BP27,(VLOOKUP($A27,#REF!,#REF!,FALSE)/$F27))</f>
        <v>#REF!</v>
      </c>
      <c r="BR27" s="46" t="e">
        <f>IF(BQ27&lt;0,(VLOOKUP($A27,#REF!,#REF!,FALSE)/$F27)+BQ27,(VLOOKUP($A27,#REF!,#REF!,FALSE)/$F27))</f>
        <v>#REF!</v>
      </c>
      <c r="BS27" s="49" t="e">
        <f>IF(BR27&lt;0,(VLOOKUP($A27,#REF!,#REF!,FALSE)/$F27)+BR27,(VLOOKUP($A27,#REF!,#REF!,FALSE)/$F27))</f>
        <v>#REF!</v>
      </c>
      <c r="CC27" s="33" t="e">
        <f t="shared" si="7"/>
        <v>#REF!</v>
      </c>
    </row>
    <row r="28" spans="1:81" ht="15.75" hidden="1" customHeight="1" x14ac:dyDescent="0.2">
      <c r="A28" s="278">
        <v>1000015416</v>
      </c>
      <c r="B28" s="279" t="str">
        <f>VLOOKUP($A28,base!$F:$V,base!Q$1,FALSE)</f>
        <v>100% MIE NATURE PT MAXI 650 G X 20</v>
      </c>
      <c r="C28" s="280">
        <f>VLOOKUP($A28,base!$F:$V,base!P$1,FALSE)</f>
        <v>2029004990</v>
      </c>
      <c r="D28" s="281">
        <f>VLOOKUP($A28,base!$F:$V,base!U$1,FALSE)</f>
        <v>6.2307692307692299</v>
      </c>
      <c r="E28" s="282">
        <f>VLOOKUP($A28,base!$F:$V,base!T$1,FALSE)</f>
        <v>10.644516192735551</v>
      </c>
      <c r="F28" s="280">
        <f>VLOOKUP($A28,base!$F:$V,base!O$1,FALSE)</f>
        <v>20</v>
      </c>
      <c r="G28" s="280">
        <f>VLOOKUP($A28,base!$F:$V,base!N$1,FALSE)</f>
        <v>20</v>
      </c>
      <c r="H28" s="280" t="str">
        <f>VLOOKUP($A28,DLUO!$A:$H,DLUO!$F$1,FALSE)</f>
        <v>9</v>
      </c>
      <c r="I28" s="280" t="str">
        <f>VLOOKUP($A28,DLUO!$A:$H,DLUO!$H$1,FALSE)</f>
        <v>27</v>
      </c>
      <c r="J28" s="138" t="e">
        <f>VLOOKUP(A28,#REF!,#REF!,FALSE)</f>
        <v>#REF!</v>
      </c>
      <c r="K28" s="132" t="e">
        <f>J28-(VLOOKUP($A28,#REF!,#REF!,FALSE))+($AN28*$F28)</f>
        <v>#REF!</v>
      </c>
      <c r="L28" s="133" t="e">
        <f>K28-(VLOOKUP($A28,#REF!,#REF!,FALSE))</f>
        <v>#REF!</v>
      </c>
      <c r="M28" s="133" t="e">
        <f>L28-(VLOOKUP($A28,#REF!,#REF!,FALSE))</f>
        <v>#REF!</v>
      </c>
      <c r="N28" s="133" t="e">
        <f>M28-(VLOOKUP($A28,#REF!,#REF!,FALSE))</f>
        <v>#REF!</v>
      </c>
      <c r="O28" s="133" t="e">
        <f>N28-(VLOOKUP($A28,#REF!,#REF!,FALSE))</f>
        <v>#REF!</v>
      </c>
      <c r="P28" s="133" t="e">
        <f>O28-(VLOOKUP($A28,#REF!,#REF!,FALSE))</f>
        <v>#REF!</v>
      </c>
      <c r="Q28" s="133" t="e">
        <f>P28-(VLOOKUP($A28,#REF!,#REF!,FALSE))</f>
        <v>#REF!</v>
      </c>
      <c r="R28" s="133" t="e">
        <f>Q28-(VLOOKUP($A28,#REF!,#REF!,FALSE))</f>
        <v>#REF!</v>
      </c>
      <c r="S28" s="133" t="e">
        <f>R28-(VLOOKUP($A28,#REF!,#REF!,FALSE))</f>
        <v>#REF!</v>
      </c>
      <c r="T28" s="133" t="e">
        <f>S28-(VLOOKUP($A28,#REF!,#REF!,FALSE))</f>
        <v>#REF!</v>
      </c>
      <c r="U28" s="133" t="e">
        <f>T28-(VLOOKUP($A28,#REF!,#REF!,FALSE))</f>
        <v>#REF!</v>
      </c>
      <c r="V28" s="133" t="e">
        <f>U28-(VLOOKUP($A28,#REF!,#REF!,FALSE))</f>
        <v>#REF!</v>
      </c>
      <c r="W28" s="133" t="e">
        <f>V28-(VLOOKUP($A28,#REF!,#REF!,FALSE))</f>
        <v>#REF!</v>
      </c>
      <c r="X28" s="134" t="e">
        <f>W28-(VLOOKUP($A28,#REF!,#REF!,FALSE))</f>
        <v>#REF!</v>
      </c>
      <c r="Z28" s="231" t="e">
        <f>IF(K28/$F28&gt;0,"",K28/$F28)</f>
        <v>#REF!</v>
      </c>
      <c r="AA28" s="232" t="e">
        <f t="shared" ref="AA28:AI28" si="38">IF(IF(K28&lt;0,(L28/$F28)-(K28/$F28),L28/$F28)&gt;0,"",IF(K28&lt;0,(L28/$F28)-(K28/$F28),L28/$F28))</f>
        <v>#REF!</v>
      </c>
      <c r="AB28" s="232" t="e">
        <f t="shared" si="38"/>
        <v>#REF!</v>
      </c>
      <c r="AC28" s="232" t="e">
        <f t="shared" si="38"/>
        <v>#REF!</v>
      </c>
      <c r="AD28" s="232" t="e">
        <f t="shared" si="38"/>
        <v>#REF!</v>
      </c>
      <c r="AE28" s="232" t="e">
        <f t="shared" si="38"/>
        <v>#REF!</v>
      </c>
      <c r="AF28" s="232" t="e">
        <f t="shared" si="38"/>
        <v>#REF!</v>
      </c>
      <c r="AG28" s="232" t="e">
        <f t="shared" si="38"/>
        <v>#REF!</v>
      </c>
      <c r="AH28" s="232" t="e">
        <f t="shared" si="38"/>
        <v>#REF!</v>
      </c>
      <c r="AI28" s="232" t="e">
        <f t="shared" si="38"/>
        <v>#REF!</v>
      </c>
      <c r="AJ28" s="233" t="e">
        <f t="shared" si="3"/>
        <v>#REF!</v>
      </c>
      <c r="AK28" s="233" t="e">
        <f t="shared" si="20"/>
        <v>#REF!</v>
      </c>
      <c r="AL28" s="233" t="e">
        <f t="shared" si="21"/>
        <v>#REF!</v>
      </c>
      <c r="AM28" s="172" t="e">
        <f>(VLOOKUP($A28,#REF!,#REF!,FALSE)/'Rés MRP'!$F28)-AN28-(VLOOKUP($A28,$A$64:$BM$113,AN$1,FALSE))-(VLOOKUP($A28,$A$122:$BM$171,AN$1,FALSE))-(VLOOKUP($A28,$A$180:$BM$229,AN$1,FALSE))</f>
        <v>#REF!</v>
      </c>
      <c r="AN28" s="52">
        <f t="shared" si="6"/>
        <v>0</v>
      </c>
      <c r="AO28" s="369"/>
      <c r="AP28" s="416"/>
      <c r="AQ28" s="369"/>
      <c r="AR28" s="416"/>
      <c r="AS28" s="147"/>
      <c r="AT28" s="416"/>
      <c r="AU28" s="147"/>
      <c r="AV28" s="416"/>
      <c r="AW28" s="369"/>
      <c r="AX28" s="416"/>
      <c r="AY28" s="369"/>
      <c r="AZ28" s="416"/>
      <c r="BA28" s="147"/>
      <c r="BB28" s="416"/>
      <c r="BC28" s="147"/>
      <c r="BD28" s="416"/>
      <c r="BE28" s="369"/>
      <c r="BF28" s="416"/>
      <c r="BG28" s="369"/>
      <c r="BH28" s="416"/>
      <c r="BI28" s="147"/>
      <c r="BJ28" s="416"/>
      <c r="BK28" s="369"/>
      <c r="BL28" s="419"/>
      <c r="BM28" s="429"/>
      <c r="BN28" s="67" t="e">
        <f>IF(AM28&lt;0,(VLOOKUP($A28,#REF!,#REF!,FALSE)/$F28)+AM28,(VLOOKUP($A28,#REF!,#REF!,FALSE)/$F28))</f>
        <v>#REF!</v>
      </c>
      <c r="BO28" s="46" t="e">
        <f>IF(BN28&lt;0,(VLOOKUP($A28,#REF!,#REF!,FALSE)/$F28)+BN28,(VLOOKUP($A28,#REF!,#REF!,FALSE)/$F28))</f>
        <v>#REF!</v>
      </c>
      <c r="BP28" s="46" t="e">
        <f>IF(BO28&lt;0,(VLOOKUP($A28,#REF!,#REF!,FALSE)/$F28)+BO28,(VLOOKUP($A28,#REF!,#REF!,FALSE)/$F28))</f>
        <v>#REF!</v>
      </c>
      <c r="BQ28" s="46" t="e">
        <f>IF(BP28&lt;0,(VLOOKUP($A28,#REF!,#REF!,FALSE)/$F28)+BP28,(VLOOKUP($A28,#REF!,#REF!,FALSE)/$F28))</f>
        <v>#REF!</v>
      </c>
      <c r="BR28" s="46" t="e">
        <f>IF(BQ28&lt;0,(VLOOKUP($A28,#REF!,#REF!,FALSE)/$F28)+BQ28,(VLOOKUP($A28,#REF!,#REF!,FALSE)/$F28))</f>
        <v>#REF!</v>
      </c>
      <c r="BS28" s="49" t="e">
        <f>IF(BR28&lt;0,(VLOOKUP($A28,#REF!,#REF!,FALSE)/$F28)+BR28,(VLOOKUP($A28,#REF!,#REF!,FALSE)/$F28))</f>
        <v>#REF!</v>
      </c>
      <c r="CC28" s="33" t="e">
        <f t="shared" si="7"/>
        <v>#REF!</v>
      </c>
    </row>
    <row r="29" spans="1:81" ht="15.75" thickBot="1" x14ac:dyDescent="0.25">
      <c r="A29" s="386"/>
      <c r="B29" s="387" t="e">
        <f>VLOOKUP($A29,base!$F:$V,base!Q$1,FALSE)</f>
        <v>#N/A</v>
      </c>
      <c r="C29" s="388" t="e">
        <f>VLOOKUP($A29,base!$F:$V,base!P$1,FALSE)</f>
        <v>#N/A</v>
      </c>
      <c r="D29" s="389" t="e">
        <f>VLOOKUP($A29,base!$F:$V,base!U$1,FALSE)</f>
        <v>#N/A</v>
      </c>
      <c r="E29" s="390" t="e">
        <f>VLOOKUP($A29,base!$F:$V,base!T$1,FALSE)</f>
        <v>#N/A</v>
      </c>
      <c r="F29" s="388" t="e">
        <f>VLOOKUP($A29,base!$F:$V,base!O$1,FALSE)</f>
        <v>#N/A</v>
      </c>
      <c r="G29" s="388" t="e">
        <f>VLOOKUP($A29,base!$F:$V,base!N$1,FALSE)</f>
        <v>#N/A</v>
      </c>
      <c r="H29" s="388" t="e">
        <f>VLOOKUP($A29,DLUO!$A:$H,DLUO!$F$1,FALSE)</f>
        <v>#N/A</v>
      </c>
      <c r="I29" s="388" t="e">
        <f>VLOOKUP($A29,DLUO!$A:$H,DLUO!$H$1,FALSE)</f>
        <v>#N/A</v>
      </c>
      <c r="J29" s="138" t="e">
        <f>VLOOKUP(A29,#REF!,#REF!,FALSE)</f>
        <v>#REF!</v>
      </c>
      <c r="K29" s="132" t="e">
        <f>J29-(VLOOKUP($A29,#REF!,#REF!,FALSE))+($AN29*$F29)</f>
        <v>#REF!</v>
      </c>
      <c r="L29" s="133" t="e">
        <f>K29-(VLOOKUP($A29,#REF!,#REF!,FALSE))</f>
        <v>#REF!</v>
      </c>
      <c r="M29" s="133" t="e">
        <f>L29-(VLOOKUP($A29,#REF!,#REF!,FALSE))</f>
        <v>#REF!</v>
      </c>
      <c r="N29" s="133" t="e">
        <f>M29-(VLOOKUP($A29,#REF!,#REF!,FALSE))</f>
        <v>#REF!</v>
      </c>
      <c r="O29" s="133" t="e">
        <f>N29-(VLOOKUP($A29,#REF!,#REF!,FALSE))</f>
        <v>#REF!</v>
      </c>
      <c r="P29" s="133" t="e">
        <f>O29-(VLOOKUP($A29,#REF!,#REF!,FALSE))</f>
        <v>#REF!</v>
      </c>
      <c r="Q29" s="133" t="e">
        <f>P29-(VLOOKUP($A29,#REF!,#REF!,FALSE))</f>
        <v>#REF!</v>
      </c>
      <c r="R29" s="133" t="e">
        <f>Q29-(VLOOKUP($A29,#REF!,#REF!,FALSE))</f>
        <v>#REF!</v>
      </c>
      <c r="S29" s="133" t="e">
        <f>R29-(VLOOKUP($A29,#REF!,#REF!,FALSE))</f>
        <v>#REF!</v>
      </c>
      <c r="T29" s="133" t="e">
        <f>S29-(VLOOKUP($A29,#REF!,#REF!,FALSE))</f>
        <v>#REF!</v>
      </c>
      <c r="U29" s="133" t="e">
        <f>T29-(VLOOKUP($A29,#REF!,#REF!,FALSE))</f>
        <v>#REF!</v>
      </c>
      <c r="V29" s="133" t="e">
        <f>U29-(VLOOKUP($A29,#REF!,#REF!,FALSE))</f>
        <v>#REF!</v>
      </c>
      <c r="W29" s="133" t="e">
        <f>V29-(VLOOKUP($A29,#REF!,#REF!,FALSE))</f>
        <v>#REF!</v>
      </c>
      <c r="X29" s="134" t="e">
        <f>W29-(VLOOKUP($A29,#REF!,#REF!,FALSE))</f>
        <v>#REF!</v>
      </c>
      <c r="Z29" s="231" t="e">
        <f>IF(K29/$F29&gt;0,"",K29/$F29)</f>
        <v>#REF!</v>
      </c>
      <c r="AA29" s="232" t="e">
        <f t="shared" ref="AA29:AI30" si="39">IF(IF(K29&lt;0,(L29/$F29)-(K29/$F29),L29/$F29)&gt;0,"",IF(K29&lt;0,(L29/$F29)-(K29/$F29),L29/$F29))</f>
        <v>#REF!</v>
      </c>
      <c r="AB29" s="232" t="e">
        <f t="shared" si="39"/>
        <v>#REF!</v>
      </c>
      <c r="AC29" s="232" t="e">
        <f t="shared" si="39"/>
        <v>#REF!</v>
      </c>
      <c r="AD29" s="232" t="e">
        <f t="shared" si="39"/>
        <v>#REF!</v>
      </c>
      <c r="AE29" s="232" t="e">
        <f t="shared" si="39"/>
        <v>#REF!</v>
      </c>
      <c r="AF29" s="232" t="e">
        <f t="shared" si="39"/>
        <v>#REF!</v>
      </c>
      <c r="AG29" s="232" t="e">
        <f t="shared" si="39"/>
        <v>#REF!</v>
      </c>
      <c r="AH29" s="232" t="e">
        <f t="shared" si="39"/>
        <v>#REF!</v>
      </c>
      <c r="AI29" s="232" t="e">
        <f t="shared" si="39"/>
        <v>#REF!</v>
      </c>
      <c r="AJ29" s="233" t="e">
        <f t="shared" si="3"/>
        <v>#REF!</v>
      </c>
      <c r="AK29" s="233" t="e">
        <f t="shared" si="20"/>
        <v>#REF!</v>
      </c>
      <c r="AL29" s="233" t="e">
        <f t="shared" si="21"/>
        <v>#REF!</v>
      </c>
      <c r="AM29" s="172" t="e">
        <f>(VLOOKUP($A29,#REF!,#REF!,FALSE)/'Rés MRP'!$F29)-AN29-(VLOOKUP($A29,$A$64:$BM$113,AN$1,FALSE))-(VLOOKUP($A29,$A$122:$BM$171,AN$1,FALSE))-(VLOOKUP($A29,$A$180:$BM$229,AN$1,FALSE))</f>
        <v>#REF!</v>
      </c>
      <c r="AN29" s="52">
        <f>IF($AM$2="Oui",SUM(AO29:BM29),0)</f>
        <v>0</v>
      </c>
      <c r="AO29" s="369"/>
      <c r="AP29" s="416"/>
      <c r="AQ29" s="369"/>
      <c r="AR29" s="416"/>
      <c r="AS29" s="147"/>
      <c r="AT29" s="416"/>
      <c r="AU29" s="147"/>
      <c r="AV29" s="416"/>
      <c r="AW29" s="369"/>
      <c r="AX29" s="416"/>
      <c r="AY29" s="369"/>
      <c r="AZ29" s="416"/>
      <c r="BA29" s="147"/>
      <c r="BB29" s="416"/>
      <c r="BC29" s="147"/>
      <c r="BD29" s="416"/>
      <c r="BE29" s="369"/>
      <c r="BF29" s="416"/>
      <c r="BG29" s="369"/>
      <c r="BH29" s="416"/>
      <c r="BI29" s="147"/>
      <c r="BJ29" s="416"/>
      <c r="BK29" s="369"/>
      <c r="BL29" s="419"/>
      <c r="BM29" s="429"/>
      <c r="BN29" s="67" t="e">
        <f>IF(AM29&lt;0,(VLOOKUP($A29,#REF!,#REF!,FALSE)/$F29)+AM29,(VLOOKUP($A29,#REF!,#REF!,FALSE)/$F29))</f>
        <v>#REF!</v>
      </c>
      <c r="BO29" s="46" t="e">
        <f>IF(BN29&lt;0,(VLOOKUP($A29,#REF!,#REF!,FALSE)/$F29)+BN29,(VLOOKUP($A29,#REF!,#REF!,FALSE)/$F29))</f>
        <v>#REF!</v>
      </c>
      <c r="BP29" s="46" t="e">
        <f>IF(BO29&lt;0,(VLOOKUP($A29,#REF!,#REF!,FALSE)/$F29)+BO29,(VLOOKUP($A29,#REF!,#REF!,FALSE)/$F29))</f>
        <v>#REF!</v>
      </c>
      <c r="BQ29" s="46" t="e">
        <f>IF(BP29&lt;0,(VLOOKUP($A29,#REF!,#REF!,FALSE)/$F29)+BP29,(VLOOKUP($A29,#REF!,#REF!,FALSE)/$F29))</f>
        <v>#REF!</v>
      </c>
      <c r="BR29" s="46" t="e">
        <f>IF(BQ29&lt;0,(VLOOKUP($A29,#REF!,#REF!,FALSE)/$F29)+BQ29,(VLOOKUP($A29,#REF!,#REF!,FALSE)/$F29))</f>
        <v>#REF!</v>
      </c>
      <c r="BS29" s="49" t="e">
        <f>IF(BR29&lt;0,(VLOOKUP($A29,#REF!,#REF!,FALSE)/$F29)+BR29,(VLOOKUP($A29,#REF!,#REF!,FALSE)/$F29))</f>
        <v>#REF!</v>
      </c>
      <c r="CC29" s="33" t="e">
        <f t="shared" si="7"/>
        <v>#REF!</v>
      </c>
    </row>
    <row r="30" spans="1:81" ht="16.5" hidden="1" customHeight="1" x14ac:dyDescent="0.25">
      <c r="A30" s="386">
        <v>1000015913</v>
      </c>
      <c r="B30" s="387" t="str">
        <f>VLOOKUP($A30,base!$F:$V,base!Q$1,FALSE)</f>
        <v>100% MIE NATURE PT OFFRE ECO GT 650 G X 6</v>
      </c>
      <c r="C30" s="388">
        <f>VLOOKUP($A30,base!$F:$V,base!P$1,FALSE)</f>
        <v>2029004990</v>
      </c>
      <c r="D30" s="389">
        <f>VLOOKUP($A30,base!$F:$V,base!U$1,FALSE)</f>
        <v>6.108597285067872</v>
      </c>
      <c r="E30" s="390">
        <f>VLOOKUP($A30,base!$F:$V,base!T$1,FALSE)</f>
        <v>10.697980988042188</v>
      </c>
      <c r="F30" s="388">
        <f>VLOOKUP($A30,base!$F:$V,base!O$1,FALSE)</f>
        <v>68</v>
      </c>
      <c r="G30" s="388">
        <f>VLOOKUP($A30,base!$F:$V,base!N$1,FALSE)</f>
        <v>6</v>
      </c>
      <c r="H30" s="388" t="str">
        <f>VLOOKUP($A30,DLUO!$A:$H,DLUO!$F$1,FALSE)</f>
        <v>9</v>
      </c>
      <c r="I30" s="388" t="str">
        <f>VLOOKUP($A30,DLUO!$A:$H,DLUO!$H$1,FALSE)</f>
        <v>27</v>
      </c>
      <c r="J30" s="138" t="e">
        <f>VLOOKUP(A30,#REF!,#REF!,FALSE)</f>
        <v>#REF!</v>
      </c>
      <c r="K30" s="132" t="e">
        <f>J30-(VLOOKUP($A30,#REF!,#REF!,FALSE))+($AN30*$F30)</f>
        <v>#REF!</v>
      </c>
      <c r="L30" s="133" t="e">
        <f>K30-(VLOOKUP($A30,#REF!,#REF!,FALSE))</f>
        <v>#REF!</v>
      </c>
      <c r="M30" s="133" t="e">
        <f>L30-(VLOOKUP($A30,#REF!,#REF!,FALSE))</f>
        <v>#REF!</v>
      </c>
      <c r="N30" s="133" t="e">
        <f>M30-(VLOOKUP($A30,#REF!,#REF!,FALSE))</f>
        <v>#REF!</v>
      </c>
      <c r="O30" s="133" t="e">
        <f>N30-(VLOOKUP($A30,#REF!,#REF!,FALSE))</f>
        <v>#REF!</v>
      </c>
      <c r="P30" s="133" t="e">
        <f>O30-(VLOOKUP($A30,#REF!,#REF!,FALSE))</f>
        <v>#REF!</v>
      </c>
      <c r="Q30" s="133" t="e">
        <f>P30-(VLOOKUP($A30,#REF!,#REF!,FALSE))</f>
        <v>#REF!</v>
      </c>
      <c r="R30" s="133" t="e">
        <f>Q30-(VLOOKUP($A30,#REF!,#REF!,FALSE))</f>
        <v>#REF!</v>
      </c>
      <c r="S30" s="133" t="e">
        <f>R30-(VLOOKUP($A30,#REF!,#REF!,FALSE))</f>
        <v>#REF!</v>
      </c>
      <c r="T30" s="133" t="e">
        <f>S30-(VLOOKUP($A30,#REF!,#REF!,FALSE))</f>
        <v>#REF!</v>
      </c>
      <c r="U30" s="133" t="e">
        <f>T30-(VLOOKUP($A30,#REF!,#REF!,FALSE))</f>
        <v>#REF!</v>
      </c>
      <c r="V30" s="133" t="e">
        <f>U30-(VLOOKUP($A30,#REF!,#REF!,FALSE))</f>
        <v>#REF!</v>
      </c>
      <c r="W30" s="133" t="e">
        <f>V30-(VLOOKUP($A30,#REF!,#REF!,FALSE))</f>
        <v>#REF!</v>
      </c>
      <c r="X30" s="134" t="e">
        <f>W30-(VLOOKUP($A30,#REF!,#REF!,FALSE))</f>
        <v>#REF!</v>
      </c>
      <c r="Z30" s="231" t="e">
        <f>IF(K30/$F30&gt;0,"",K30/$F30)</f>
        <v>#REF!</v>
      </c>
      <c r="AA30" s="232" t="e">
        <f t="shared" si="39"/>
        <v>#REF!</v>
      </c>
      <c r="AB30" s="232" t="e">
        <f t="shared" si="39"/>
        <v>#REF!</v>
      </c>
      <c r="AC30" s="232" t="e">
        <f t="shared" si="39"/>
        <v>#REF!</v>
      </c>
      <c r="AD30" s="232" t="e">
        <f t="shared" si="39"/>
        <v>#REF!</v>
      </c>
      <c r="AE30" s="232" t="e">
        <f t="shared" si="39"/>
        <v>#REF!</v>
      </c>
      <c r="AF30" s="232" t="e">
        <f t="shared" si="39"/>
        <v>#REF!</v>
      </c>
      <c r="AG30" s="232" t="e">
        <f t="shared" si="39"/>
        <v>#REF!</v>
      </c>
      <c r="AH30" s="232" t="e">
        <f t="shared" si="39"/>
        <v>#REF!</v>
      </c>
      <c r="AI30" s="232" t="e">
        <f t="shared" si="39"/>
        <v>#REF!</v>
      </c>
      <c r="AJ30" s="233" t="e">
        <f t="shared" si="3"/>
        <v>#REF!</v>
      </c>
      <c r="AK30" s="233" t="e">
        <f t="shared" si="20"/>
        <v>#REF!</v>
      </c>
      <c r="AL30" s="233" t="e">
        <f t="shared" si="21"/>
        <v>#REF!</v>
      </c>
      <c r="AM30" s="172" t="e">
        <f>(VLOOKUP($A30,#REF!,#REF!,FALSE)/'Rés MRP'!$F30)-AN30-(VLOOKUP($A30,$A$64:$BM$113,AN$1,FALSE))-(VLOOKUP($A30,$A$122:$BM$171,AN$1,FALSE))-(VLOOKUP($A30,$A$180:$BM$229,AN$1,FALSE))</f>
        <v>#REF!</v>
      </c>
      <c r="AN30" s="52">
        <f>IF($AM$2="Oui",SUM(AO30:BM30),0)</f>
        <v>0</v>
      </c>
      <c r="AO30" s="369"/>
      <c r="AP30" s="416"/>
      <c r="AQ30" s="369"/>
      <c r="AR30" s="416"/>
      <c r="AS30" s="147"/>
      <c r="AT30" s="416"/>
      <c r="AU30" s="147"/>
      <c r="AV30" s="416"/>
      <c r="AW30" s="369"/>
      <c r="AX30" s="416"/>
      <c r="AY30" s="369"/>
      <c r="AZ30" s="416"/>
      <c r="BA30" s="147"/>
      <c r="BB30" s="416"/>
      <c r="BC30" s="147"/>
      <c r="BD30" s="416"/>
      <c r="BE30" s="369"/>
      <c r="BF30" s="416"/>
      <c r="BG30" s="369"/>
      <c r="BH30" s="416"/>
      <c r="BI30" s="147"/>
      <c r="BJ30" s="416"/>
      <c r="BK30" s="369"/>
      <c r="BL30" s="419"/>
      <c r="BM30" s="429"/>
      <c r="BN30" s="67" t="e">
        <f>IF(AM30&lt;0,(VLOOKUP($A30,#REF!,#REF!,FALSE)/$F30)+AM30,(VLOOKUP($A30,#REF!,#REF!,FALSE)/$F30))</f>
        <v>#REF!</v>
      </c>
      <c r="BO30" s="46" t="e">
        <f>IF(BN30&lt;0,(VLOOKUP($A30,#REF!,#REF!,FALSE)/$F30)+BN30,(VLOOKUP($A30,#REF!,#REF!,FALSE)/$F30))</f>
        <v>#REF!</v>
      </c>
      <c r="BP30" s="46" t="e">
        <f>IF(BO30&lt;0,(VLOOKUP($A30,#REF!,#REF!,FALSE)/$F30)+BO30,(VLOOKUP($A30,#REF!,#REF!,FALSE)/$F30))</f>
        <v>#REF!</v>
      </c>
      <c r="BQ30" s="46" t="e">
        <f>IF(BP30&lt;0,(VLOOKUP($A30,#REF!,#REF!,FALSE)/$F30)+BP30,(VLOOKUP($A30,#REF!,#REF!,FALSE)/$F30))</f>
        <v>#REF!</v>
      </c>
      <c r="BR30" s="46" t="e">
        <f>IF(BQ30&lt;0,(VLOOKUP($A30,#REF!,#REF!,FALSE)/$F30)+BQ30,(VLOOKUP($A30,#REF!,#REF!,FALSE)/$F30))</f>
        <v>#REF!</v>
      </c>
      <c r="BS30" s="49" t="e">
        <f>IF(BR30&lt;0,(VLOOKUP($A30,#REF!,#REF!,FALSE)/$F30)+BR30,(VLOOKUP($A30,#REF!,#REF!,FALSE)/$F30))</f>
        <v>#REF!</v>
      </c>
      <c r="CC30" s="33" t="e">
        <f t="shared" si="7"/>
        <v>#REF!</v>
      </c>
    </row>
    <row r="31" spans="1:81" ht="16.5" hidden="1" customHeight="1" thickBot="1" x14ac:dyDescent="0.25">
      <c r="A31" s="278">
        <v>1000013954</v>
      </c>
      <c r="B31" s="279" t="str">
        <f>VLOOKUP($A31,base!$F:$V,base!Q$1,FALSE)</f>
        <v>100% MIE NATURE PT OFFRE ECO GT 650 G X 6</v>
      </c>
      <c r="C31" s="280">
        <f>VLOOKUP($A31,base!$F:$V,base!P$1,FALSE)</f>
        <v>2029004990</v>
      </c>
      <c r="D31" s="281">
        <f>VLOOKUP($A31,base!$F:$V,base!U$1,FALSE)</f>
        <v>6.1203672220333205</v>
      </c>
      <c r="E31" s="282">
        <f>VLOOKUP($A31,base!$F:$V,base!T$1,FALSE)</f>
        <v>10.677407947680573</v>
      </c>
      <c r="F31" s="280">
        <f>VLOOKUP($A31,base!$F:$V,base!O$1,FALSE)</f>
        <v>68</v>
      </c>
      <c r="G31" s="280">
        <f>VLOOKUP($A31,base!$F:$V,base!N$1,FALSE)</f>
        <v>6</v>
      </c>
      <c r="H31" s="280" t="str">
        <f>VLOOKUP($A31,DLUO!$A:$H,DLUO!$F$1,FALSE)</f>
        <v>9</v>
      </c>
      <c r="I31" s="280" t="str">
        <f>VLOOKUP($A31,DLUO!$A:$H,DLUO!$H$1,FALSE)</f>
        <v>27</v>
      </c>
      <c r="J31" s="444" t="e">
        <f>VLOOKUP(A31,#REF!,#REF!,FALSE)</f>
        <v>#REF!</v>
      </c>
      <c r="K31" s="132" t="e">
        <f>J31-(VLOOKUP($A31,#REF!,#REF!,FALSE))+($AN31*$F31)</f>
        <v>#REF!</v>
      </c>
      <c r="L31" s="133" t="e">
        <f>K31-(VLOOKUP($A31,#REF!,#REF!,FALSE))</f>
        <v>#REF!</v>
      </c>
      <c r="M31" s="133" t="e">
        <f>L31-(VLOOKUP($A31,#REF!,#REF!,FALSE))</f>
        <v>#REF!</v>
      </c>
      <c r="N31" s="133" t="e">
        <f>M31-(VLOOKUP($A31,#REF!,#REF!,FALSE))</f>
        <v>#REF!</v>
      </c>
      <c r="O31" s="133" t="e">
        <f>N31-(VLOOKUP($A31,#REF!,#REF!,FALSE))</f>
        <v>#REF!</v>
      </c>
      <c r="P31" s="133" t="e">
        <f>O31-(VLOOKUP($A31,#REF!,#REF!,FALSE))</f>
        <v>#REF!</v>
      </c>
      <c r="Q31" s="133" t="e">
        <f>P31-(VLOOKUP($A31,#REF!,#REF!,FALSE))</f>
        <v>#REF!</v>
      </c>
      <c r="R31" s="133" t="e">
        <f>Q31-(VLOOKUP($A31,#REF!,#REF!,FALSE))</f>
        <v>#REF!</v>
      </c>
      <c r="S31" s="133" t="e">
        <f>R31-(VLOOKUP($A31,#REF!,#REF!,FALSE))</f>
        <v>#REF!</v>
      </c>
      <c r="T31" s="133" t="e">
        <f>S31-(VLOOKUP($A31,#REF!,#REF!,FALSE))</f>
        <v>#REF!</v>
      </c>
      <c r="U31" s="133" t="e">
        <f>T31-(VLOOKUP($A31,#REF!,#REF!,FALSE))</f>
        <v>#REF!</v>
      </c>
      <c r="V31" s="133" t="e">
        <f>U31-(VLOOKUP($A31,#REF!,#REF!,FALSE))</f>
        <v>#REF!</v>
      </c>
      <c r="W31" s="133" t="e">
        <f>V31-(VLOOKUP($A31,#REF!,#REF!,FALSE))</f>
        <v>#REF!</v>
      </c>
      <c r="X31" s="134" t="e">
        <f>W31-(VLOOKUP($A31,#REF!,#REF!,FALSE))</f>
        <v>#REF!</v>
      </c>
      <c r="Z31" s="231" t="e">
        <f t="shared" si="29"/>
        <v>#REF!</v>
      </c>
      <c r="AA31" s="232" t="e">
        <f t="shared" si="30"/>
        <v>#REF!</v>
      </c>
      <c r="AB31" s="232" t="e">
        <f>IF(IF(L31&lt;0,(M31/$F31)-(L31/$F31),M31/$F31)&gt;0,"",IF(L31&lt;0,(M31/$F31)-(L31/$F31),M31/$F31))</f>
        <v>#REF!</v>
      </c>
      <c r="AC31" s="232" t="e">
        <f t="shared" si="31"/>
        <v>#REF!</v>
      </c>
      <c r="AD31" s="232" t="e">
        <f t="shared" si="32"/>
        <v>#REF!</v>
      </c>
      <c r="AE31" s="232" t="e">
        <f t="shared" si="33"/>
        <v>#REF!</v>
      </c>
      <c r="AF31" s="232" t="e">
        <f t="shared" si="34"/>
        <v>#REF!</v>
      </c>
      <c r="AG31" s="232" t="e">
        <f t="shared" si="35"/>
        <v>#REF!</v>
      </c>
      <c r="AH31" s="232" t="e">
        <f t="shared" si="36"/>
        <v>#REF!</v>
      </c>
      <c r="AI31" s="232" t="e">
        <f t="shared" si="27"/>
        <v>#REF!</v>
      </c>
      <c r="AJ31" s="233" t="e">
        <f t="shared" si="3"/>
        <v>#REF!</v>
      </c>
      <c r="AK31" s="233" t="e">
        <f t="shared" si="20"/>
        <v>#REF!</v>
      </c>
      <c r="AL31" s="233" t="e">
        <f t="shared" si="21"/>
        <v>#REF!</v>
      </c>
      <c r="AM31" s="172" t="e">
        <f>(VLOOKUP($A31,#REF!,#REF!,FALSE)/'Rés MRP'!$F31)-AN31-(VLOOKUP($A31,$A$64:$BM$113,AN$1,FALSE))-(VLOOKUP($A31,$A$122:$BM$171,AN$1,FALSE))-(VLOOKUP($A31,$A$180:$BM$229,AN$1,FALSE))</f>
        <v>#REF!</v>
      </c>
      <c r="AN31" s="52">
        <f t="shared" si="6"/>
        <v>0</v>
      </c>
      <c r="AO31" s="369"/>
      <c r="AP31" s="416"/>
      <c r="AQ31" s="369"/>
      <c r="AR31" s="416"/>
      <c r="AS31" s="147"/>
      <c r="AT31" s="416"/>
      <c r="AU31" s="147"/>
      <c r="AV31" s="416"/>
      <c r="AW31" s="369"/>
      <c r="AX31" s="416"/>
      <c r="AY31" s="369"/>
      <c r="AZ31" s="416"/>
      <c r="BA31" s="147"/>
      <c r="BB31" s="416"/>
      <c r="BC31" s="147"/>
      <c r="BD31" s="416"/>
      <c r="BE31" s="369"/>
      <c r="BF31" s="416"/>
      <c r="BG31" s="369"/>
      <c r="BH31" s="416"/>
      <c r="BI31" s="147"/>
      <c r="BJ31" s="416"/>
      <c r="BK31" s="369"/>
      <c r="BL31" s="419"/>
      <c r="BM31" s="429"/>
      <c r="BN31" s="67" t="e">
        <f>IF(AM31&lt;0,(VLOOKUP($A31,#REF!,#REF!,FALSE)/$F31)+AM31,(VLOOKUP($A31,#REF!,#REF!,FALSE)/$F31))</f>
        <v>#REF!</v>
      </c>
      <c r="BO31" s="46" t="e">
        <f>IF(BN31&lt;0,(VLOOKUP($A31,#REF!,#REF!,FALSE)/$F31)+BN31,(VLOOKUP($A31,#REF!,#REF!,FALSE)/$F31))</f>
        <v>#REF!</v>
      </c>
      <c r="BP31" s="46" t="e">
        <f>IF(BO31&lt;0,(VLOOKUP($A31,#REF!,#REF!,FALSE)/$F31)+BO31,(VLOOKUP($A31,#REF!,#REF!,FALSE)/$F31))</f>
        <v>#REF!</v>
      </c>
      <c r="BQ31" s="46" t="e">
        <f>IF(BP31&lt;0,(VLOOKUP($A31,#REF!,#REF!,FALSE)/$F31)+BP31,(VLOOKUP($A31,#REF!,#REF!,FALSE)/$F31))</f>
        <v>#REF!</v>
      </c>
      <c r="BR31" s="46" t="e">
        <f>IF(BQ31&lt;0,(VLOOKUP($A31,#REF!,#REF!,FALSE)/$F31)+BQ31,(VLOOKUP($A31,#REF!,#REF!,FALSE)/$F31))</f>
        <v>#REF!</v>
      </c>
      <c r="BS31" s="49" t="e">
        <f>IF(BR31&lt;0,(VLOOKUP($A31,#REF!,#REF!,FALSE)/$F31)+BR31,(VLOOKUP($A31,#REF!,#REF!,FALSE)/$F31))</f>
        <v>#REF!</v>
      </c>
      <c r="CC31" s="33" t="e">
        <f t="shared" si="7"/>
        <v>#REF!</v>
      </c>
    </row>
    <row r="32" spans="1:81" ht="15.75" collapsed="1" thickBot="1" x14ac:dyDescent="0.25">
      <c r="A32" s="276"/>
      <c r="B32" s="277" t="e">
        <f>VLOOKUP($A32,base!$F:$V,base!Q$1,FALSE)</f>
        <v>#N/A</v>
      </c>
      <c r="C32" s="328" t="e">
        <f>VLOOKUP($A32,base!$F:$V,base!P$1,FALSE)</f>
        <v>#N/A</v>
      </c>
      <c r="D32" s="329" t="e">
        <f>VLOOKUP($A32,base!$F:$V,base!U$1,FALSE)</f>
        <v>#N/A</v>
      </c>
      <c r="E32" s="330" t="e">
        <f>VLOOKUP($A32,base!$F:$V,base!T$1,FALSE)</f>
        <v>#N/A</v>
      </c>
      <c r="F32" s="328" t="e">
        <f>VLOOKUP($A32,base!$F:$V,base!O$1,FALSE)</f>
        <v>#N/A</v>
      </c>
      <c r="G32" s="328" t="e">
        <f>VLOOKUP($A32,base!$F:$V,base!N$1,FALSE)</f>
        <v>#N/A</v>
      </c>
      <c r="H32" s="328" t="e">
        <f>VLOOKUP($A32,DLUO!$A:$H,DLUO!$F$1,FALSE)</f>
        <v>#N/A</v>
      </c>
      <c r="I32" s="438" t="e">
        <f>VLOOKUP($A32,DLUO!$A:$H,DLUO!$H$1,FALSE)</f>
        <v>#N/A</v>
      </c>
      <c r="J32" s="446" t="e">
        <f>VLOOKUP(A32,#REF!,#REF!,FALSE)</f>
        <v>#REF!</v>
      </c>
      <c r="K32" s="162" t="e">
        <f>J32-(VLOOKUP($A32,#REF!,#REF!,FALSE))+($AN32*$F32)</f>
        <v>#REF!</v>
      </c>
      <c r="L32" s="133" t="e">
        <f>K32-(VLOOKUP($A32,#REF!,#REF!,FALSE))</f>
        <v>#REF!</v>
      </c>
      <c r="M32" s="133" t="e">
        <f>L32-(VLOOKUP($A32,#REF!,#REF!,FALSE))</f>
        <v>#REF!</v>
      </c>
      <c r="N32" s="133" t="e">
        <f>M32-(VLOOKUP($A32,#REF!,#REF!,FALSE))</f>
        <v>#REF!</v>
      </c>
      <c r="O32" s="133" t="e">
        <f>N32-(VLOOKUP($A32,#REF!,#REF!,FALSE))</f>
        <v>#REF!</v>
      </c>
      <c r="P32" s="133" t="e">
        <f>O32-(VLOOKUP($A32,#REF!,#REF!,FALSE))</f>
        <v>#REF!</v>
      </c>
      <c r="Q32" s="133" t="e">
        <f>P32-(VLOOKUP($A32,#REF!,#REF!,FALSE))</f>
        <v>#REF!</v>
      </c>
      <c r="R32" s="133" t="e">
        <f>Q32-(VLOOKUP($A32,#REF!,#REF!,FALSE))</f>
        <v>#REF!</v>
      </c>
      <c r="S32" s="133" t="e">
        <f>R32-(VLOOKUP($A32,#REF!,#REF!,FALSE))</f>
        <v>#REF!</v>
      </c>
      <c r="T32" s="133" t="e">
        <f>S32-(VLOOKUP($A32,#REF!,#REF!,FALSE))</f>
        <v>#REF!</v>
      </c>
      <c r="U32" s="133" t="e">
        <f>T32-(VLOOKUP($A32,#REF!,#REF!,FALSE))</f>
        <v>#REF!</v>
      </c>
      <c r="V32" s="133" t="e">
        <f>U32-(VLOOKUP($A32,#REF!,#REF!,FALSE))</f>
        <v>#REF!</v>
      </c>
      <c r="W32" s="133" t="e">
        <f>V32-(VLOOKUP($A32,#REF!,#REF!,FALSE))</f>
        <v>#REF!</v>
      </c>
      <c r="X32" s="134" t="e">
        <f>W32-(VLOOKUP($A32,#REF!,#REF!,FALSE))</f>
        <v>#REF!</v>
      </c>
      <c r="Z32" s="231" t="e">
        <f t="shared" si="29"/>
        <v>#REF!</v>
      </c>
      <c r="AA32" s="232" t="e">
        <f t="shared" si="30"/>
        <v>#REF!</v>
      </c>
      <c r="AB32" s="232" t="e">
        <f>IF(IF(L32&lt;0,(M32/$F32)-(L32/$F32),M32/$F32)&gt;0,"",IF(L32&lt;0,(M32/$F32)-(L32/$F32),M32/$F32))</f>
        <v>#REF!</v>
      </c>
      <c r="AC32" s="232" t="e">
        <f t="shared" si="31"/>
        <v>#REF!</v>
      </c>
      <c r="AD32" s="232" t="e">
        <f t="shared" si="32"/>
        <v>#REF!</v>
      </c>
      <c r="AE32" s="232" t="e">
        <f t="shared" si="33"/>
        <v>#REF!</v>
      </c>
      <c r="AF32" s="232" t="e">
        <f t="shared" si="34"/>
        <v>#REF!</v>
      </c>
      <c r="AG32" s="232" t="e">
        <f t="shared" si="35"/>
        <v>#REF!</v>
      </c>
      <c r="AH32" s="232" t="e">
        <f t="shared" si="36"/>
        <v>#REF!</v>
      </c>
      <c r="AI32" s="232" t="e">
        <f t="shared" si="27"/>
        <v>#REF!</v>
      </c>
      <c r="AJ32" s="233" t="e">
        <f t="shared" si="3"/>
        <v>#REF!</v>
      </c>
      <c r="AK32" s="233" t="e">
        <f t="shared" si="20"/>
        <v>#REF!</v>
      </c>
      <c r="AL32" s="233" t="e">
        <f t="shared" si="21"/>
        <v>#REF!</v>
      </c>
      <c r="AM32" s="172" t="e">
        <f>(VLOOKUP($A32,#REF!,#REF!,FALSE)/'Rés MRP'!$F32)-AN32-(VLOOKUP($A32,$A$64:$BM$113,AN$1,FALSE))-(VLOOKUP($A32,$A$122:$BM$171,AN$1,FALSE))-(VLOOKUP($A32,$A$180:$BM$229,AN$1,FALSE))</f>
        <v>#REF!</v>
      </c>
      <c r="AN32" s="52">
        <f t="shared" si="6"/>
        <v>0</v>
      </c>
      <c r="AO32" s="369"/>
      <c r="AP32" s="416"/>
      <c r="AQ32" s="369"/>
      <c r="AR32" s="416"/>
      <c r="AS32" s="147"/>
      <c r="AT32" s="416"/>
      <c r="AU32" s="147"/>
      <c r="AV32" s="416"/>
      <c r="AW32" s="369"/>
      <c r="AX32" s="416"/>
      <c r="AY32" s="369"/>
      <c r="AZ32" s="416"/>
      <c r="BA32" s="147"/>
      <c r="BB32" s="416"/>
      <c r="BC32" s="147"/>
      <c r="BD32" s="416"/>
      <c r="BE32" s="369"/>
      <c r="BF32" s="416"/>
      <c r="BG32" s="369"/>
      <c r="BH32" s="416"/>
      <c r="BI32" s="147"/>
      <c r="BJ32" s="416"/>
      <c r="BK32" s="369"/>
      <c r="BL32" s="419"/>
      <c r="BM32" s="429"/>
      <c r="BN32" s="67" t="e">
        <f>IF(AM32&lt;0,(VLOOKUP($A32,#REF!,#REF!,FALSE)/$F32)+AM32,(VLOOKUP($A32,#REF!,#REF!,FALSE)/$F32))</f>
        <v>#REF!</v>
      </c>
      <c r="BO32" s="46" t="e">
        <f>IF(BN32&lt;0,(VLOOKUP($A32,#REF!,#REF!,FALSE)/$F32)+BN32,(VLOOKUP($A32,#REF!,#REF!,FALSE)/$F32))</f>
        <v>#REF!</v>
      </c>
      <c r="BP32" s="46" t="e">
        <f>IF(BO32&lt;0,(VLOOKUP($A32,#REF!,#REF!,FALSE)/$F32)+BO32,(VLOOKUP($A32,#REF!,#REF!,FALSE)/$F32))</f>
        <v>#REF!</v>
      </c>
      <c r="BQ32" s="46" t="e">
        <f>IF(BP32&lt;0,(VLOOKUP($A32,#REF!,#REF!,FALSE)/$F32)+BP32,(VLOOKUP($A32,#REF!,#REF!,FALSE)/$F32))</f>
        <v>#REF!</v>
      </c>
      <c r="BR32" s="46" t="e">
        <f>IF(BQ32&lt;0,(VLOOKUP($A32,#REF!,#REF!,FALSE)/$F32)+BQ32,(VLOOKUP($A32,#REF!,#REF!,FALSE)/$F32))</f>
        <v>#REF!</v>
      </c>
      <c r="BS32" s="49" t="e">
        <f>IF(BR32&lt;0,(VLOOKUP($A32,#REF!,#REF!,FALSE)/$F32)+BR32,(VLOOKUP($A32,#REF!,#REF!,FALSE)/$F32))</f>
        <v>#REF!</v>
      </c>
      <c r="CC32" s="33" t="e">
        <f t="shared" si="7"/>
        <v>#REF!</v>
      </c>
    </row>
    <row r="33" spans="1:81" ht="15.75" thickBot="1" x14ac:dyDescent="0.25">
      <c r="A33" s="276"/>
      <c r="B33" s="277" t="e">
        <f>VLOOKUP($A33,base!$F:$V,base!Q$1,FALSE)</f>
        <v>#N/A</v>
      </c>
      <c r="C33" s="328" t="e">
        <f>VLOOKUP($A33,base!$F:$V,base!P$1,FALSE)</f>
        <v>#N/A</v>
      </c>
      <c r="D33" s="329" t="e">
        <f>VLOOKUP($A33,base!$F:$V,base!U$1,FALSE)</f>
        <v>#N/A</v>
      </c>
      <c r="E33" s="330" t="e">
        <f>VLOOKUP($A33,base!$F:$V,base!T$1,FALSE)</f>
        <v>#N/A</v>
      </c>
      <c r="F33" s="328" t="e">
        <f>VLOOKUP($A33,base!$F:$V,base!O$1,FALSE)</f>
        <v>#N/A</v>
      </c>
      <c r="G33" s="328" t="e">
        <f>VLOOKUP($A33,base!$F:$V,base!N$1,FALSE)</f>
        <v>#N/A</v>
      </c>
      <c r="H33" s="328" t="e">
        <f>VLOOKUP($A33,DLUO!$A:$H,DLUO!$F$1,FALSE)</f>
        <v>#N/A</v>
      </c>
      <c r="I33" s="328" t="e">
        <f>VLOOKUP($A33,DLUO!$A:$H,DLUO!$H$1,FALSE)</f>
        <v>#N/A</v>
      </c>
      <c r="J33" s="138" t="e">
        <f>VLOOKUP(A33,#REF!,#REF!,FALSE)</f>
        <v>#REF!</v>
      </c>
      <c r="K33" s="132" t="e">
        <f>J33-(VLOOKUP($A33,#REF!,#REF!,FALSE))+($AN33*$F33)</f>
        <v>#REF!</v>
      </c>
      <c r="L33" s="133" t="e">
        <f>K33-(VLOOKUP($A33,#REF!,#REF!,FALSE))</f>
        <v>#REF!</v>
      </c>
      <c r="M33" s="133" t="e">
        <f>L33-(VLOOKUP($A33,#REF!,#REF!,FALSE))</f>
        <v>#REF!</v>
      </c>
      <c r="N33" s="133" t="e">
        <f>M33-(VLOOKUP($A33,#REF!,#REF!,FALSE))</f>
        <v>#REF!</v>
      </c>
      <c r="O33" s="133" t="e">
        <f>N33-(VLOOKUP($A33,#REF!,#REF!,FALSE))</f>
        <v>#REF!</v>
      </c>
      <c r="P33" s="133" t="e">
        <f>O33-(VLOOKUP($A33,#REF!,#REF!,FALSE))</f>
        <v>#REF!</v>
      </c>
      <c r="Q33" s="133" t="e">
        <f>P33-(VLOOKUP($A33,#REF!,#REF!,FALSE))</f>
        <v>#REF!</v>
      </c>
      <c r="R33" s="133" t="e">
        <f>Q33-(VLOOKUP($A33,#REF!,#REF!,FALSE))</f>
        <v>#REF!</v>
      </c>
      <c r="S33" s="133" t="e">
        <f>R33-(VLOOKUP($A33,#REF!,#REF!,FALSE))</f>
        <v>#REF!</v>
      </c>
      <c r="T33" s="133" t="e">
        <f>S33-(VLOOKUP($A33,#REF!,#REF!,FALSE))</f>
        <v>#REF!</v>
      </c>
      <c r="U33" s="133" t="e">
        <f>T33-(VLOOKUP($A33,#REF!,#REF!,FALSE))</f>
        <v>#REF!</v>
      </c>
      <c r="V33" s="133" t="e">
        <f>U33-(VLOOKUP($A33,#REF!,#REF!,FALSE))</f>
        <v>#REF!</v>
      </c>
      <c r="W33" s="133" t="e">
        <f>V33-(VLOOKUP($A33,#REF!,#REF!,FALSE))</f>
        <v>#REF!</v>
      </c>
      <c r="X33" s="134" t="e">
        <f>W33-(VLOOKUP($A33,#REF!,#REF!,FALSE))</f>
        <v>#REF!</v>
      </c>
      <c r="Z33" s="231" t="e">
        <f>IF(K33/$F33&gt;0,"",K33/$F33)</f>
        <v>#REF!</v>
      </c>
      <c r="AA33" s="232" t="e">
        <f t="shared" ref="AA33:AI33" si="40">IF(IF(K33&lt;0,(L33/$F33)-(K33/$F33),L33/$F33)&gt;0,"",IF(K33&lt;0,(L33/$F33)-(K33/$F33),L33/$F33))</f>
        <v>#REF!</v>
      </c>
      <c r="AB33" s="232" t="e">
        <f t="shared" si="40"/>
        <v>#REF!</v>
      </c>
      <c r="AC33" s="232" t="e">
        <f t="shared" si="40"/>
        <v>#REF!</v>
      </c>
      <c r="AD33" s="232" t="e">
        <f t="shared" si="40"/>
        <v>#REF!</v>
      </c>
      <c r="AE33" s="232" t="e">
        <f t="shared" si="40"/>
        <v>#REF!</v>
      </c>
      <c r="AF33" s="232" t="e">
        <f t="shared" si="40"/>
        <v>#REF!</v>
      </c>
      <c r="AG33" s="232" t="e">
        <f t="shared" si="40"/>
        <v>#REF!</v>
      </c>
      <c r="AH33" s="232" t="e">
        <f t="shared" si="40"/>
        <v>#REF!</v>
      </c>
      <c r="AI33" s="232" t="e">
        <f t="shared" si="40"/>
        <v>#REF!</v>
      </c>
      <c r="AJ33" s="233" t="e">
        <f t="shared" si="3"/>
        <v>#REF!</v>
      </c>
      <c r="AK33" s="233" t="e">
        <f t="shared" si="20"/>
        <v>#REF!</v>
      </c>
      <c r="AL33" s="233" t="e">
        <f t="shared" si="21"/>
        <v>#REF!</v>
      </c>
      <c r="AM33" s="172" t="e">
        <f>(VLOOKUP($A33,#REF!,#REF!,FALSE)/'Rés MRP'!$F33)-AN33-(VLOOKUP($A33,$A$64:$BM$113,AN$1,FALSE))-(VLOOKUP($A33,$A$122:$BM$171,AN$1,FALSE))-(VLOOKUP($A33,$A$180:$BM$229,AN$1,FALSE))</f>
        <v>#REF!</v>
      </c>
      <c r="AN33" s="52">
        <f t="shared" si="6"/>
        <v>0</v>
      </c>
      <c r="AO33" s="369"/>
      <c r="AP33" s="416"/>
      <c r="AQ33" s="369"/>
      <c r="AR33" s="416"/>
      <c r="AS33" s="147"/>
      <c r="AT33" s="416"/>
      <c r="AU33" s="147"/>
      <c r="AV33" s="416"/>
      <c r="AW33" s="369"/>
      <c r="AX33" s="416"/>
      <c r="AY33" s="369"/>
      <c r="AZ33" s="416"/>
      <c r="BA33" s="147"/>
      <c r="BB33" s="416"/>
      <c r="BC33" s="147"/>
      <c r="BD33" s="416"/>
      <c r="BE33" s="369"/>
      <c r="BF33" s="416"/>
      <c r="BG33" s="369"/>
      <c r="BH33" s="416"/>
      <c r="BI33" s="147"/>
      <c r="BJ33" s="416"/>
      <c r="BK33" s="369"/>
      <c r="BL33" s="419"/>
      <c r="BM33" s="429"/>
      <c r="BN33" s="67" t="e">
        <f>IF(AM33&lt;0,(VLOOKUP($A33,#REF!,#REF!,FALSE)/$F33)+AM33,(VLOOKUP($A33,#REF!,#REF!,FALSE)/$F33))</f>
        <v>#REF!</v>
      </c>
      <c r="BO33" s="46" t="e">
        <f>IF(BN33&lt;0,(VLOOKUP($A33,#REF!,#REF!,FALSE)/$F33)+BN33,(VLOOKUP($A33,#REF!,#REF!,FALSE)/$F33))</f>
        <v>#REF!</v>
      </c>
      <c r="BP33" s="46" t="e">
        <f>IF(BO33&lt;0,(VLOOKUP($A33,#REF!,#REF!,FALSE)/$F33)+BO33,(VLOOKUP($A33,#REF!,#REF!,FALSE)/$F33))</f>
        <v>#REF!</v>
      </c>
      <c r="BQ33" s="46" t="e">
        <f>IF(BP33&lt;0,(VLOOKUP($A33,#REF!,#REF!,FALSE)/$F33)+BP33,(VLOOKUP($A33,#REF!,#REF!,FALSE)/$F33))</f>
        <v>#REF!</v>
      </c>
      <c r="BR33" s="46" t="e">
        <f>IF(BQ33&lt;0,(VLOOKUP($A33,#REF!,#REF!,FALSE)/$F33)+BQ33,(VLOOKUP($A33,#REF!,#REF!,FALSE)/$F33))</f>
        <v>#REF!</v>
      </c>
      <c r="BS33" s="49" t="e">
        <f>IF(BR33&lt;0,(VLOOKUP($A33,#REF!,#REF!,FALSE)/$F33)+BR33,(VLOOKUP($A33,#REF!,#REF!,FALSE)/$F33))</f>
        <v>#REF!</v>
      </c>
      <c r="CC33" s="33" t="e">
        <f t="shared" si="7"/>
        <v>#REF!</v>
      </c>
    </row>
    <row r="34" spans="1:81" ht="16.5" hidden="1" customHeight="1" x14ac:dyDescent="0.25">
      <c r="A34" s="276">
        <v>1000011865</v>
      </c>
      <c r="B34" s="277" t="str">
        <f>VLOOKUP($A34,base!$F:$V,base!Q$1,FALSE)</f>
        <v>100% MIE COMPLET PT PLUS 30% GT 650 G X 6</v>
      </c>
      <c r="C34" s="328">
        <f>VLOOKUP($A34,base!$F:$V,base!P$1,FALSE)</f>
        <v>2029004995</v>
      </c>
      <c r="D34" s="329">
        <f>VLOOKUP($A34,base!$F:$V,base!U$1,FALSE)</f>
        <v>5.6811875693673688</v>
      </c>
      <c r="E34" s="330">
        <f>VLOOKUP($A34,base!$F:$V,base!T$1,FALSE)</f>
        <v>9.8638470007912478</v>
      </c>
      <c r="F34" s="328">
        <f>VLOOKUP($A34,base!$F:$V,base!O$1,FALSE)</f>
        <v>68</v>
      </c>
      <c r="G34" s="328">
        <f>VLOOKUP($A34,base!$F:$V,base!N$1,FALSE)</f>
        <v>6</v>
      </c>
      <c r="H34" s="328" t="str">
        <f>VLOOKUP($A34,DLUO!$A:$H,DLUO!$F$1,FALSE)</f>
        <v>6</v>
      </c>
      <c r="I34" s="328" t="str">
        <f>VLOOKUP($A34,DLUO!$A:$H,DLUO!$H$1,FALSE)</f>
        <v>18</v>
      </c>
      <c r="J34" s="138" t="e">
        <f>VLOOKUP(A34,#REF!,#REF!,FALSE)</f>
        <v>#REF!</v>
      </c>
      <c r="K34" s="132" t="e">
        <f>J34-(VLOOKUP($A34,#REF!,#REF!,FALSE))+($AN34*$F34)</f>
        <v>#REF!</v>
      </c>
      <c r="L34" s="133" t="e">
        <f>K34-(VLOOKUP($A34,#REF!,#REF!,FALSE))</f>
        <v>#REF!</v>
      </c>
      <c r="M34" s="133" t="e">
        <f>L34-(VLOOKUP($A34,#REF!,#REF!,FALSE))</f>
        <v>#REF!</v>
      </c>
      <c r="N34" s="133" t="e">
        <f>M34-(VLOOKUP($A34,#REF!,#REF!,FALSE))</f>
        <v>#REF!</v>
      </c>
      <c r="O34" s="133" t="e">
        <f>N34-(VLOOKUP($A34,#REF!,#REF!,FALSE))</f>
        <v>#REF!</v>
      </c>
      <c r="P34" s="133" t="e">
        <f>O34-(VLOOKUP($A34,#REF!,#REF!,FALSE))</f>
        <v>#REF!</v>
      </c>
      <c r="Q34" s="133" t="e">
        <f>P34-(VLOOKUP($A34,#REF!,#REF!,FALSE))</f>
        <v>#REF!</v>
      </c>
      <c r="R34" s="133" t="e">
        <f>Q34-(VLOOKUP($A34,#REF!,#REF!,FALSE))</f>
        <v>#REF!</v>
      </c>
      <c r="S34" s="133" t="e">
        <f>R34-(VLOOKUP($A34,#REF!,#REF!,FALSE))</f>
        <v>#REF!</v>
      </c>
      <c r="T34" s="133" t="e">
        <f>S34-(VLOOKUP($A34,#REF!,#REF!,FALSE))</f>
        <v>#REF!</v>
      </c>
      <c r="U34" s="133" t="e">
        <f>T34-(VLOOKUP($A34,#REF!,#REF!,FALSE))</f>
        <v>#REF!</v>
      </c>
      <c r="V34" s="133" t="e">
        <f>U34-(VLOOKUP($A34,#REF!,#REF!,FALSE))</f>
        <v>#REF!</v>
      </c>
      <c r="W34" s="133" t="e">
        <f>V34-(VLOOKUP($A34,#REF!,#REF!,FALSE))</f>
        <v>#REF!</v>
      </c>
      <c r="X34" s="134" t="e">
        <f>W34-(VLOOKUP($A34,#REF!,#REF!,FALSE))</f>
        <v>#REF!</v>
      </c>
      <c r="Z34" s="231" t="e">
        <f t="shared" si="29"/>
        <v>#REF!</v>
      </c>
      <c r="AA34" s="232" t="e">
        <f t="shared" si="30"/>
        <v>#REF!</v>
      </c>
      <c r="AB34" s="232" t="e">
        <f>IF(IF(L34&lt;0,(M34/$F34)-(L34/$F34),M34/$F34)&gt;0,"",IF(L34&lt;0,(M34/$F34)-(L34/$F34),M34/$F34))</f>
        <v>#REF!</v>
      </c>
      <c r="AC34" s="232" t="e">
        <f t="shared" si="31"/>
        <v>#REF!</v>
      </c>
      <c r="AD34" s="232" t="e">
        <f t="shared" si="32"/>
        <v>#REF!</v>
      </c>
      <c r="AE34" s="232" t="e">
        <f t="shared" si="33"/>
        <v>#REF!</v>
      </c>
      <c r="AF34" s="232" t="e">
        <f t="shared" si="34"/>
        <v>#REF!</v>
      </c>
      <c r="AG34" s="232" t="e">
        <f t="shared" si="35"/>
        <v>#REF!</v>
      </c>
      <c r="AH34" s="232" t="e">
        <f t="shared" si="36"/>
        <v>#REF!</v>
      </c>
      <c r="AI34" s="232" t="e">
        <f t="shared" si="27"/>
        <v>#REF!</v>
      </c>
      <c r="AJ34" s="233" t="e">
        <f t="shared" si="3"/>
        <v>#REF!</v>
      </c>
      <c r="AK34" s="233" t="e">
        <f t="shared" si="20"/>
        <v>#REF!</v>
      </c>
      <c r="AL34" s="233" t="e">
        <f t="shared" si="21"/>
        <v>#REF!</v>
      </c>
      <c r="AM34" s="172" t="e">
        <f>(VLOOKUP($A34,#REF!,#REF!,FALSE)/'Rés MRP'!$F34)-AN34-(VLOOKUP($A34,$A$64:$BM$113,AN$1,FALSE))-(VLOOKUP($A34,$A$122:$BM$171,AN$1,FALSE))-(VLOOKUP($A34,$A$180:$BM$229,AN$1,FALSE))</f>
        <v>#REF!</v>
      </c>
      <c r="AN34" s="52">
        <f t="shared" si="6"/>
        <v>0</v>
      </c>
      <c r="AO34" s="369"/>
      <c r="AP34" s="416"/>
      <c r="AQ34" s="369"/>
      <c r="AR34" s="416"/>
      <c r="AS34" s="147"/>
      <c r="AT34" s="416"/>
      <c r="AU34" s="147"/>
      <c r="AV34" s="416"/>
      <c r="AW34" s="369"/>
      <c r="AX34" s="416"/>
      <c r="AY34" s="369"/>
      <c r="AZ34" s="416"/>
      <c r="BA34" s="147"/>
      <c r="BB34" s="416"/>
      <c r="BC34" s="147"/>
      <c r="BD34" s="416"/>
      <c r="BE34" s="369"/>
      <c r="BF34" s="416"/>
      <c r="BG34" s="369"/>
      <c r="BH34" s="416"/>
      <c r="BI34" s="147"/>
      <c r="BJ34" s="416"/>
      <c r="BK34" s="369"/>
      <c r="BL34" s="419"/>
      <c r="BM34" s="429"/>
      <c r="BN34" s="67" t="e">
        <f>IF(AM34&lt;0,(VLOOKUP($A34,#REF!,#REF!,FALSE)/$F34)+AM34,(VLOOKUP($A34,#REF!,#REF!,FALSE)/$F34))</f>
        <v>#REF!</v>
      </c>
      <c r="BO34" s="46" t="e">
        <f>IF(BN34&lt;0,(VLOOKUP($A34,#REF!,#REF!,FALSE)/$F34)+BN34,(VLOOKUP($A34,#REF!,#REF!,FALSE)/$F34))</f>
        <v>#REF!</v>
      </c>
      <c r="BP34" s="46" t="e">
        <f>IF(BO34&lt;0,(VLOOKUP($A34,#REF!,#REF!,FALSE)/$F34)+BO34,(VLOOKUP($A34,#REF!,#REF!,FALSE)/$F34))</f>
        <v>#REF!</v>
      </c>
      <c r="BQ34" s="46" t="e">
        <f>IF(BP34&lt;0,(VLOOKUP($A34,#REF!,#REF!,FALSE)/$F34)+BP34,(VLOOKUP($A34,#REF!,#REF!,FALSE)/$F34))</f>
        <v>#REF!</v>
      </c>
      <c r="BR34" s="46" t="e">
        <f>IF(BQ34&lt;0,(VLOOKUP($A34,#REF!,#REF!,FALSE)/$F34)+BQ34,(VLOOKUP($A34,#REF!,#REF!,FALSE)/$F34))</f>
        <v>#REF!</v>
      </c>
      <c r="BS34" s="49" t="e">
        <f>IF(BR34&lt;0,(VLOOKUP($A34,#REF!,#REF!,FALSE)/$F34)+BR34,(VLOOKUP($A34,#REF!,#REF!,FALSE)/$F34))</f>
        <v>#REF!</v>
      </c>
      <c r="CC34" s="33" t="e">
        <f t="shared" si="7"/>
        <v>#REF!</v>
      </c>
    </row>
    <row r="35" spans="1:81" ht="16.5" hidden="1" customHeight="1" thickBot="1" x14ac:dyDescent="0.25">
      <c r="A35" s="276">
        <v>1000015417</v>
      </c>
      <c r="B35" s="277" t="str">
        <f>VLOOKUP($A35,base!$F:$V,base!Q$1,FALSE)</f>
        <v>100% MIE COMPLET PT PLUS 30% GT 650 G X 20</v>
      </c>
      <c r="C35" s="328">
        <f>VLOOKUP($A35,base!$F:$V,base!P$1,FALSE)</f>
        <v>2029004995</v>
      </c>
      <c r="D35" s="329">
        <f>VLOOKUP($A35,base!$F:$V,base!U$1,FALSE)</f>
        <v>5.7948113207547172</v>
      </c>
      <c r="E35" s="330">
        <f>VLOOKUP($A35,base!$F:$V,base!T$1,FALSE)</f>
        <v>9.8638470007912478</v>
      </c>
      <c r="F35" s="328">
        <f>VLOOKUP($A35,base!$F:$V,base!O$1,FALSE)</f>
        <v>20</v>
      </c>
      <c r="G35" s="328">
        <f>VLOOKUP($A35,base!$F:$V,base!N$1,FALSE)</f>
        <v>20</v>
      </c>
      <c r="H35" s="328" t="str">
        <f>VLOOKUP($A35,DLUO!$A:$H,DLUO!$F$1,FALSE)</f>
        <v>6</v>
      </c>
      <c r="I35" s="328" t="str">
        <f>VLOOKUP($A35,DLUO!$A:$H,DLUO!$H$1,FALSE)</f>
        <v>18</v>
      </c>
      <c r="J35" s="444" t="e">
        <f>VLOOKUP(A35,#REF!,#REF!,FALSE)</f>
        <v>#REF!</v>
      </c>
      <c r="K35" s="132" t="e">
        <f>J35-(VLOOKUP($A35,#REF!,#REF!,FALSE))+($AN35*$F35)</f>
        <v>#REF!</v>
      </c>
      <c r="L35" s="133" t="e">
        <f>K35-(VLOOKUP($A35,#REF!,#REF!,FALSE))</f>
        <v>#REF!</v>
      </c>
      <c r="M35" s="133" t="e">
        <f>L35-(VLOOKUP($A35,#REF!,#REF!,FALSE))</f>
        <v>#REF!</v>
      </c>
      <c r="N35" s="133" t="e">
        <f>M35-(VLOOKUP($A35,#REF!,#REF!,FALSE))</f>
        <v>#REF!</v>
      </c>
      <c r="O35" s="133" t="e">
        <f>N35-(VLOOKUP($A35,#REF!,#REF!,FALSE))</f>
        <v>#REF!</v>
      </c>
      <c r="P35" s="133" t="e">
        <f>O35-(VLOOKUP($A35,#REF!,#REF!,FALSE))</f>
        <v>#REF!</v>
      </c>
      <c r="Q35" s="133" t="e">
        <f>P35-(VLOOKUP($A35,#REF!,#REF!,FALSE))</f>
        <v>#REF!</v>
      </c>
      <c r="R35" s="133" t="e">
        <f>Q35-(VLOOKUP($A35,#REF!,#REF!,FALSE))</f>
        <v>#REF!</v>
      </c>
      <c r="S35" s="133" t="e">
        <f>R35-(VLOOKUP($A35,#REF!,#REF!,FALSE))</f>
        <v>#REF!</v>
      </c>
      <c r="T35" s="133" t="e">
        <f>S35-(VLOOKUP($A35,#REF!,#REF!,FALSE))</f>
        <v>#REF!</v>
      </c>
      <c r="U35" s="133" t="e">
        <f>T35-(VLOOKUP($A35,#REF!,#REF!,FALSE))</f>
        <v>#REF!</v>
      </c>
      <c r="V35" s="133" t="e">
        <f>U35-(VLOOKUP($A35,#REF!,#REF!,FALSE))</f>
        <v>#REF!</v>
      </c>
      <c r="W35" s="133" t="e">
        <f>V35-(VLOOKUP($A35,#REF!,#REF!,FALSE))</f>
        <v>#REF!</v>
      </c>
      <c r="X35" s="134" t="e">
        <f>W35-(VLOOKUP($A35,#REF!,#REF!,FALSE))</f>
        <v>#REF!</v>
      </c>
      <c r="Z35" s="231" t="e">
        <f>IF(K35/$F35&gt;0,"",K35/$F35)</f>
        <v>#REF!</v>
      </c>
      <c r="AA35" s="232" t="e">
        <f t="shared" ref="AA35:AI35" si="41">IF(IF(K35&lt;0,(L35/$F35)-(K35/$F35),L35/$F35)&gt;0,"",IF(K35&lt;0,(L35/$F35)-(K35/$F35),L35/$F35))</f>
        <v>#REF!</v>
      </c>
      <c r="AB35" s="232" t="e">
        <f t="shared" si="41"/>
        <v>#REF!</v>
      </c>
      <c r="AC35" s="232" t="e">
        <f t="shared" si="41"/>
        <v>#REF!</v>
      </c>
      <c r="AD35" s="232" t="e">
        <f t="shared" si="41"/>
        <v>#REF!</v>
      </c>
      <c r="AE35" s="232" t="e">
        <f t="shared" si="41"/>
        <v>#REF!</v>
      </c>
      <c r="AF35" s="232" t="e">
        <f t="shared" si="41"/>
        <v>#REF!</v>
      </c>
      <c r="AG35" s="232" t="e">
        <f t="shared" si="41"/>
        <v>#REF!</v>
      </c>
      <c r="AH35" s="232" t="e">
        <f t="shared" si="41"/>
        <v>#REF!</v>
      </c>
      <c r="AI35" s="232" t="e">
        <f t="shared" si="41"/>
        <v>#REF!</v>
      </c>
      <c r="AJ35" s="233" t="e">
        <f t="shared" si="3"/>
        <v>#REF!</v>
      </c>
      <c r="AK35" s="233" t="e">
        <f t="shared" si="20"/>
        <v>#REF!</v>
      </c>
      <c r="AL35" s="233" t="e">
        <f t="shared" si="21"/>
        <v>#REF!</v>
      </c>
      <c r="AM35" s="172" t="e">
        <f>(VLOOKUP($A35,#REF!,#REF!,FALSE)/'Rés MRP'!$F35)-AN35-(VLOOKUP($A35,$A$64:$BM$113,AN$1,FALSE))-(VLOOKUP($A35,$A$122:$BM$171,AN$1,FALSE))-(VLOOKUP($A35,$A$180:$BM$229,AN$1,FALSE))</f>
        <v>#REF!</v>
      </c>
      <c r="AN35" s="52">
        <f t="shared" si="6"/>
        <v>0</v>
      </c>
      <c r="AO35" s="369"/>
      <c r="AP35" s="416"/>
      <c r="AQ35" s="369"/>
      <c r="AR35" s="416"/>
      <c r="AS35" s="147"/>
      <c r="AT35" s="416"/>
      <c r="AU35" s="147"/>
      <c r="AV35" s="416"/>
      <c r="AW35" s="369"/>
      <c r="AX35" s="416"/>
      <c r="AY35" s="369"/>
      <c r="AZ35" s="416"/>
      <c r="BA35" s="147"/>
      <c r="BB35" s="416"/>
      <c r="BC35" s="147"/>
      <c r="BD35" s="416"/>
      <c r="BE35" s="369"/>
      <c r="BF35" s="416"/>
      <c r="BG35" s="369"/>
      <c r="BH35" s="416"/>
      <c r="BI35" s="147"/>
      <c r="BJ35" s="416"/>
      <c r="BK35" s="369"/>
      <c r="BL35" s="419"/>
      <c r="BM35" s="429"/>
      <c r="BN35" s="67" t="e">
        <f>IF(AM35&lt;0,(VLOOKUP($A35,#REF!,#REF!,FALSE)/$F35)+AM35,(VLOOKUP($A35,#REF!,#REF!,FALSE)/$F35))</f>
        <v>#REF!</v>
      </c>
      <c r="BO35" s="46" t="e">
        <f>IF(BN35&lt;0,(VLOOKUP($A35,#REF!,#REF!,FALSE)/$F35)+BN35,(VLOOKUP($A35,#REF!,#REF!,FALSE)/$F35))</f>
        <v>#REF!</v>
      </c>
      <c r="BP35" s="46" t="e">
        <f>IF(BO35&lt;0,(VLOOKUP($A35,#REF!,#REF!,FALSE)/$F35)+BO35,(VLOOKUP($A35,#REF!,#REF!,FALSE)/$F35))</f>
        <v>#REF!</v>
      </c>
      <c r="BQ35" s="46" t="e">
        <f>IF(BP35&lt;0,(VLOOKUP($A35,#REF!,#REF!,FALSE)/$F35)+BP35,(VLOOKUP($A35,#REF!,#REF!,FALSE)/$F35))</f>
        <v>#REF!</v>
      </c>
      <c r="BR35" s="46" t="e">
        <f>IF(BQ35&lt;0,(VLOOKUP($A35,#REF!,#REF!,FALSE)/$F35)+BQ35,(VLOOKUP($A35,#REF!,#REF!,FALSE)/$F35))</f>
        <v>#REF!</v>
      </c>
      <c r="BS35" s="49" t="e">
        <f>IF(BR35&lt;0,(VLOOKUP($A35,#REF!,#REF!,FALSE)/$F35)+BR35,(VLOOKUP($A35,#REF!,#REF!,FALSE)/$F35))</f>
        <v>#REF!</v>
      </c>
      <c r="CC35" s="33" t="e">
        <f t="shared" si="7"/>
        <v>#REF!</v>
      </c>
    </row>
    <row r="36" spans="1:81" ht="14.25" customHeight="1" collapsed="1" x14ac:dyDescent="0.2">
      <c r="A36" s="56"/>
      <c r="B36" s="57" t="e">
        <f>VLOOKUP($A36,base!$F:$V,base!Q$1,FALSE)</f>
        <v>#N/A</v>
      </c>
      <c r="C36" s="58" t="e">
        <f>VLOOKUP($A36,base!$F:$V,base!P$1,FALSE)</f>
        <v>#N/A</v>
      </c>
      <c r="D36" s="211" t="e">
        <f>VLOOKUP($A36,base!$F:$V,base!U$1,FALSE)</f>
        <v>#N/A</v>
      </c>
      <c r="E36" s="193" t="e">
        <f>VLOOKUP($A36,base!$F:$V,base!T$1,FALSE)</f>
        <v>#N/A</v>
      </c>
      <c r="F36" s="58" t="e">
        <f>VLOOKUP($A36,base!$F:$V,base!O$1,FALSE)</f>
        <v>#N/A</v>
      </c>
      <c r="G36" s="58" t="e">
        <f>VLOOKUP($A36,base!$F:$V,base!N$1,FALSE)</f>
        <v>#N/A</v>
      </c>
      <c r="H36" s="58" t="e">
        <f>VLOOKUP($A36,DLUO!$A:$H,DLUO!$F$1,FALSE)</f>
        <v>#N/A</v>
      </c>
      <c r="I36" s="439" t="e">
        <f>VLOOKUP($A36,DLUO!$A:$H,DLUO!$H$1,FALSE)</f>
        <v>#N/A</v>
      </c>
      <c r="J36" s="159" t="e">
        <f>VLOOKUP(A36,#REF!,#REF!,FALSE)</f>
        <v>#REF!</v>
      </c>
      <c r="K36" s="162" t="e">
        <f>J36-(VLOOKUP($A36,#REF!,#REF!,FALSE))+($AN36*$F36)</f>
        <v>#REF!</v>
      </c>
      <c r="L36" s="133" t="e">
        <f>K36-(VLOOKUP($A36,#REF!,#REF!,FALSE))</f>
        <v>#REF!</v>
      </c>
      <c r="M36" s="133" t="e">
        <f>L36-(VLOOKUP($A36,#REF!,#REF!,FALSE))</f>
        <v>#REF!</v>
      </c>
      <c r="N36" s="133" t="e">
        <f>M36-(VLOOKUP($A36,#REF!,#REF!,FALSE))</f>
        <v>#REF!</v>
      </c>
      <c r="O36" s="133" t="e">
        <f>N36-(VLOOKUP($A36,#REF!,#REF!,FALSE))</f>
        <v>#REF!</v>
      </c>
      <c r="P36" s="133" t="e">
        <f>O36-(VLOOKUP($A36,#REF!,#REF!,FALSE))</f>
        <v>#REF!</v>
      </c>
      <c r="Q36" s="133" t="e">
        <f>P36-(VLOOKUP($A36,#REF!,#REF!,FALSE))</f>
        <v>#REF!</v>
      </c>
      <c r="R36" s="133" t="e">
        <f>Q36-(VLOOKUP($A36,#REF!,#REF!,FALSE))</f>
        <v>#REF!</v>
      </c>
      <c r="S36" s="133" t="e">
        <f>R36-(VLOOKUP($A36,#REF!,#REF!,FALSE))</f>
        <v>#REF!</v>
      </c>
      <c r="T36" s="133" t="e">
        <f>S36-(VLOOKUP($A36,#REF!,#REF!,FALSE))</f>
        <v>#REF!</v>
      </c>
      <c r="U36" s="133" t="e">
        <f>T36-(VLOOKUP($A36,#REF!,#REF!,FALSE))</f>
        <v>#REF!</v>
      </c>
      <c r="V36" s="133" t="e">
        <f>U36-(VLOOKUP($A36,#REF!,#REF!,FALSE))</f>
        <v>#REF!</v>
      </c>
      <c r="W36" s="133" t="e">
        <f>V36-(VLOOKUP($A36,#REF!,#REF!,FALSE))</f>
        <v>#REF!</v>
      </c>
      <c r="X36" s="134" t="e">
        <f>W36-(VLOOKUP($A36,#REF!,#REF!,FALSE))</f>
        <v>#REF!</v>
      </c>
      <c r="Z36" s="231" t="e">
        <f t="shared" si="29"/>
        <v>#REF!</v>
      </c>
      <c r="AA36" s="232" t="e">
        <f t="shared" si="30"/>
        <v>#REF!</v>
      </c>
      <c r="AB36" s="232" t="e">
        <f>IF(IF(L36&lt;0,(M36/$F36)-(L36/$F36),M36/$F36)&gt;0,"",IF(L36&lt;0,(M36/$F36)-(L36/$F36),M36/$F36))</f>
        <v>#REF!</v>
      </c>
      <c r="AC36" s="232" t="e">
        <f t="shared" si="31"/>
        <v>#REF!</v>
      </c>
      <c r="AD36" s="232" t="e">
        <f t="shared" si="32"/>
        <v>#REF!</v>
      </c>
      <c r="AE36" s="232" t="e">
        <f t="shared" si="33"/>
        <v>#REF!</v>
      </c>
      <c r="AF36" s="232" t="e">
        <f t="shared" si="34"/>
        <v>#REF!</v>
      </c>
      <c r="AG36" s="232" t="e">
        <f t="shared" si="35"/>
        <v>#REF!</v>
      </c>
      <c r="AH36" s="232" t="e">
        <f t="shared" si="36"/>
        <v>#REF!</v>
      </c>
      <c r="AI36" s="232" t="e">
        <f t="shared" si="27"/>
        <v>#REF!</v>
      </c>
      <c r="AJ36" s="233" t="e">
        <f t="shared" si="3"/>
        <v>#REF!</v>
      </c>
      <c r="AK36" s="233" t="e">
        <f t="shared" si="20"/>
        <v>#REF!</v>
      </c>
      <c r="AL36" s="233" t="e">
        <f t="shared" si="21"/>
        <v>#REF!</v>
      </c>
      <c r="AM36" s="172" t="e">
        <f>(VLOOKUP($A36,#REF!,#REF!,FALSE)/'Rés MRP'!$F36)-AN36-(VLOOKUP($A36,$A$64:$BM$113,AN$1,FALSE))-(VLOOKUP($A36,$A$122:$BM$171,AN$1,FALSE))-(VLOOKUP($A36,$A$180:$BM$229,AN$1,FALSE))</f>
        <v>#REF!</v>
      </c>
      <c r="AN36" s="52">
        <f t="shared" si="6"/>
        <v>0</v>
      </c>
      <c r="AO36" s="369"/>
      <c r="AP36" s="416"/>
      <c r="AQ36" s="369"/>
      <c r="AR36" s="416"/>
      <c r="AS36" s="147"/>
      <c r="AT36" s="416"/>
      <c r="AU36" s="147"/>
      <c r="AV36" s="416"/>
      <c r="AW36" s="369"/>
      <c r="AX36" s="416"/>
      <c r="AY36" s="369"/>
      <c r="AZ36" s="416"/>
      <c r="BA36" s="147"/>
      <c r="BB36" s="416"/>
      <c r="BC36" s="147"/>
      <c r="BD36" s="416"/>
      <c r="BE36" s="369"/>
      <c r="BF36" s="416"/>
      <c r="BG36" s="369"/>
      <c r="BH36" s="416"/>
      <c r="BI36" s="147"/>
      <c r="BJ36" s="416"/>
      <c r="BK36" s="369"/>
      <c r="BL36" s="419"/>
      <c r="BM36" s="429"/>
      <c r="BN36" s="67" t="e">
        <f>IF(AM36&lt;0,(VLOOKUP($A36,#REF!,#REF!,FALSE)/$F36)+AM36,(VLOOKUP($A36,#REF!,#REF!,FALSE)/$F36))</f>
        <v>#REF!</v>
      </c>
      <c r="BO36" s="46" t="e">
        <f>IF(BN36&lt;0,(VLOOKUP($A36,#REF!,#REF!,FALSE)/$F36)+BN36,(VLOOKUP($A36,#REF!,#REF!,FALSE)/$F36))</f>
        <v>#REF!</v>
      </c>
      <c r="BP36" s="46" t="e">
        <f>IF(BO36&lt;0,(VLOOKUP($A36,#REF!,#REF!,FALSE)/$F36)+BO36,(VLOOKUP($A36,#REF!,#REF!,FALSE)/$F36))</f>
        <v>#REF!</v>
      </c>
      <c r="BQ36" s="46" t="e">
        <f>IF(BP36&lt;0,(VLOOKUP($A36,#REF!,#REF!,FALSE)/$F36)+BP36,(VLOOKUP($A36,#REF!,#REF!,FALSE)/$F36))</f>
        <v>#REF!</v>
      </c>
      <c r="BR36" s="46" t="e">
        <f>IF(BQ36&lt;0,(VLOOKUP($A36,#REF!,#REF!,FALSE)/$F36)+BQ36,(VLOOKUP($A36,#REF!,#REF!,FALSE)/$F36))</f>
        <v>#REF!</v>
      </c>
      <c r="BS36" s="49" t="e">
        <f>IF(BR36&lt;0,(VLOOKUP($A36,#REF!,#REF!,FALSE)/$F36)+BR36,(VLOOKUP($A36,#REF!,#REF!,FALSE)/$F36))</f>
        <v>#REF!</v>
      </c>
      <c r="CC36" s="33" t="e">
        <f t="shared" si="7"/>
        <v>#REF!</v>
      </c>
    </row>
    <row r="37" spans="1:81" ht="15.75" thickBot="1" x14ac:dyDescent="0.25">
      <c r="A37" s="56"/>
      <c r="B37" s="57" t="e">
        <f>VLOOKUP($A37,base!$F:$V,base!Q$1,FALSE)</f>
        <v>#N/A</v>
      </c>
      <c r="C37" s="58" t="e">
        <f>VLOOKUP($A37,base!$F:$V,base!P$1,FALSE)</f>
        <v>#N/A</v>
      </c>
      <c r="D37" s="211" t="e">
        <f>VLOOKUP($A37,base!$F:$V,base!U$1,FALSE)</f>
        <v>#N/A</v>
      </c>
      <c r="E37" s="193" t="e">
        <f>VLOOKUP($A37,base!$F:$V,base!T$1,FALSE)</f>
        <v>#N/A</v>
      </c>
      <c r="F37" s="58" t="e">
        <f>VLOOKUP($A37,base!$F:$V,base!O$1,FALSE)</f>
        <v>#N/A</v>
      </c>
      <c r="G37" s="58" t="e">
        <f>VLOOKUP($A37,base!$F:$V,base!N$1,FALSE)</f>
        <v>#N/A</v>
      </c>
      <c r="H37" s="58" t="e">
        <f>VLOOKUP($A37,DLUO!$A:$H,DLUO!$F$1,FALSE)</f>
        <v>#N/A</v>
      </c>
      <c r="I37" s="439" t="e">
        <f>VLOOKUP($A37,DLUO!$A:$H,DLUO!$H$1,FALSE)</f>
        <v>#N/A</v>
      </c>
      <c r="J37" s="160" t="e">
        <f>VLOOKUP(A37,#REF!,#REF!,FALSE)</f>
        <v>#REF!</v>
      </c>
      <c r="K37" s="162" t="e">
        <f>J37-(VLOOKUP($A37,#REF!,#REF!,FALSE))+($AN37*$F37)</f>
        <v>#REF!</v>
      </c>
      <c r="L37" s="133" t="e">
        <f>K37-(VLOOKUP($A37,#REF!,#REF!,FALSE))</f>
        <v>#REF!</v>
      </c>
      <c r="M37" s="133" t="e">
        <f>L37-(VLOOKUP($A37,#REF!,#REF!,FALSE))</f>
        <v>#REF!</v>
      </c>
      <c r="N37" s="133" t="e">
        <f>M37-(VLOOKUP($A37,#REF!,#REF!,FALSE))</f>
        <v>#REF!</v>
      </c>
      <c r="O37" s="133" t="e">
        <f>N37-(VLOOKUP($A37,#REF!,#REF!,FALSE))</f>
        <v>#REF!</v>
      </c>
      <c r="P37" s="133" t="e">
        <f>O37-(VLOOKUP($A37,#REF!,#REF!,FALSE))</f>
        <v>#REF!</v>
      </c>
      <c r="Q37" s="133" t="e">
        <f>P37-(VLOOKUP($A37,#REF!,#REF!,FALSE))</f>
        <v>#REF!</v>
      </c>
      <c r="R37" s="133" t="e">
        <f>Q37-(VLOOKUP($A37,#REF!,#REF!,FALSE))</f>
        <v>#REF!</v>
      </c>
      <c r="S37" s="133" t="e">
        <f>R37-(VLOOKUP($A37,#REF!,#REF!,FALSE))</f>
        <v>#REF!</v>
      </c>
      <c r="T37" s="133" t="e">
        <f>S37-(VLOOKUP($A37,#REF!,#REF!,FALSE))</f>
        <v>#REF!</v>
      </c>
      <c r="U37" s="133" t="e">
        <f>T37-(VLOOKUP($A37,#REF!,#REF!,FALSE))</f>
        <v>#REF!</v>
      </c>
      <c r="V37" s="133" t="e">
        <f>U37-(VLOOKUP($A37,#REF!,#REF!,FALSE))</f>
        <v>#REF!</v>
      </c>
      <c r="W37" s="133" t="e">
        <f>V37-(VLOOKUP($A37,#REF!,#REF!,FALSE))</f>
        <v>#REF!</v>
      </c>
      <c r="X37" s="134" t="e">
        <f>W37-(VLOOKUP($A37,#REF!,#REF!,FALSE))</f>
        <v>#REF!</v>
      </c>
      <c r="Z37" s="231" t="e">
        <f t="shared" si="29"/>
        <v>#REF!</v>
      </c>
      <c r="AA37" s="232" t="e">
        <f t="shared" si="30"/>
        <v>#REF!</v>
      </c>
      <c r="AB37" s="232" t="e">
        <f>IF(IF(L37&lt;0,(M37/$F37)-(L37/$F37),M37/$F37)&gt;0,"",IF(L37&lt;0,(M37/$F37)-(L37/$F37),M37/$F37))</f>
        <v>#REF!</v>
      </c>
      <c r="AC37" s="232" t="e">
        <f t="shared" si="31"/>
        <v>#REF!</v>
      </c>
      <c r="AD37" s="232" t="e">
        <f t="shared" si="32"/>
        <v>#REF!</v>
      </c>
      <c r="AE37" s="232" t="e">
        <f t="shared" si="33"/>
        <v>#REF!</v>
      </c>
      <c r="AF37" s="232" t="e">
        <f t="shared" si="34"/>
        <v>#REF!</v>
      </c>
      <c r="AG37" s="232" t="e">
        <f t="shared" si="35"/>
        <v>#REF!</v>
      </c>
      <c r="AH37" s="232" t="e">
        <f t="shared" si="36"/>
        <v>#REF!</v>
      </c>
      <c r="AI37" s="232" t="e">
        <f t="shared" si="27"/>
        <v>#REF!</v>
      </c>
      <c r="AJ37" s="233" t="e">
        <f t="shared" si="3"/>
        <v>#REF!</v>
      </c>
      <c r="AK37" s="233" t="e">
        <f t="shared" si="20"/>
        <v>#REF!</v>
      </c>
      <c r="AL37" s="233" t="e">
        <f t="shared" si="21"/>
        <v>#REF!</v>
      </c>
      <c r="AM37" s="172" t="e">
        <f>(VLOOKUP($A37,#REF!,#REF!,FALSE)/'Rés MRP'!$F37)-AN37-(VLOOKUP($A37,$A$64:$BM$113,AN$1,FALSE))-(VLOOKUP($A37,$A$122:$BM$171,AN$1,FALSE))-(VLOOKUP($A37,$A$180:$BM$229,AN$1,FALSE))</f>
        <v>#REF!</v>
      </c>
      <c r="AN37" s="52">
        <f t="shared" si="6"/>
        <v>0</v>
      </c>
      <c r="AO37" s="369"/>
      <c r="AP37" s="416"/>
      <c r="AQ37" s="369"/>
      <c r="AR37" s="416"/>
      <c r="AS37" s="147"/>
      <c r="AT37" s="416"/>
      <c r="AU37" s="147"/>
      <c r="AV37" s="416"/>
      <c r="AW37" s="369"/>
      <c r="AX37" s="416"/>
      <c r="AY37" s="369"/>
      <c r="AZ37" s="416"/>
      <c r="BA37" s="147"/>
      <c r="BB37" s="416"/>
      <c r="BC37" s="147"/>
      <c r="BD37" s="416"/>
      <c r="BE37" s="369"/>
      <c r="BF37" s="416"/>
      <c r="BG37" s="369"/>
      <c r="BH37" s="416"/>
      <c r="BI37" s="147"/>
      <c r="BJ37" s="416"/>
      <c r="BK37" s="369"/>
      <c r="BL37" s="419"/>
      <c r="BM37" s="429"/>
      <c r="BN37" s="67" t="e">
        <f>IF(AM37&lt;0,(VLOOKUP($A37,#REF!,#REF!,FALSE)/$F37)+AM37,(VLOOKUP($A37,#REF!,#REF!,FALSE)/$F37))</f>
        <v>#REF!</v>
      </c>
      <c r="BO37" s="46" t="e">
        <f>IF(BN37&lt;0,(VLOOKUP($A37,#REF!,#REF!,FALSE)/$F37)+BN37,(VLOOKUP($A37,#REF!,#REF!,FALSE)/$F37))</f>
        <v>#REF!</v>
      </c>
      <c r="BP37" s="46" t="e">
        <f>IF(BO37&lt;0,(VLOOKUP($A37,#REF!,#REF!,FALSE)/$F37)+BO37,(VLOOKUP($A37,#REF!,#REF!,FALSE)/$F37))</f>
        <v>#REF!</v>
      </c>
      <c r="BQ37" s="46" t="e">
        <f>IF(BP37&lt;0,(VLOOKUP($A37,#REF!,#REF!,FALSE)/$F37)+BP37,(VLOOKUP($A37,#REF!,#REF!,FALSE)/$F37))</f>
        <v>#REF!</v>
      </c>
      <c r="BR37" s="46" t="e">
        <f>IF(BQ37&lt;0,(VLOOKUP($A37,#REF!,#REF!,FALSE)/$F37)+BQ37,(VLOOKUP($A37,#REF!,#REF!,FALSE)/$F37))</f>
        <v>#REF!</v>
      </c>
      <c r="BS37" s="49" t="e">
        <f>IF(BR37&lt;0,(VLOOKUP($A37,#REF!,#REF!,FALSE)/$F37)+BR37,(VLOOKUP($A37,#REF!,#REF!,FALSE)/$F37))</f>
        <v>#REF!</v>
      </c>
      <c r="CC37" s="33" t="e">
        <f t="shared" si="7"/>
        <v>#REF!</v>
      </c>
    </row>
    <row r="38" spans="1:81" ht="16.5" hidden="1" customHeight="1" collapsed="1" x14ac:dyDescent="0.25">
      <c r="A38" s="56">
        <v>1000013354</v>
      </c>
      <c r="B38" s="57" t="str">
        <f>VLOOKUP($A38,base!$F:$V,base!Q$1,FALSE)</f>
        <v>100% MIE COMPLET 500 G X 4</v>
      </c>
      <c r="C38" s="58">
        <f>VLOOKUP($A38,base!$F:$V,base!P$1,FALSE)</f>
        <v>2029004473</v>
      </c>
      <c r="D38" s="211">
        <f>VLOOKUP($A38,base!$F:$V,base!U$1,FALSE)</f>
        <v>5.9177036199095019</v>
      </c>
      <c r="E38" s="193">
        <f>VLOOKUP($A38,base!$F:$V,base!T$1,FALSE)</f>
        <v>10.045388324688211</v>
      </c>
      <c r="F38" s="58">
        <f>VLOOKUP($A38,base!$F:$V,base!O$1,FALSE)</f>
        <v>136</v>
      </c>
      <c r="G38" s="58">
        <f>VLOOKUP($A38,base!$F:$V,base!N$1,FALSE)</f>
        <v>4</v>
      </c>
      <c r="H38" s="58" t="e">
        <f>VLOOKUP($A38,DLUO!$A:$H,DLUO!$F$1,FALSE)</f>
        <v>#N/A</v>
      </c>
      <c r="I38" s="58" t="e">
        <f>VLOOKUP($A38,DLUO!$A:$H,DLUO!$H$1,FALSE)</f>
        <v>#N/A</v>
      </c>
      <c r="J38" s="138" t="e">
        <f>VLOOKUP(A38,#REF!,#REF!,FALSE)</f>
        <v>#REF!</v>
      </c>
      <c r="K38" s="132" t="e">
        <f>J38-(VLOOKUP($A38,#REF!,#REF!,FALSE))+($AN38*$F38)</f>
        <v>#REF!</v>
      </c>
      <c r="L38" s="133" t="e">
        <f>K38-(VLOOKUP($A38,#REF!,#REF!,FALSE))</f>
        <v>#REF!</v>
      </c>
      <c r="M38" s="133" t="e">
        <f>L38-(VLOOKUP($A38,#REF!,#REF!,FALSE))</f>
        <v>#REF!</v>
      </c>
      <c r="N38" s="133" t="e">
        <f>M38-(VLOOKUP($A38,#REF!,#REF!,FALSE))</f>
        <v>#REF!</v>
      </c>
      <c r="O38" s="133" t="e">
        <f>N38-(VLOOKUP($A38,#REF!,#REF!,FALSE))</f>
        <v>#REF!</v>
      </c>
      <c r="P38" s="133" t="e">
        <f>O38-(VLOOKUP($A38,#REF!,#REF!,FALSE))</f>
        <v>#REF!</v>
      </c>
      <c r="Q38" s="133" t="e">
        <f>P38-(VLOOKUP($A38,#REF!,#REF!,FALSE))</f>
        <v>#REF!</v>
      </c>
      <c r="R38" s="133" t="e">
        <f>Q38-(VLOOKUP($A38,#REF!,#REF!,FALSE))</f>
        <v>#REF!</v>
      </c>
      <c r="S38" s="133" t="e">
        <f>R38-(VLOOKUP($A38,#REF!,#REF!,FALSE))</f>
        <v>#REF!</v>
      </c>
      <c r="T38" s="133" t="e">
        <f>S38-(VLOOKUP($A38,#REF!,#REF!,FALSE))</f>
        <v>#REF!</v>
      </c>
      <c r="U38" s="133" t="e">
        <f>T38-(VLOOKUP($A38,#REF!,#REF!,FALSE))</f>
        <v>#REF!</v>
      </c>
      <c r="V38" s="133" t="e">
        <f>U38-(VLOOKUP($A38,#REF!,#REF!,FALSE))</f>
        <v>#REF!</v>
      </c>
      <c r="W38" s="133" t="e">
        <f>V38-(VLOOKUP($A38,#REF!,#REF!,FALSE))</f>
        <v>#REF!</v>
      </c>
      <c r="X38" s="134" t="e">
        <f>W38-(VLOOKUP($A38,#REF!,#REF!,FALSE))</f>
        <v>#REF!</v>
      </c>
      <c r="Z38" s="231" t="e">
        <f>IF(K38/$F38&gt;0,"",K38/$F38)</f>
        <v>#REF!</v>
      </c>
      <c r="AA38" s="232" t="e">
        <f>IF(IF(K38&lt;0,(L38/$F38)-(K38/$F38),L38/$F38)&gt;0,"",IF(K38&lt;0,(L38/$F38)-(K38/$F38),L38/$F38))</f>
        <v>#REF!</v>
      </c>
      <c r="AB38" s="232" t="e">
        <f>IF(IF(L38&lt;0,(M38/$F38)-(L38/$F38),M38/$F38)&gt;0,"",IF(L38&lt;0,(M38/$F38)-(L38/$F38),M38/$F38))</f>
        <v>#REF!</v>
      </c>
      <c r="AC38" s="232" t="e">
        <f t="shared" ref="AC38:AI38" si="42">IF(IF(M38&lt;0,(N38/$F38)-(M38/$F38),N38/$F38)&gt;0,"",IF(M38&lt;0,(N38/$F38)-(M38/$F38),N38/$F38))</f>
        <v>#REF!</v>
      </c>
      <c r="AD38" s="232" t="e">
        <f t="shared" si="42"/>
        <v>#REF!</v>
      </c>
      <c r="AE38" s="232" t="e">
        <f t="shared" si="42"/>
        <v>#REF!</v>
      </c>
      <c r="AF38" s="232" t="e">
        <f t="shared" si="42"/>
        <v>#REF!</v>
      </c>
      <c r="AG38" s="232" t="e">
        <f t="shared" si="42"/>
        <v>#REF!</v>
      </c>
      <c r="AH38" s="232" t="e">
        <f t="shared" si="42"/>
        <v>#REF!</v>
      </c>
      <c r="AI38" s="232" t="e">
        <f t="shared" si="42"/>
        <v>#REF!</v>
      </c>
      <c r="AJ38" s="233" t="e">
        <f t="shared" ref="AJ38:AJ55" si="43">IF(IF(T38&lt;0,(U38/$F38)-(T38/$F38),U38/$F38)&gt;0,"",IF(T38&lt;0,(U38/$F38)-(T38/$F38),U38/$F38))</f>
        <v>#REF!</v>
      </c>
      <c r="AK38" s="233" t="e">
        <f t="shared" si="20"/>
        <v>#REF!</v>
      </c>
      <c r="AL38" s="233" t="e">
        <f t="shared" si="21"/>
        <v>#REF!</v>
      </c>
      <c r="AM38" s="172" t="e">
        <f>(VLOOKUP($A38,#REF!,#REF!,FALSE)/'Rés MRP'!$F38)-AN38-(VLOOKUP($A38,$A$64:$BM$113,AN$1,FALSE))-(VLOOKUP($A38,$A$122:$BM$171,AN$1,FALSE))-(VLOOKUP($A38,$A$180:$BM$229,AN$1,FALSE))</f>
        <v>#REF!</v>
      </c>
      <c r="AN38" s="52">
        <f>IF($AM$2="Oui",SUM(AO38:BM38),0)</f>
        <v>0</v>
      </c>
      <c r="AO38" s="369"/>
      <c r="AP38" s="416"/>
      <c r="AQ38" s="369"/>
      <c r="AR38" s="416"/>
      <c r="AS38" s="147"/>
      <c r="AT38" s="416"/>
      <c r="AU38" s="147"/>
      <c r="AV38" s="416"/>
      <c r="AW38" s="369"/>
      <c r="AX38" s="416"/>
      <c r="AY38" s="369"/>
      <c r="AZ38" s="416"/>
      <c r="BA38" s="147"/>
      <c r="BB38" s="416"/>
      <c r="BC38" s="147"/>
      <c r="BD38" s="416"/>
      <c r="BE38" s="369"/>
      <c r="BF38" s="416"/>
      <c r="BG38" s="369"/>
      <c r="BH38" s="416"/>
      <c r="BI38" s="147"/>
      <c r="BJ38" s="416"/>
      <c r="BK38" s="369"/>
      <c r="BL38" s="419"/>
      <c r="BM38" s="429"/>
      <c r="BN38" s="67" t="e">
        <f>IF(AM38&lt;0,(VLOOKUP($A38,#REF!,#REF!,FALSE)/$F38)+AM38,(VLOOKUP($A38,#REF!,#REF!,FALSE)/$F38))</f>
        <v>#REF!</v>
      </c>
      <c r="BO38" s="46" t="e">
        <f>IF(BN38&lt;0,(VLOOKUP($A38,#REF!,#REF!,FALSE)/$F38)+BN38,(VLOOKUP($A38,#REF!,#REF!,FALSE)/$F38))</f>
        <v>#REF!</v>
      </c>
      <c r="BP38" s="46" t="e">
        <f>IF(BO38&lt;0,(VLOOKUP($A38,#REF!,#REF!,FALSE)/$F38)+BO38,(VLOOKUP($A38,#REF!,#REF!,FALSE)/$F38))</f>
        <v>#REF!</v>
      </c>
      <c r="BQ38" s="46" t="e">
        <f>IF(BP38&lt;0,(VLOOKUP($A38,#REF!,#REF!,FALSE)/$F38)+BP38,(VLOOKUP($A38,#REF!,#REF!,FALSE)/$F38))</f>
        <v>#REF!</v>
      </c>
      <c r="BR38" s="46" t="e">
        <f>IF(BQ38&lt;0,(VLOOKUP($A38,#REF!,#REF!,FALSE)/$F38)+BQ38,(VLOOKUP($A38,#REF!,#REF!,FALSE)/$F38))</f>
        <v>#REF!</v>
      </c>
      <c r="BS38" s="49" t="e">
        <f>IF(BR38&lt;0,(VLOOKUP($A38,#REF!,#REF!,FALSE)/$F38)+BR38,(VLOOKUP($A38,#REF!,#REF!,FALSE)/$F38))</f>
        <v>#REF!</v>
      </c>
      <c r="CC38" s="33" t="e">
        <f t="shared" ref="CC38:CC55" si="44">SUM(K38:X38)</f>
        <v>#REF!</v>
      </c>
    </row>
    <row r="39" spans="1:81" ht="16.5" hidden="1" customHeight="1" collapsed="1" x14ac:dyDescent="0.25">
      <c r="A39" s="300">
        <v>1000010124</v>
      </c>
      <c r="B39" s="301" t="str">
        <f>VLOOKUP($A39,base!$F:$V,base!Q$1,FALSE)</f>
        <v>PAIN 100% MIE NAT 500g  OFFRE ECONOMIQUE X 20</v>
      </c>
      <c r="C39" s="302">
        <f>VLOOKUP($A39,base!$F:$V,base!P$1,FALSE)</f>
        <v>2029004000</v>
      </c>
      <c r="D39" s="303">
        <f>VLOOKUP($A39,base!$F:$V,base!U$1,FALSE)</f>
        <v>5.8042582417582418</v>
      </c>
      <c r="E39" s="304">
        <f>VLOOKUP($A39,base!$F:$V,base!T$1,FALSE)</f>
        <v>10.592521817330812</v>
      </c>
      <c r="F39" s="302">
        <f>VLOOKUP($A39,base!$F:$V,base!O$1,FALSE)</f>
        <v>28</v>
      </c>
      <c r="G39" s="302">
        <f>VLOOKUP($A39,base!$F:$V,base!N$1,FALSE)</f>
        <v>20</v>
      </c>
      <c r="H39" s="302" t="str">
        <f>VLOOKUP($A39,DLUO!$A:$H,DLUO!$F$1,FALSE)</f>
        <v>6</v>
      </c>
      <c r="I39" s="302" t="str">
        <f>VLOOKUP($A39,DLUO!$A:$H,DLUO!$H$1,FALSE)</f>
        <v>18</v>
      </c>
      <c r="J39" s="269" t="e">
        <f>VLOOKUP(A39,#REF!,#REF!,FALSE)</f>
        <v>#REF!</v>
      </c>
      <c r="K39" s="132" t="e">
        <f>J39-(VLOOKUP($A39,#REF!,#REF!,FALSE))+($AN39*$F39)</f>
        <v>#REF!</v>
      </c>
      <c r="L39" s="133" t="e">
        <f>K39-(VLOOKUP($A39,#REF!,#REF!,FALSE))</f>
        <v>#REF!</v>
      </c>
      <c r="M39" s="133" t="e">
        <f>L39-(VLOOKUP($A39,#REF!,#REF!,FALSE))</f>
        <v>#REF!</v>
      </c>
      <c r="N39" s="133" t="e">
        <f>M39-(VLOOKUP($A39,#REF!,#REF!,FALSE))</f>
        <v>#REF!</v>
      </c>
      <c r="O39" s="133" t="e">
        <f>N39-(VLOOKUP($A39,#REF!,#REF!,FALSE))</f>
        <v>#REF!</v>
      </c>
      <c r="P39" s="133" t="e">
        <f>O39-(VLOOKUP($A39,#REF!,#REF!,FALSE))</f>
        <v>#REF!</v>
      </c>
      <c r="Q39" s="133" t="e">
        <f>P39-(VLOOKUP($A39,#REF!,#REF!,FALSE))</f>
        <v>#REF!</v>
      </c>
      <c r="R39" s="133" t="e">
        <f>Q39-(VLOOKUP($A39,#REF!,#REF!,FALSE))</f>
        <v>#REF!</v>
      </c>
      <c r="S39" s="133" t="e">
        <f>R39-(VLOOKUP($A39,#REF!,#REF!,FALSE))</f>
        <v>#REF!</v>
      </c>
      <c r="T39" s="133" t="e">
        <f>S39-(VLOOKUP($A39,#REF!,#REF!,FALSE))</f>
        <v>#REF!</v>
      </c>
      <c r="U39" s="133" t="e">
        <f>T39-(VLOOKUP($A39,#REF!,#REF!,FALSE))</f>
        <v>#REF!</v>
      </c>
      <c r="V39" s="133" t="e">
        <f>U39-(VLOOKUP($A39,#REF!,#REF!,FALSE))</f>
        <v>#REF!</v>
      </c>
      <c r="W39" s="133" t="e">
        <f>V39-(VLOOKUP($A39,#REF!,#REF!,FALSE))</f>
        <v>#REF!</v>
      </c>
      <c r="X39" s="134" t="e">
        <f>W39-(VLOOKUP($A39,#REF!,#REF!,FALSE))</f>
        <v>#REF!</v>
      </c>
      <c r="Z39" s="231" t="e">
        <f>IF(K39/$F39&gt;0,"",K39/$F39)</f>
        <v>#REF!</v>
      </c>
      <c r="AA39" s="232" t="e">
        <f t="shared" ref="AA39:AH39" si="45">IF(IF(K39&lt;0,(L39/$F39)-(K39/$F39),L39/$F39)&gt;0,"",IF(K39&lt;0,(L39/$F39)-(K39/$F39),L39/$F39))</f>
        <v>#REF!</v>
      </c>
      <c r="AB39" s="232" t="e">
        <f t="shared" si="45"/>
        <v>#REF!</v>
      </c>
      <c r="AC39" s="232" t="e">
        <f t="shared" si="45"/>
        <v>#REF!</v>
      </c>
      <c r="AD39" s="232" t="e">
        <f t="shared" si="45"/>
        <v>#REF!</v>
      </c>
      <c r="AE39" s="232" t="e">
        <f t="shared" si="45"/>
        <v>#REF!</v>
      </c>
      <c r="AF39" s="232" t="e">
        <f t="shared" si="45"/>
        <v>#REF!</v>
      </c>
      <c r="AG39" s="232" t="e">
        <f t="shared" si="45"/>
        <v>#REF!</v>
      </c>
      <c r="AH39" s="232" t="e">
        <f t="shared" si="45"/>
        <v>#REF!</v>
      </c>
      <c r="AI39" s="232" t="e">
        <f t="shared" si="27"/>
        <v>#REF!</v>
      </c>
      <c r="AJ39" s="233" t="e">
        <f t="shared" si="43"/>
        <v>#REF!</v>
      </c>
      <c r="AK39" s="233" t="e">
        <f t="shared" si="20"/>
        <v>#REF!</v>
      </c>
      <c r="AL39" s="233" t="e">
        <f t="shared" si="21"/>
        <v>#REF!</v>
      </c>
      <c r="AM39" s="172" t="e">
        <f>(VLOOKUP($A39,#REF!,#REF!,FALSE)/'Rés MRP'!$F39)-AN39-(VLOOKUP($A39,$A$64:$BM$113,AN$1,FALSE))-(VLOOKUP($A39,$A$122:$BM$171,AN$1,FALSE))-(VLOOKUP($A39,$A$180:$BM$229,AN$1,FALSE))</f>
        <v>#REF!</v>
      </c>
      <c r="AN39" s="52">
        <f t="shared" si="6"/>
        <v>0</v>
      </c>
      <c r="AO39" s="369"/>
      <c r="AP39" s="416"/>
      <c r="AQ39" s="369"/>
      <c r="AR39" s="416"/>
      <c r="AS39" s="147"/>
      <c r="AT39" s="416"/>
      <c r="AU39" s="147"/>
      <c r="AV39" s="416"/>
      <c r="AW39" s="369"/>
      <c r="AX39" s="416"/>
      <c r="AY39" s="369"/>
      <c r="AZ39" s="416"/>
      <c r="BA39" s="147"/>
      <c r="BB39" s="416"/>
      <c r="BC39" s="147"/>
      <c r="BD39" s="416"/>
      <c r="BE39" s="369"/>
      <c r="BF39" s="416"/>
      <c r="BG39" s="369"/>
      <c r="BH39" s="416"/>
      <c r="BI39" s="147"/>
      <c r="BJ39" s="416"/>
      <c r="BK39" s="369"/>
      <c r="BL39" s="419"/>
      <c r="BM39" s="429"/>
      <c r="BN39" s="67" t="e">
        <f>IF(AM39&lt;0,(VLOOKUP($A39,#REF!,#REF!,FALSE)/$F39)+AM39,(VLOOKUP($A39,#REF!,#REF!,FALSE)/$F39))</f>
        <v>#REF!</v>
      </c>
      <c r="BO39" s="46" t="e">
        <f>IF(BN39&lt;0,(VLOOKUP($A39,#REF!,#REF!,FALSE)/$F39)+BN39,(VLOOKUP($A39,#REF!,#REF!,FALSE)/$F39))</f>
        <v>#REF!</v>
      </c>
      <c r="BP39" s="46" t="e">
        <f>IF(BO39&lt;0,(VLOOKUP($A39,#REF!,#REF!,FALSE)/$F39)+BO39,(VLOOKUP($A39,#REF!,#REF!,FALSE)/$F39))</f>
        <v>#REF!</v>
      </c>
      <c r="BQ39" s="46" t="e">
        <f>IF(BP39&lt;0,(VLOOKUP($A39,#REF!,#REF!,FALSE)/$F39)+BP39,(VLOOKUP($A39,#REF!,#REF!,FALSE)/$F39))</f>
        <v>#REF!</v>
      </c>
      <c r="BR39" s="46" t="e">
        <f>IF(BQ39&lt;0,(VLOOKUP($A39,#REF!,#REF!,FALSE)/$F39)+BQ39,(VLOOKUP($A39,#REF!,#REF!,FALSE)/$F39))</f>
        <v>#REF!</v>
      </c>
      <c r="BS39" s="49" t="e">
        <f>IF(BR39&lt;0,(VLOOKUP($A39,#REF!,#REF!,FALSE)/$F39)+BR39,(VLOOKUP($A39,#REF!,#REF!,FALSE)/$F39))</f>
        <v>#REF!</v>
      </c>
      <c r="CC39" s="33" t="e">
        <f t="shared" si="44"/>
        <v>#REF!</v>
      </c>
    </row>
    <row r="40" spans="1:81" ht="16.5" hidden="1" customHeight="1" collapsed="1" x14ac:dyDescent="0.25">
      <c r="A40" s="300">
        <v>1000010122</v>
      </c>
      <c r="B40" s="301" t="str">
        <f>VLOOKUP($A40,base!$F:$V,base!Q$1,FALSE)</f>
        <v>PAIN 100% MIE NAT 500g  OFFRE ECONOMIQUE X 9</v>
      </c>
      <c r="C40" s="302">
        <f>VLOOKUP($A40,base!$F:$V,base!P$1,FALSE)</f>
        <v>2029004000</v>
      </c>
      <c r="D40" s="303">
        <f>VLOOKUP($A40,base!$F:$V,base!U$1,FALSE)</f>
        <v>5.3110859728506794</v>
      </c>
      <c r="E40" s="304">
        <f>VLOOKUP($A40,base!$F:$V,base!T$1,FALSE)</f>
        <v>10.592521817330811</v>
      </c>
      <c r="F40" s="302">
        <f>VLOOKUP($A40,base!$F:$V,base!O$1,FALSE)</f>
        <v>68</v>
      </c>
      <c r="G40" s="302">
        <f>VLOOKUP($A40,base!$F:$V,base!N$1,FALSE)</f>
        <v>9</v>
      </c>
      <c r="H40" s="302" t="str">
        <f>VLOOKUP($A40,DLUO!$A:$H,DLUO!$F$1,FALSE)</f>
        <v>6</v>
      </c>
      <c r="I40" s="302" t="str">
        <f>VLOOKUP($A40,DLUO!$A:$H,DLUO!$H$1,FALSE)</f>
        <v>18</v>
      </c>
      <c r="J40" s="269" t="e">
        <f>VLOOKUP(A40,#REF!,#REF!,FALSE)</f>
        <v>#REF!</v>
      </c>
      <c r="K40" s="132" t="e">
        <f>J40-(VLOOKUP($A40,#REF!,#REF!,FALSE))+($AN40*$F40)</f>
        <v>#REF!</v>
      </c>
      <c r="L40" s="133" t="e">
        <f>K40-(VLOOKUP($A40,#REF!,#REF!,FALSE))</f>
        <v>#REF!</v>
      </c>
      <c r="M40" s="133" t="e">
        <f>L40-(VLOOKUP($A40,#REF!,#REF!,FALSE))</f>
        <v>#REF!</v>
      </c>
      <c r="N40" s="133" t="e">
        <f>M40-(VLOOKUP($A40,#REF!,#REF!,FALSE))</f>
        <v>#REF!</v>
      </c>
      <c r="O40" s="133" t="e">
        <f>N40-(VLOOKUP($A40,#REF!,#REF!,FALSE))</f>
        <v>#REF!</v>
      </c>
      <c r="P40" s="133" t="e">
        <f>O40-(VLOOKUP($A40,#REF!,#REF!,FALSE))</f>
        <v>#REF!</v>
      </c>
      <c r="Q40" s="133" t="e">
        <f>P40-(VLOOKUP($A40,#REF!,#REF!,FALSE))</f>
        <v>#REF!</v>
      </c>
      <c r="R40" s="133" t="e">
        <f>Q40-(VLOOKUP($A40,#REF!,#REF!,FALSE))</f>
        <v>#REF!</v>
      </c>
      <c r="S40" s="133" t="e">
        <f>R40-(VLOOKUP($A40,#REF!,#REF!,FALSE))</f>
        <v>#REF!</v>
      </c>
      <c r="T40" s="133" t="e">
        <f>S40-(VLOOKUP($A40,#REF!,#REF!,FALSE))</f>
        <v>#REF!</v>
      </c>
      <c r="U40" s="133" t="e">
        <f>T40-(VLOOKUP($A40,#REF!,#REF!,FALSE))</f>
        <v>#REF!</v>
      </c>
      <c r="V40" s="133" t="e">
        <f>U40-(VLOOKUP($A40,#REF!,#REF!,FALSE))</f>
        <v>#REF!</v>
      </c>
      <c r="W40" s="133" t="e">
        <f>V40-(VLOOKUP($A40,#REF!,#REF!,FALSE))</f>
        <v>#REF!</v>
      </c>
      <c r="X40" s="134" t="e">
        <f>W40-(VLOOKUP($A40,#REF!,#REF!,FALSE))</f>
        <v>#REF!</v>
      </c>
      <c r="Z40" s="231" t="e">
        <f t="shared" si="29"/>
        <v>#REF!</v>
      </c>
      <c r="AA40" s="232" t="e">
        <f t="shared" si="30"/>
        <v>#REF!</v>
      </c>
      <c r="AB40" s="232" t="e">
        <f t="shared" ref="AB40:AB46" si="46">IF(IF(L40&lt;0,(M40/$F40)-(L40/$F40),M40/$F40)&gt;0,"",IF(L40&lt;0,(M40/$F40)-(L40/$F40),M40/$F40))</f>
        <v>#REF!</v>
      </c>
      <c r="AC40" s="232" t="e">
        <f t="shared" si="31"/>
        <v>#REF!</v>
      </c>
      <c r="AD40" s="232" t="e">
        <f t="shared" si="32"/>
        <v>#REF!</v>
      </c>
      <c r="AE40" s="232" t="e">
        <f t="shared" si="33"/>
        <v>#REF!</v>
      </c>
      <c r="AF40" s="232" t="e">
        <f t="shared" si="34"/>
        <v>#REF!</v>
      </c>
      <c r="AG40" s="232" t="e">
        <f t="shared" si="35"/>
        <v>#REF!</v>
      </c>
      <c r="AH40" s="232" t="e">
        <f t="shared" si="36"/>
        <v>#REF!</v>
      </c>
      <c r="AI40" s="232" t="e">
        <f t="shared" si="27"/>
        <v>#REF!</v>
      </c>
      <c r="AJ40" s="233" t="e">
        <f t="shared" si="43"/>
        <v>#REF!</v>
      </c>
      <c r="AK40" s="233" t="e">
        <f t="shared" si="20"/>
        <v>#REF!</v>
      </c>
      <c r="AL40" s="233" t="e">
        <f t="shared" si="21"/>
        <v>#REF!</v>
      </c>
      <c r="AM40" s="172" t="e">
        <f>(VLOOKUP($A40,#REF!,#REF!,FALSE)/'Rés MRP'!$F40)-AN40-(VLOOKUP($A40,$A$64:$BM$113,AN$1,FALSE))-(VLOOKUP($A40,$A$122:$BM$171,AN$1,FALSE))-(VLOOKUP($A40,$A$180:$BM$229,AN$1,FALSE))</f>
        <v>#REF!</v>
      </c>
      <c r="AN40" s="52">
        <f t="shared" si="6"/>
        <v>0</v>
      </c>
      <c r="AO40" s="369"/>
      <c r="AP40" s="416"/>
      <c r="AQ40" s="369"/>
      <c r="AR40" s="416"/>
      <c r="AS40" s="147"/>
      <c r="AT40" s="416"/>
      <c r="AU40" s="147"/>
      <c r="AV40" s="416"/>
      <c r="AW40" s="369"/>
      <c r="AX40" s="416"/>
      <c r="AY40" s="369"/>
      <c r="AZ40" s="416"/>
      <c r="BA40" s="147"/>
      <c r="BB40" s="416"/>
      <c r="BC40" s="147"/>
      <c r="BD40" s="416"/>
      <c r="BE40" s="369"/>
      <c r="BF40" s="416"/>
      <c r="BG40" s="369"/>
      <c r="BH40" s="416"/>
      <c r="BI40" s="147"/>
      <c r="BJ40" s="416"/>
      <c r="BK40" s="369"/>
      <c r="BL40" s="419"/>
      <c r="BM40" s="429"/>
      <c r="BN40" s="67" t="e">
        <f>IF(AM40&lt;0,(VLOOKUP($A40,#REF!,#REF!,FALSE)/$F40)+AM40,(VLOOKUP($A40,#REF!,#REF!,FALSE)/$F40))</f>
        <v>#REF!</v>
      </c>
      <c r="BO40" s="46" t="e">
        <f>IF(BN40&lt;0,(VLOOKUP($A40,#REF!,#REF!,FALSE)/$F40)+BN40,(VLOOKUP($A40,#REF!,#REF!,FALSE)/$F40))</f>
        <v>#REF!</v>
      </c>
      <c r="BP40" s="46" t="e">
        <f>IF(BO40&lt;0,(VLOOKUP($A40,#REF!,#REF!,FALSE)/$F40)+BO40,(VLOOKUP($A40,#REF!,#REF!,FALSE)/$F40))</f>
        <v>#REF!</v>
      </c>
      <c r="BQ40" s="46" t="e">
        <f>IF(BP40&lt;0,(VLOOKUP($A40,#REF!,#REF!,FALSE)/$F40)+BP40,(VLOOKUP($A40,#REF!,#REF!,FALSE)/$F40))</f>
        <v>#REF!</v>
      </c>
      <c r="BR40" s="46" t="e">
        <f>IF(BQ40&lt;0,(VLOOKUP($A40,#REF!,#REF!,FALSE)/$F40)+BQ40,(VLOOKUP($A40,#REF!,#REF!,FALSE)/$F40))</f>
        <v>#REF!</v>
      </c>
      <c r="BS40" s="49" t="e">
        <f>IF(BR40&lt;0,(VLOOKUP($A40,#REF!,#REF!,FALSE)/$F40)+BR40,(VLOOKUP($A40,#REF!,#REF!,FALSE)/$F40))</f>
        <v>#REF!</v>
      </c>
      <c r="CC40" s="33" t="e">
        <f t="shared" si="44"/>
        <v>#REF!</v>
      </c>
    </row>
    <row r="41" spans="1:81" ht="16.5" hidden="1" customHeight="1" collapsed="1" x14ac:dyDescent="0.25">
      <c r="A41" s="376">
        <v>1000015910</v>
      </c>
      <c r="B41" s="377" t="str">
        <f>VLOOKUP($A41,base!$F:$V,base!Q$1,FALSE)</f>
        <v>PAIN 100% MIE NAT 500g  OFFRE ECONOMIQUE X 9</v>
      </c>
      <c r="C41" s="378">
        <f>VLOOKUP($A41,base!$F:$V,base!P$1,FALSE)</f>
        <v>2029004000</v>
      </c>
      <c r="D41" s="379">
        <f>VLOOKUP($A41,base!$F:$V,base!U$1,FALSE)</f>
        <v>5.3110859728506794</v>
      </c>
      <c r="E41" s="380">
        <f>VLOOKUP($A41,base!$F:$V,base!T$1,FALSE)</f>
        <v>10.592521817330811</v>
      </c>
      <c r="F41" s="378">
        <f>VLOOKUP($A41,base!$F:$V,base!O$1,FALSE)</f>
        <v>68</v>
      </c>
      <c r="G41" s="378">
        <f>VLOOKUP($A41,base!$F:$V,base!N$1,FALSE)</f>
        <v>9</v>
      </c>
      <c r="H41" s="378" t="str">
        <f>VLOOKUP($A41,DLUO!$A:$H,DLUO!$F$1,FALSE)</f>
        <v>6</v>
      </c>
      <c r="I41" s="378" t="str">
        <f>VLOOKUP($A41,DLUO!$A:$H,DLUO!$H$1,FALSE)</f>
        <v>18</v>
      </c>
      <c r="J41" s="269" t="e">
        <f>VLOOKUP(A41,#REF!,#REF!,FALSE)</f>
        <v>#REF!</v>
      </c>
      <c r="K41" s="132" t="e">
        <f>J41-(VLOOKUP($A41,#REF!,#REF!,FALSE))+($AN41*$F41)</f>
        <v>#REF!</v>
      </c>
      <c r="L41" s="133" t="e">
        <f>K41-(VLOOKUP($A41,#REF!,#REF!,FALSE))</f>
        <v>#REF!</v>
      </c>
      <c r="M41" s="133" t="e">
        <f>L41-(VLOOKUP($A41,#REF!,#REF!,FALSE))</f>
        <v>#REF!</v>
      </c>
      <c r="N41" s="133" t="e">
        <f>M41-(VLOOKUP($A41,#REF!,#REF!,FALSE))</f>
        <v>#REF!</v>
      </c>
      <c r="O41" s="133" t="e">
        <f>N41-(VLOOKUP($A41,#REF!,#REF!,FALSE))</f>
        <v>#REF!</v>
      </c>
      <c r="P41" s="133" t="e">
        <f>O41-(VLOOKUP($A41,#REF!,#REF!,FALSE))</f>
        <v>#REF!</v>
      </c>
      <c r="Q41" s="133" t="e">
        <f>P41-(VLOOKUP($A41,#REF!,#REF!,FALSE))</f>
        <v>#REF!</v>
      </c>
      <c r="R41" s="133" t="e">
        <f>Q41-(VLOOKUP($A41,#REF!,#REF!,FALSE))</f>
        <v>#REF!</v>
      </c>
      <c r="S41" s="133" t="e">
        <f>R41-(VLOOKUP($A41,#REF!,#REF!,FALSE))</f>
        <v>#REF!</v>
      </c>
      <c r="T41" s="133" t="e">
        <f>S41-(VLOOKUP($A41,#REF!,#REF!,FALSE))</f>
        <v>#REF!</v>
      </c>
      <c r="U41" s="133" t="e">
        <f>T41-(VLOOKUP($A41,#REF!,#REF!,FALSE))</f>
        <v>#REF!</v>
      </c>
      <c r="V41" s="133" t="e">
        <f>U41-(VLOOKUP($A41,#REF!,#REF!,FALSE))</f>
        <v>#REF!</v>
      </c>
      <c r="W41" s="133" t="e">
        <f>V41-(VLOOKUP($A41,#REF!,#REF!,FALSE))</f>
        <v>#REF!</v>
      </c>
      <c r="X41" s="134" t="e">
        <f>W41-(VLOOKUP($A41,#REF!,#REF!,FALSE))</f>
        <v>#REF!</v>
      </c>
      <c r="Z41" s="231" t="e">
        <f>IF(K41/$F41&gt;0,"",K41/$F41)</f>
        <v>#REF!</v>
      </c>
      <c r="AA41" s="232" t="e">
        <f t="shared" si="30"/>
        <v>#REF!</v>
      </c>
      <c r="AB41" s="232" t="e">
        <f t="shared" si="46"/>
        <v>#REF!</v>
      </c>
      <c r="AC41" s="232" t="e">
        <f t="shared" si="31"/>
        <v>#REF!</v>
      </c>
      <c r="AD41" s="232" t="e">
        <f t="shared" si="32"/>
        <v>#REF!</v>
      </c>
      <c r="AE41" s="232" t="e">
        <f t="shared" si="33"/>
        <v>#REF!</v>
      </c>
      <c r="AF41" s="232" t="e">
        <f t="shared" si="34"/>
        <v>#REF!</v>
      </c>
      <c r="AG41" s="232" t="e">
        <f t="shared" si="35"/>
        <v>#REF!</v>
      </c>
      <c r="AH41" s="232" t="e">
        <f t="shared" si="36"/>
        <v>#REF!</v>
      </c>
      <c r="AI41" s="232" t="e">
        <f>IF(IF(S41&lt;0,(T41/$F41)-(S41/$F41),T41/$F41)&gt;0,"",IF(S41&lt;0,(T41/$F41)-(S41/$F41),T41/$F41))</f>
        <v>#REF!</v>
      </c>
      <c r="AJ41" s="233" t="e">
        <f t="shared" si="43"/>
        <v>#REF!</v>
      </c>
      <c r="AK41" s="233" t="e">
        <f t="shared" si="20"/>
        <v>#REF!</v>
      </c>
      <c r="AL41" s="233" t="e">
        <f t="shared" si="21"/>
        <v>#REF!</v>
      </c>
      <c r="AM41" s="172" t="e">
        <f>(VLOOKUP($A41,#REF!,#REF!,FALSE)/'Rés MRP'!$F41)-AN41-(VLOOKUP($A41,$A$64:$BM$113,AN$1,FALSE))-(VLOOKUP($A41,$A$122:$BM$171,AN$1,FALSE))-(VLOOKUP($A41,$A$180:$BM$229,AN$1,FALSE))</f>
        <v>#REF!</v>
      </c>
      <c r="AN41" s="52">
        <f>IF($AM$2="Oui",SUM(AO41:BM41),0)</f>
        <v>0</v>
      </c>
      <c r="AO41" s="369"/>
      <c r="AP41" s="416"/>
      <c r="AQ41" s="369"/>
      <c r="AR41" s="416"/>
      <c r="AS41" s="147"/>
      <c r="AT41" s="416"/>
      <c r="AU41" s="147"/>
      <c r="AV41" s="416"/>
      <c r="AW41" s="369"/>
      <c r="AX41" s="416"/>
      <c r="AY41" s="369"/>
      <c r="AZ41" s="416"/>
      <c r="BA41" s="147"/>
      <c r="BB41" s="416"/>
      <c r="BC41" s="147"/>
      <c r="BD41" s="416"/>
      <c r="BE41" s="369"/>
      <c r="BF41" s="416"/>
      <c r="BG41" s="369"/>
      <c r="BH41" s="416"/>
      <c r="BI41" s="147"/>
      <c r="BJ41" s="416"/>
      <c r="BK41" s="369"/>
      <c r="BL41" s="419"/>
      <c r="BM41" s="429"/>
      <c r="BN41" s="67" t="e">
        <f>IF(AM41&lt;0,(VLOOKUP($A41,#REF!,#REF!,FALSE)/$F41)+AM41,(VLOOKUP($A41,#REF!,#REF!,FALSE)/$F41))</f>
        <v>#REF!</v>
      </c>
      <c r="BO41" s="46" t="e">
        <f>IF(BN41&lt;0,(VLOOKUP($A41,#REF!,#REF!,FALSE)/$F41)+BN41,(VLOOKUP($A41,#REF!,#REF!,FALSE)/$F41))</f>
        <v>#REF!</v>
      </c>
      <c r="BP41" s="46" t="e">
        <f>IF(BO41&lt;0,(VLOOKUP($A41,#REF!,#REF!,FALSE)/$F41)+BO41,(VLOOKUP($A41,#REF!,#REF!,FALSE)/$F41))</f>
        <v>#REF!</v>
      </c>
      <c r="BQ41" s="46" t="e">
        <f>IF(BP41&lt;0,(VLOOKUP($A41,#REF!,#REF!,FALSE)/$F41)+BP41,(VLOOKUP($A41,#REF!,#REF!,FALSE)/$F41))</f>
        <v>#REF!</v>
      </c>
      <c r="BR41" s="46" t="e">
        <f>IF(BQ41&lt;0,(VLOOKUP($A41,#REF!,#REF!,FALSE)/$F41)+BQ41,(VLOOKUP($A41,#REF!,#REF!,FALSE)/$F41))</f>
        <v>#REF!</v>
      </c>
      <c r="BS41" s="49" t="e">
        <f>IF(BR41&lt;0,(VLOOKUP($A41,#REF!,#REF!,FALSE)/$F41)+BR41,(VLOOKUP($A41,#REF!,#REF!,FALSE)/$F41))</f>
        <v>#REF!</v>
      </c>
      <c r="CC41" s="33" t="e">
        <f t="shared" si="44"/>
        <v>#REF!</v>
      </c>
    </row>
    <row r="42" spans="1:81" ht="16.5" hidden="1" customHeight="1" collapsed="1" thickBot="1" x14ac:dyDescent="0.25">
      <c r="A42" s="300">
        <v>1000013898</v>
      </c>
      <c r="B42" s="301" t="str">
        <f>VLOOKUP($A42,base!$F:$V,base!Q$1,FALSE)</f>
        <v>100% MIE NATURE PT 500 G X 9</v>
      </c>
      <c r="C42" s="302">
        <f>VLOOKUP($A42,base!$F:$V,base!P$1,FALSE)</f>
        <v>2029004000</v>
      </c>
      <c r="D42" s="303">
        <f>VLOOKUP($A42,base!$F:$V,base!U$1,FALSE)</f>
        <v>5.3110859728506794</v>
      </c>
      <c r="E42" s="304">
        <f>VLOOKUP($A42,base!$F:$V,base!T$1,FALSE)</f>
        <v>10.592521817330811</v>
      </c>
      <c r="F42" s="302">
        <f>VLOOKUP($A42,base!$F:$V,base!O$1,FALSE)</f>
        <v>68</v>
      </c>
      <c r="G42" s="302">
        <f>VLOOKUP($A42,base!$F:$V,base!N$1,FALSE)</f>
        <v>9</v>
      </c>
      <c r="H42" s="302" t="str">
        <f>VLOOKUP($A42,DLUO!$A:$H,DLUO!$F$1,FALSE)</f>
        <v>6</v>
      </c>
      <c r="I42" s="302" t="str">
        <f>VLOOKUP($A42,DLUO!$A:$H,DLUO!$H$1,FALSE)</f>
        <v>18</v>
      </c>
      <c r="J42" s="445" t="e">
        <f>VLOOKUP(A42,#REF!,#REF!,FALSE)</f>
        <v>#REF!</v>
      </c>
      <c r="K42" s="132" t="e">
        <f>J42-(VLOOKUP($A42,#REF!,#REF!,FALSE))+($AN42*$F42)</f>
        <v>#REF!</v>
      </c>
      <c r="L42" s="133" t="e">
        <f>K42-(VLOOKUP($A42,#REF!,#REF!,FALSE))</f>
        <v>#REF!</v>
      </c>
      <c r="M42" s="133" t="e">
        <f>L42-(VLOOKUP($A42,#REF!,#REF!,FALSE))</f>
        <v>#REF!</v>
      </c>
      <c r="N42" s="133" t="e">
        <f>M42-(VLOOKUP($A42,#REF!,#REF!,FALSE))</f>
        <v>#REF!</v>
      </c>
      <c r="O42" s="133" t="e">
        <f>N42-(VLOOKUP($A42,#REF!,#REF!,FALSE))</f>
        <v>#REF!</v>
      </c>
      <c r="P42" s="133" t="e">
        <f>O42-(VLOOKUP($A42,#REF!,#REF!,FALSE))</f>
        <v>#REF!</v>
      </c>
      <c r="Q42" s="133" t="e">
        <f>P42-(VLOOKUP($A42,#REF!,#REF!,FALSE))</f>
        <v>#REF!</v>
      </c>
      <c r="R42" s="133" t="e">
        <f>Q42-(VLOOKUP($A42,#REF!,#REF!,FALSE))</f>
        <v>#REF!</v>
      </c>
      <c r="S42" s="133" t="e">
        <f>R42-(VLOOKUP($A42,#REF!,#REF!,FALSE))</f>
        <v>#REF!</v>
      </c>
      <c r="T42" s="133" t="e">
        <f>S42-(VLOOKUP($A42,#REF!,#REF!,FALSE))</f>
        <v>#REF!</v>
      </c>
      <c r="U42" s="133" t="e">
        <f>T42-(VLOOKUP($A42,#REF!,#REF!,FALSE))</f>
        <v>#REF!</v>
      </c>
      <c r="V42" s="133" t="e">
        <f>U42-(VLOOKUP($A42,#REF!,#REF!,FALSE))</f>
        <v>#REF!</v>
      </c>
      <c r="W42" s="133" t="e">
        <f>V42-(VLOOKUP($A42,#REF!,#REF!,FALSE))</f>
        <v>#REF!</v>
      </c>
      <c r="X42" s="134" t="e">
        <f>W42-(VLOOKUP($A42,#REF!,#REF!,FALSE))</f>
        <v>#REF!</v>
      </c>
      <c r="Z42" s="231" t="e">
        <f t="shared" si="29"/>
        <v>#REF!</v>
      </c>
      <c r="AA42" s="232" t="e">
        <f t="shared" si="30"/>
        <v>#REF!</v>
      </c>
      <c r="AB42" s="232" t="e">
        <f t="shared" si="46"/>
        <v>#REF!</v>
      </c>
      <c r="AC42" s="232" t="e">
        <f t="shared" si="31"/>
        <v>#REF!</v>
      </c>
      <c r="AD42" s="232" t="e">
        <f t="shared" si="32"/>
        <v>#REF!</v>
      </c>
      <c r="AE42" s="232" t="e">
        <f t="shared" si="33"/>
        <v>#REF!</v>
      </c>
      <c r="AF42" s="232" t="e">
        <f t="shared" si="34"/>
        <v>#REF!</v>
      </c>
      <c r="AG42" s="232" t="e">
        <f t="shared" si="35"/>
        <v>#REF!</v>
      </c>
      <c r="AH42" s="232" t="e">
        <f t="shared" si="36"/>
        <v>#REF!</v>
      </c>
      <c r="AI42" s="232" t="e">
        <f t="shared" si="27"/>
        <v>#REF!</v>
      </c>
      <c r="AJ42" s="233" t="e">
        <f t="shared" si="43"/>
        <v>#REF!</v>
      </c>
      <c r="AK42" s="233" t="e">
        <f t="shared" si="20"/>
        <v>#REF!</v>
      </c>
      <c r="AL42" s="233" t="e">
        <f t="shared" si="21"/>
        <v>#REF!</v>
      </c>
      <c r="AM42" s="172" t="e">
        <f>(VLOOKUP($A42,#REF!,#REF!,FALSE)/'Rés MRP'!$F42)-AN42-(VLOOKUP($A42,$A$64:$BM$113,AN$1,FALSE))-(VLOOKUP($A42,$A$122:$BM$171,AN$1,FALSE))-(VLOOKUP($A42,$A$180:$BM$229,AN$1,FALSE))</f>
        <v>#REF!</v>
      </c>
      <c r="AN42" s="52">
        <f t="shared" si="6"/>
        <v>0</v>
      </c>
      <c r="AO42" s="369"/>
      <c r="AP42" s="416"/>
      <c r="AQ42" s="369"/>
      <c r="AR42" s="416"/>
      <c r="AS42" s="147"/>
      <c r="AT42" s="416"/>
      <c r="AU42" s="147"/>
      <c r="AV42" s="416"/>
      <c r="AW42" s="369"/>
      <c r="AX42" s="416"/>
      <c r="AY42" s="369"/>
      <c r="AZ42" s="416"/>
      <c r="BA42" s="147"/>
      <c r="BB42" s="416"/>
      <c r="BC42" s="147"/>
      <c r="BD42" s="416"/>
      <c r="BE42" s="369"/>
      <c r="BF42" s="416"/>
      <c r="BG42" s="369"/>
      <c r="BH42" s="416"/>
      <c r="BI42" s="147"/>
      <c r="BJ42" s="416"/>
      <c r="BK42" s="369"/>
      <c r="BL42" s="419"/>
      <c r="BM42" s="429"/>
      <c r="BN42" s="67" t="e">
        <f>IF(AM42&lt;0,(VLOOKUP($A42,#REF!,#REF!,FALSE)/$F42)+AM42,(VLOOKUP($A42,#REF!,#REF!,FALSE)/$F42))</f>
        <v>#REF!</v>
      </c>
      <c r="BO42" s="46" t="e">
        <f>IF(BN42&lt;0,(VLOOKUP($A42,#REF!,#REF!,FALSE)/$F42)+BN42,(VLOOKUP($A42,#REF!,#REF!,FALSE)/$F42))</f>
        <v>#REF!</v>
      </c>
      <c r="BP42" s="46" t="e">
        <f>IF(BO42&lt;0,(VLOOKUP($A42,#REF!,#REF!,FALSE)/$F42)+BO42,(VLOOKUP($A42,#REF!,#REF!,FALSE)/$F42))</f>
        <v>#REF!</v>
      </c>
      <c r="BQ42" s="46" t="e">
        <f>IF(BP42&lt;0,(VLOOKUP($A42,#REF!,#REF!,FALSE)/$F42)+BP42,(VLOOKUP($A42,#REF!,#REF!,FALSE)/$F42))</f>
        <v>#REF!</v>
      </c>
      <c r="BR42" s="46" t="e">
        <f>IF(BQ42&lt;0,(VLOOKUP($A42,#REF!,#REF!,FALSE)/$F42)+BQ42,(VLOOKUP($A42,#REF!,#REF!,FALSE)/$F42))</f>
        <v>#REF!</v>
      </c>
      <c r="BS42" s="49" t="e">
        <f>IF(BR42&lt;0,(VLOOKUP($A42,#REF!,#REF!,FALSE)/$F42)+BR42,(VLOOKUP($A42,#REF!,#REF!,FALSE)/$F42))</f>
        <v>#REF!</v>
      </c>
      <c r="CC42" s="33" t="e">
        <f t="shared" si="44"/>
        <v>#REF!</v>
      </c>
    </row>
    <row r="43" spans="1:81" ht="15.75" collapsed="1" thickBot="1" x14ac:dyDescent="0.25">
      <c r="A43" s="376"/>
      <c r="B43" s="377" t="e">
        <f>VLOOKUP($A43,base!$F:$V,base!Q$1,FALSE)</f>
        <v>#N/A</v>
      </c>
      <c r="C43" s="378" t="e">
        <f>VLOOKUP($A43,base!$F:$V,base!P$1,FALSE)</f>
        <v>#N/A</v>
      </c>
      <c r="D43" s="379" t="e">
        <f>VLOOKUP($A43,base!$F:$V,base!U$1,FALSE)</f>
        <v>#N/A</v>
      </c>
      <c r="E43" s="380" t="e">
        <f>VLOOKUP($A43,base!$F:$V,base!T$1,FALSE)</f>
        <v>#N/A</v>
      </c>
      <c r="F43" s="378" t="e">
        <f>VLOOKUP($A43,base!$F:$V,base!O$1,FALSE)</f>
        <v>#N/A</v>
      </c>
      <c r="G43" s="378" t="e">
        <f>VLOOKUP($A43,base!$F:$V,base!N$1,FALSE)</f>
        <v>#N/A</v>
      </c>
      <c r="H43" s="378" t="e">
        <f>VLOOKUP($A43,DLUO!$A:$H,DLUO!$F$1,FALSE)</f>
        <v>#N/A</v>
      </c>
      <c r="I43" s="440" t="e">
        <f>VLOOKUP($A43,DLUO!$A:$H,DLUO!$H$1,FALSE)</f>
        <v>#N/A</v>
      </c>
      <c r="J43" s="446" t="e">
        <f>VLOOKUP(A43,#REF!,#REF!,FALSE)</f>
        <v>#REF!</v>
      </c>
      <c r="K43" s="162" t="e">
        <f>J43-(VLOOKUP($A43,#REF!,#REF!,FALSE))+($AN43*$F43)</f>
        <v>#REF!</v>
      </c>
      <c r="L43" s="133" t="e">
        <f>K43-(VLOOKUP($A43,#REF!,#REF!,FALSE))</f>
        <v>#REF!</v>
      </c>
      <c r="M43" s="133" t="e">
        <f>L43-(VLOOKUP($A43,#REF!,#REF!,FALSE))</f>
        <v>#REF!</v>
      </c>
      <c r="N43" s="133" t="e">
        <f>M43-(VLOOKUP($A43,#REF!,#REF!,FALSE))</f>
        <v>#REF!</v>
      </c>
      <c r="O43" s="133" t="e">
        <f>N43-(VLOOKUP($A43,#REF!,#REF!,FALSE))</f>
        <v>#REF!</v>
      </c>
      <c r="P43" s="133" t="e">
        <f>O43-(VLOOKUP($A43,#REF!,#REF!,FALSE))</f>
        <v>#REF!</v>
      </c>
      <c r="Q43" s="133" t="e">
        <f>P43-(VLOOKUP($A43,#REF!,#REF!,FALSE))</f>
        <v>#REF!</v>
      </c>
      <c r="R43" s="133" t="e">
        <f>Q43-(VLOOKUP($A43,#REF!,#REF!,FALSE))</f>
        <v>#REF!</v>
      </c>
      <c r="S43" s="133" t="e">
        <f>R43-(VLOOKUP($A43,#REF!,#REF!,FALSE))</f>
        <v>#REF!</v>
      </c>
      <c r="T43" s="133" t="e">
        <f>S43-(VLOOKUP($A43,#REF!,#REF!,FALSE))</f>
        <v>#REF!</v>
      </c>
      <c r="U43" s="133" t="e">
        <f>T43-(VLOOKUP($A43,#REF!,#REF!,FALSE))</f>
        <v>#REF!</v>
      </c>
      <c r="V43" s="133" t="e">
        <f>U43-(VLOOKUP($A43,#REF!,#REF!,FALSE))</f>
        <v>#REF!</v>
      </c>
      <c r="W43" s="133" t="e">
        <f>V43-(VLOOKUP($A43,#REF!,#REF!,FALSE))</f>
        <v>#REF!</v>
      </c>
      <c r="X43" s="134" t="e">
        <f>W43-(VLOOKUP($A43,#REF!,#REF!,FALSE))</f>
        <v>#REF!</v>
      </c>
      <c r="Z43" s="231" t="e">
        <f>IF(K43/$F43&gt;0,"",K43/$F43)</f>
        <v>#REF!</v>
      </c>
      <c r="AA43" s="232" t="e">
        <f>IF(IF(K43&lt;0,(L43/$F43)-(K43/$F43),L43/$F43)&gt;0,"",IF(K43&lt;0,(L43/$F43)-(K43/$F43),L43/$F43))</f>
        <v>#REF!</v>
      </c>
      <c r="AB43" s="232" t="e">
        <f t="shared" si="46"/>
        <v>#REF!</v>
      </c>
      <c r="AC43" s="232" t="e">
        <f t="shared" ref="AC43:AI45" si="47">IF(IF(M43&lt;0,(N43/$F43)-(M43/$F43),N43/$F43)&gt;0,"",IF(M43&lt;0,(N43/$F43)-(M43/$F43),N43/$F43))</f>
        <v>#REF!</v>
      </c>
      <c r="AD43" s="232" t="e">
        <f t="shared" si="47"/>
        <v>#REF!</v>
      </c>
      <c r="AE43" s="232" t="e">
        <f t="shared" si="47"/>
        <v>#REF!</v>
      </c>
      <c r="AF43" s="232" t="e">
        <f t="shared" si="47"/>
        <v>#REF!</v>
      </c>
      <c r="AG43" s="232" t="e">
        <f t="shared" si="47"/>
        <v>#REF!</v>
      </c>
      <c r="AH43" s="232" t="e">
        <f t="shared" si="47"/>
        <v>#REF!</v>
      </c>
      <c r="AI43" s="232" t="e">
        <f t="shared" si="47"/>
        <v>#REF!</v>
      </c>
      <c r="AJ43" s="233" t="e">
        <f t="shared" si="43"/>
        <v>#REF!</v>
      </c>
      <c r="AK43" s="233" t="e">
        <f t="shared" si="20"/>
        <v>#REF!</v>
      </c>
      <c r="AL43" s="233" t="e">
        <f t="shared" si="21"/>
        <v>#REF!</v>
      </c>
      <c r="AM43" s="172" t="e">
        <f>(VLOOKUP($A43,#REF!,#REF!,FALSE)/'Rés MRP'!$F43)-AN43-(VLOOKUP($A43,$A$64:$BM$113,AN$1,FALSE))-(VLOOKUP($A43,$A$122:$BM$171,AN$1,FALSE))-(VLOOKUP($A43,$A$180:$BM$229,AN$1,FALSE))</f>
        <v>#REF!</v>
      </c>
      <c r="AN43" s="52">
        <f>IF($AM$2="Oui",SUM(AO43:BM43),0)</f>
        <v>0</v>
      </c>
      <c r="AO43" s="369">
        <v>21</v>
      </c>
      <c r="AP43" s="416"/>
      <c r="AQ43" s="369"/>
      <c r="AR43" s="416"/>
      <c r="AS43" s="147"/>
      <c r="AT43" s="416">
        <v>5</v>
      </c>
      <c r="AU43" s="147"/>
      <c r="AV43" s="416"/>
      <c r="AW43" s="369"/>
      <c r="AX43" s="416"/>
      <c r="AY43" s="369"/>
      <c r="AZ43" s="416"/>
      <c r="BA43" s="147"/>
      <c r="BB43" s="416"/>
      <c r="BC43" s="147"/>
      <c r="BD43" s="416"/>
      <c r="BE43" s="369"/>
      <c r="BF43" s="416"/>
      <c r="BG43" s="369"/>
      <c r="BH43" s="416"/>
      <c r="BI43" s="147"/>
      <c r="BJ43" s="416"/>
      <c r="BK43" s="369"/>
      <c r="BL43" s="419"/>
      <c r="BM43" s="429"/>
      <c r="BN43" s="67" t="e">
        <f>IF(AM43&lt;0,(VLOOKUP($A43,#REF!,#REF!,FALSE)/$F43)+AM43,(VLOOKUP($A43,#REF!,#REF!,FALSE)/$F43))</f>
        <v>#REF!</v>
      </c>
      <c r="BO43" s="46" t="e">
        <f>IF(BN43&lt;0,(VLOOKUP($A43,#REF!,#REF!,FALSE)/$F43)+BN43,(VLOOKUP($A43,#REF!,#REF!,FALSE)/$F43))</f>
        <v>#REF!</v>
      </c>
      <c r="BP43" s="46" t="e">
        <f>IF(BO43&lt;0,(VLOOKUP($A43,#REF!,#REF!,FALSE)/$F43)+BO43,(VLOOKUP($A43,#REF!,#REF!,FALSE)/$F43))</f>
        <v>#REF!</v>
      </c>
      <c r="BQ43" s="46" t="e">
        <f>IF(BP43&lt;0,(VLOOKUP($A43,#REF!,#REF!,FALSE)/$F43)+BP43,(VLOOKUP($A43,#REF!,#REF!,FALSE)/$F43))</f>
        <v>#REF!</v>
      </c>
      <c r="BR43" s="46" t="e">
        <f>IF(BQ43&lt;0,(VLOOKUP($A43,#REF!,#REF!,FALSE)/$F43)+BQ43,(VLOOKUP($A43,#REF!,#REF!,FALSE)/$F43))</f>
        <v>#REF!</v>
      </c>
      <c r="BS43" s="49" t="e">
        <f>IF(BR43&lt;0,(VLOOKUP($A43,#REF!,#REF!,FALSE)/$F43)+BR43,(VLOOKUP($A43,#REF!,#REF!,FALSE)/$F43))</f>
        <v>#REF!</v>
      </c>
      <c r="CC43" s="33" t="e">
        <f t="shared" si="44"/>
        <v>#REF!</v>
      </c>
    </row>
    <row r="44" spans="1:81" ht="16.5" hidden="1" customHeight="1" collapsed="1" thickBot="1" x14ac:dyDescent="0.25">
      <c r="A44" s="376">
        <v>1000010632</v>
      </c>
      <c r="B44" s="377" t="str">
        <f>VLOOKUP($A44,base!$F:$V,base!Q$1,FALSE)</f>
        <v>100% MIE NATURE PT 500 G X 4 BNL</v>
      </c>
      <c r="C44" s="378">
        <f>VLOOKUP($A44,base!$F:$V,base!P$1,FALSE)</f>
        <v>2029004000</v>
      </c>
      <c r="D44" s="379">
        <f>VLOOKUP($A44,base!$F:$V,base!U$1,FALSE)</f>
        <v>6.771634615384615</v>
      </c>
      <c r="E44" s="380">
        <f>VLOOKUP($A44,base!$F:$V,base!T$1,FALSE)</f>
        <v>10.592521817330814</v>
      </c>
      <c r="F44" s="378">
        <f>VLOOKUP($A44,base!$F:$V,base!O$1,FALSE)</f>
        <v>120</v>
      </c>
      <c r="G44" s="378">
        <f>VLOOKUP($A44,base!$F:$V,base!N$1,FALSE)</f>
        <v>4</v>
      </c>
      <c r="H44" s="378" t="str">
        <f>VLOOKUP($A44,DLUO!$A:$H,DLUO!$F$1,FALSE)</f>
        <v>6</v>
      </c>
      <c r="I44" s="378" t="str">
        <f>VLOOKUP($A44,DLUO!$A:$H,DLUO!$H$1,FALSE)</f>
        <v>18</v>
      </c>
      <c r="J44" s="445" t="e">
        <f>VLOOKUP(A44,#REF!,#REF!,FALSE)</f>
        <v>#REF!</v>
      </c>
      <c r="K44" s="132" t="e">
        <f>J44-(VLOOKUP($A44,#REF!,#REF!,FALSE))+($AN44*$F44)</f>
        <v>#REF!</v>
      </c>
      <c r="L44" s="133" t="e">
        <f>K44-(VLOOKUP($A44,#REF!,#REF!,FALSE))</f>
        <v>#REF!</v>
      </c>
      <c r="M44" s="133" t="e">
        <f>L44-(VLOOKUP($A44,#REF!,#REF!,FALSE))</f>
        <v>#REF!</v>
      </c>
      <c r="N44" s="133" t="e">
        <f>M44-(VLOOKUP($A44,#REF!,#REF!,FALSE))</f>
        <v>#REF!</v>
      </c>
      <c r="O44" s="133" t="e">
        <f>N44-(VLOOKUP($A44,#REF!,#REF!,FALSE))</f>
        <v>#REF!</v>
      </c>
      <c r="P44" s="133" t="e">
        <f>O44-(VLOOKUP($A44,#REF!,#REF!,FALSE))</f>
        <v>#REF!</v>
      </c>
      <c r="Q44" s="133" t="e">
        <f>P44-(VLOOKUP($A44,#REF!,#REF!,FALSE))</f>
        <v>#REF!</v>
      </c>
      <c r="R44" s="133" t="e">
        <f>Q44-(VLOOKUP($A44,#REF!,#REF!,FALSE))</f>
        <v>#REF!</v>
      </c>
      <c r="S44" s="133" t="e">
        <f>R44-(VLOOKUP($A44,#REF!,#REF!,FALSE))</f>
        <v>#REF!</v>
      </c>
      <c r="T44" s="133" t="e">
        <f>S44-(VLOOKUP($A44,#REF!,#REF!,FALSE))</f>
        <v>#REF!</v>
      </c>
      <c r="U44" s="133" t="e">
        <f>T44-(VLOOKUP($A44,#REF!,#REF!,FALSE))</f>
        <v>#REF!</v>
      </c>
      <c r="V44" s="133" t="e">
        <f>U44-(VLOOKUP($A44,#REF!,#REF!,FALSE))</f>
        <v>#REF!</v>
      </c>
      <c r="W44" s="133" t="e">
        <f>V44-(VLOOKUP($A44,#REF!,#REF!,FALSE))</f>
        <v>#REF!</v>
      </c>
      <c r="X44" s="134" t="e">
        <f>W44-(VLOOKUP($A44,#REF!,#REF!,FALSE))</f>
        <v>#REF!</v>
      </c>
      <c r="Z44" s="231" t="e">
        <f>IF(K44/$F44&gt;0,"",K44/$F44)</f>
        <v>#REF!</v>
      </c>
      <c r="AA44" s="232" t="e">
        <f>IF(IF(K44&lt;0,(L44/$F44)-(K44/$F44),L44/$F44)&gt;0,"",IF(K44&lt;0,(L44/$F44)-(K44/$F44),L44/$F44))</f>
        <v>#REF!</v>
      </c>
      <c r="AB44" s="232" t="e">
        <f t="shared" si="46"/>
        <v>#REF!</v>
      </c>
      <c r="AC44" s="232" t="e">
        <f t="shared" si="47"/>
        <v>#REF!</v>
      </c>
      <c r="AD44" s="232" t="e">
        <f t="shared" si="47"/>
        <v>#REF!</v>
      </c>
      <c r="AE44" s="232" t="e">
        <f t="shared" si="47"/>
        <v>#REF!</v>
      </c>
      <c r="AF44" s="232" t="e">
        <f t="shared" si="47"/>
        <v>#REF!</v>
      </c>
      <c r="AG44" s="232" t="e">
        <f t="shared" si="47"/>
        <v>#REF!</v>
      </c>
      <c r="AH44" s="232" t="e">
        <f t="shared" si="47"/>
        <v>#REF!</v>
      </c>
      <c r="AI44" s="232" t="e">
        <f t="shared" si="47"/>
        <v>#REF!</v>
      </c>
      <c r="AJ44" s="233" t="e">
        <f t="shared" si="43"/>
        <v>#REF!</v>
      </c>
      <c r="AK44" s="233" t="e">
        <f t="shared" si="20"/>
        <v>#REF!</v>
      </c>
      <c r="AL44" s="233" t="e">
        <f t="shared" si="21"/>
        <v>#REF!</v>
      </c>
      <c r="AM44" s="172" t="e">
        <f>(VLOOKUP($A44,#REF!,#REF!,FALSE)/'Rés MRP'!$F44)-AN44-(VLOOKUP($A44,$A$64:$BM$113,AN$1,FALSE))-(VLOOKUP($A44,$A$122:$BM$171,AN$1,FALSE))-(VLOOKUP($A44,$A$180:$BM$229,AN$1,FALSE))</f>
        <v>#REF!</v>
      </c>
      <c r="AN44" s="52">
        <f>IF($AM$2="Oui",SUM(AO44:BM44),0)</f>
        <v>0</v>
      </c>
      <c r="AO44" s="369"/>
      <c r="AP44" s="416"/>
      <c r="AQ44" s="369"/>
      <c r="AR44" s="416"/>
      <c r="AS44" s="147"/>
      <c r="AT44" s="416"/>
      <c r="AU44" s="147"/>
      <c r="AV44" s="416"/>
      <c r="AW44" s="369"/>
      <c r="AX44" s="416"/>
      <c r="AY44" s="369"/>
      <c r="AZ44" s="416"/>
      <c r="BA44" s="147"/>
      <c r="BB44" s="416"/>
      <c r="BC44" s="147"/>
      <c r="BD44" s="416"/>
      <c r="BE44" s="369"/>
      <c r="BF44" s="416"/>
      <c r="BG44" s="369"/>
      <c r="BH44" s="416"/>
      <c r="BI44" s="147"/>
      <c r="BJ44" s="416"/>
      <c r="BK44" s="369"/>
      <c r="BL44" s="419"/>
      <c r="BM44" s="429"/>
      <c r="BN44" s="67" t="e">
        <f>IF(AM44&lt;0,(VLOOKUP($A44,#REF!,#REF!,FALSE)/$F44)+AM44,(VLOOKUP($A44,#REF!,#REF!,FALSE)/$F44))</f>
        <v>#REF!</v>
      </c>
      <c r="BO44" s="46" t="e">
        <f>IF(BN44&lt;0,(VLOOKUP($A44,#REF!,#REF!,FALSE)/$F44)+BN44,(VLOOKUP($A44,#REF!,#REF!,FALSE)/$F44))</f>
        <v>#REF!</v>
      </c>
      <c r="BP44" s="46" t="e">
        <f>IF(BO44&lt;0,(VLOOKUP($A44,#REF!,#REF!,FALSE)/$F44)+BO44,(VLOOKUP($A44,#REF!,#REF!,FALSE)/$F44))</f>
        <v>#REF!</v>
      </c>
      <c r="BQ44" s="46" t="e">
        <f>IF(BP44&lt;0,(VLOOKUP($A44,#REF!,#REF!,FALSE)/$F44)+BP44,(VLOOKUP($A44,#REF!,#REF!,FALSE)/$F44))</f>
        <v>#REF!</v>
      </c>
      <c r="BR44" s="46" t="e">
        <f>IF(BQ44&lt;0,(VLOOKUP($A44,#REF!,#REF!,FALSE)/$F44)+BQ44,(VLOOKUP($A44,#REF!,#REF!,FALSE)/$F44))</f>
        <v>#REF!</v>
      </c>
      <c r="BS44" s="49" t="e">
        <f>IF(BR44&lt;0,(VLOOKUP($A44,#REF!,#REF!,FALSE)/$F44)+BR44,(VLOOKUP($A44,#REF!,#REF!,FALSE)/$F44))</f>
        <v>#REF!</v>
      </c>
      <c r="CC44" s="33" t="e">
        <f t="shared" si="44"/>
        <v>#REF!</v>
      </c>
    </row>
    <row r="45" spans="1:81" ht="15.75" thickBot="1" x14ac:dyDescent="0.25">
      <c r="A45" s="376"/>
      <c r="B45" s="377" t="e">
        <f>VLOOKUP($A45,base!$F:$V,base!Q$1,FALSE)</f>
        <v>#N/A</v>
      </c>
      <c r="C45" s="378" t="e">
        <f>VLOOKUP($A45,base!$F:$V,base!P$1,FALSE)</f>
        <v>#N/A</v>
      </c>
      <c r="D45" s="379" t="e">
        <f>VLOOKUP($A45,base!$F:$V,base!U$1,FALSE)</f>
        <v>#N/A</v>
      </c>
      <c r="E45" s="380" t="e">
        <f>VLOOKUP($A45,base!$F:$V,base!T$1,FALSE)</f>
        <v>#N/A</v>
      </c>
      <c r="F45" s="378" t="e">
        <f>VLOOKUP($A45,base!$F:$V,base!O$1,FALSE)</f>
        <v>#N/A</v>
      </c>
      <c r="G45" s="378" t="e">
        <f>VLOOKUP($A45,base!$F:$V,base!N$1,FALSE)</f>
        <v>#N/A</v>
      </c>
      <c r="H45" s="378" t="e">
        <f>VLOOKUP($A45,DLUO!$A:$H,DLUO!$F$1,FALSE)</f>
        <v>#N/A</v>
      </c>
      <c r="I45" s="440" t="e">
        <f>VLOOKUP($A45,DLUO!$A:$H,DLUO!$H$1,FALSE)</f>
        <v>#N/A</v>
      </c>
      <c r="J45" s="446" t="e">
        <f>VLOOKUP(A45,#REF!,#REF!,FALSE)</f>
        <v>#REF!</v>
      </c>
      <c r="K45" s="162" t="e">
        <f>J45-(VLOOKUP($A45,#REF!,#REF!,FALSE))+($AN45*$F45)</f>
        <v>#REF!</v>
      </c>
      <c r="L45" s="133" t="e">
        <f>K45-(VLOOKUP($A45,#REF!,#REF!,FALSE))</f>
        <v>#REF!</v>
      </c>
      <c r="M45" s="133" t="e">
        <f>L45-(VLOOKUP($A45,#REF!,#REF!,FALSE))</f>
        <v>#REF!</v>
      </c>
      <c r="N45" s="133" t="e">
        <f>M45-(VLOOKUP($A45,#REF!,#REF!,FALSE))</f>
        <v>#REF!</v>
      </c>
      <c r="O45" s="133" t="e">
        <f>N45-(VLOOKUP($A45,#REF!,#REF!,FALSE))</f>
        <v>#REF!</v>
      </c>
      <c r="P45" s="133" t="e">
        <f>O45-(VLOOKUP($A45,#REF!,#REF!,FALSE))</f>
        <v>#REF!</v>
      </c>
      <c r="Q45" s="133" t="e">
        <f>P45-(VLOOKUP($A45,#REF!,#REF!,FALSE))</f>
        <v>#REF!</v>
      </c>
      <c r="R45" s="133" t="e">
        <f>Q45-(VLOOKUP($A45,#REF!,#REF!,FALSE))</f>
        <v>#REF!</v>
      </c>
      <c r="S45" s="133" t="e">
        <f>R45-(VLOOKUP($A45,#REF!,#REF!,FALSE))</f>
        <v>#REF!</v>
      </c>
      <c r="T45" s="133" t="e">
        <f>S45-(VLOOKUP($A45,#REF!,#REF!,FALSE))</f>
        <v>#REF!</v>
      </c>
      <c r="U45" s="133" t="e">
        <f>T45-(VLOOKUP($A45,#REF!,#REF!,FALSE))</f>
        <v>#REF!</v>
      </c>
      <c r="V45" s="133" t="e">
        <f>U45-(VLOOKUP($A45,#REF!,#REF!,FALSE))</f>
        <v>#REF!</v>
      </c>
      <c r="W45" s="133" t="e">
        <f>V45-(VLOOKUP($A45,#REF!,#REF!,FALSE))</f>
        <v>#REF!</v>
      </c>
      <c r="X45" s="134" t="e">
        <f>W45-(VLOOKUP($A45,#REF!,#REF!,FALSE))</f>
        <v>#REF!</v>
      </c>
      <c r="Z45" s="231" t="e">
        <f>IF(K45/$F45&gt;0,"",K45/$F45)</f>
        <v>#REF!</v>
      </c>
      <c r="AA45" s="232" t="e">
        <f>IF(IF(K45&lt;0,(L45/$F45)-(K45/$F45),L45/$F45)&gt;0,"",IF(K45&lt;0,(L45/$F45)-(K45/$F45),L45/$F45))</f>
        <v>#REF!</v>
      </c>
      <c r="AB45" s="232" t="e">
        <f t="shared" si="46"/>
        <v>#REF!</v>
      </c>
      <c r="AC45" s="232" t="e">
        <f t="shared" si="47"/>
        <v>#REF!</v>
      </c>
      <c r="AD45" s="232" t="e">
        <f t="shared" si="47"/>
        <v>#REF!</v>
      </c>
      <c r="AE45" s="232" t="e">
        <f t="shared" si="47"/>
        <v>#REF!</v>
      </c>
      <c r="AF45" s="232" t="e">
        <f t="shared" si="47"/>
        <v>#REF!</v>
      </c>
      <c r="AG45" s="232" t="e">
        <f t="shared" si="47"/>
        <v>#REF!</v>
      </c>
      <c r="AH45" s="232" t="e">
        <f t="shared" si="47"/>
        <v>#REF!</v>
      </c>
      <c r="AI45" s="232" t="e">
        <f t="shared" si="47"/>
        <v>#REF!</v>
      </c>
      <c r="AJ45" s="233" t="e">
        <f t="shared" si="43"/>
        <v>#REF!</v>
      </c>
      <c r="AK45" s="233" t="e">
        <f t="shared" si="20"/>
        <v>#REF!</v>
      </c>
      <c r="AL45" s="233" t="e">
        <f t="shared" si="21"/>
        <v>#REF!</v>
      </c>
      <c r="AM45" s="172" t="e">
        <f>(VLOOKUP($A45,#REF!,#REF!,FALSE)/'Rés MRP'!$F45)-AN45-(VLOOKUP($A45,$A$64:$BM$113,AN$1,FALSE))-(VLOOKUP($A45,$A$122:$BM$171,AN$1,FALSE))-(VLOOKUP($A45,$A$180:$BM$229,AN$1,FALSE))</f>
        <v>#REF!</v>
      </c>
      <c r="AN45" s="52">
        <f>IF($AM$2="Oui",SUM(AO45:BM45),0)</f>
        <v>0</v>
      </c>
      <c r="AO45" s="369">
        <v>11</v>
      </c>
      <c r="AP45" s="416"/>
      <c r="AQ45" s="369"/>
      <c r="AR45" s="416"/>
      <c r="AS45" s="147">
        <v>8</v>
      </c>
      <c r="AT45" s="416">
        <v>5</v>
      </c>
      <c r="AU45" s="147"/>
      <c r="AV45" s="416"/>
      <c r="AW45" s="369"/>
      <c r="AX45" s="416"/>
      <c r="AY45" s="369"/>
      <c r="AZ45" s="416"/>
      <c r="BA45" s="147"/>
      <c r="BB45" s="416"/>
      <c r="BC45" s="147"/>
      <c r="BD45" s="416"/>
      <c r="BE45" s="369"/>
      <c r="BF45" s="416"/>
      <c r="BG45" s="369"/>
      <c r="BH45" s="416"/>
      <c r="BI45" s="147"/>
      <c r="BJ45" s="416"/>
      <c r="BK45" s="369"/>
      <c r="BL45" s="419"/>
      <c r="BM45" s="429"/>
      <c r="BN45" s="67" t="e">
        <f>IF(AM45&lt;0,(VLOOKUP($A45,#REF!,#REF!,FALSE)/$F45)+AM45,(VLOOKUP($A45,#REF!,#REF!,FALSE)/$F45))</f>
        <v>#REF!</v>
      </c>
      <c r="BO45" s="46" t="e">
        <f>IF(BN45&lt;0,(VLOOKUP($A45,#REF!,#REF!,FALSE)/$F45)+BN45,(VLOOKUP($A45,#REF!,#REF!,FALSE)/$F45))</f>
        <v>#REF!</v>
      </c>
      <c r="BP45" s="46" t="e">
        <f>IF(BO45&lt;0,(VLOOKUP($A45,#REF!,#REF!,FALSE)/$F45)+BO45,(VLOOKUP($A45,#REF!,#REF!,FALSE)/$F45))</f>
        <v>#REF!</v>
      </c>
      <c r="BQ45" s="46" t="e">
        <f>IF(BP45&lt;0,(VLOOKUP($A45,#REF!,#REF!,FALSE)/$F45)+BP45,(VLOOKUP($A45,#REF!,#REF!,FALSE)/$F45))</f>
        <v>#REF!</v>
      </c>
      <c r="BR45" s="46" t="e">
        <f>IF(BQ45&lt;0,(VLOOKUP($A45,#REF!,#REF!,FALSE)/$F45)+BQ45,(VLOOKUP($A45,#REF!,#REF!,FALSE)/$F45))</f>
        <v>#REF!</v>
      </c>
      <c r="BS45" s="49" t="e">
        <f>IF(BR45&lt;0,(VLOOKUP($A45,#REF!,#REF!,FALSE)/$F45)+BR45,(VLOOKUP($A45,#REF!,#REF!,FALSE)/$F45))</f>
        <v>#REF!</v>
      </c>
      <c r="CC45" s="33" t="e">
        <f t="shared" si="44"/>
        <v>#REF!</v>
      </c>
    </row>
    <row r="46" spans="1:81" ht="15.75" hidden="1" customHeight="1" thickBot="1" x14ac:dyDescent="0.25">
      <c r="A46" s="300">
        <v>1000013899</v>
      </c>
      <c r="B46" s="301" t="str">
        <f>VLOOKUP($A46,base!$F:$V,base!Q$1,FALSE)</f>
        <v>100% MIE NATURE PT 500 G X 20</v>
      </c>
      <c r="C46" s="302">
        <f>VLOOKUP($A46,base!$F:$V,base!P$1,FALSE)</f>
        <v>2029004000</v>
      </c>
      <c r="D46" s="303">
        <f>VLOOKUP($A46,base!$F:$V,base!U$1,FALSE)</f>
        <v>5.8042582417582418</v>
      </c>
      <c r="E46" s="304">
        <f>VLOOKUP($A46,base!$F:$V,base!T$1,FALSE)</f>
        <v>10.592521817330812</v>
      </c>
      <c r="F46" s="302">
        <f>VLOOKUP($A46,base!$F:$V,base!O$1,FALSE)</f>
        <v>28</v>
      </c>
      <c r="G46" s="302">
        <f>VLOOKUP($A46,base!$F:$V,base!N$1,FALSE)</f>
        <v>20</v>
      </c>
      <c r="H46" s="302" t="str">
        <f>VLOOKUP($A46,DLUO!$A:$H,DLUO!$F$1,FALSE)</f>
        <v>6</v>
      </c>
      <c r="I46" s="302" t="str">
        <f>VLOOKUP($A46,DLUO!$A:$H,DLUO!$H$1,FALSE)</f>
        <v>18</v>
      </c>
      <c r="J46" s="445" t="e">
        <f>VLOOKUP(A46,#REF!,#REF!,FALSE)</f>
        <v>#REF!</v>
      </c>
      <c r="K46" s="132" t="e">
        <f>J46-(VLOOKUP($A46,#REF!,#REF!,FALSE))+($AN46*$F46)</f>
        <v>#REF!</v>
      </c>
      <c r="L46" s="133" t="e">
        <f>K46-(VLOOKUP($A46,#REF!,#REF!,FALSE))</f>
        <v>#REF!</v>
      </c>
      <c r="M46" s="133" t="e">
        <f>L46-(VLOOKUP($A46,#REF!,#REF!,FALSE))</f>
        <v>#REF!</v>
      </c>
      <c r="N46" s="133" t="e">
        <f>M46-(VLOOKUP($A46,#REF!,#REF!,FALSE))</f>
        <v>#REF!</v>
      </c>
      <c r="O46" s="133" t="e">
        <f>N46-(VLOOKUP($A46,#REF!,#REF!,FALSE))</f>
        <v>#REF!</v>
      </c>
      <c r="P46" s="133" t="e">
        <f>O46-(VLOOKUP($A46,#REF!,#REF!,FALSE))</f>
        <v>#REF!</v>
      </c>
      <c r="Q46" s="133" t="e">
        <f>P46-(VLOOKUP($A46,#REF!,#REF!,FALSE))</f>
        <v>#REF!</v>
      </c>
      <c r="R46" s="133" t="e">
        <f>Q46-(VLOOKUP($A46,#REF!,#REF!,FALSE))</f>
        <v>#REF!</v>
      </c>
      <c r="S46" s="133" t="e">
        <f>R46-(VLOOKUP($A46,#REF!,#REF!,FALSE))</f>
        <v>#REF!</v>
      </c>
      <c r="T46" s="133" t="e">
        <f>S46-(VLOOKUP($A46,#REF!,#REF!,FALSE))</f>
        <v>#REF!</v>
      </c>
      <c r="U46" s="133" t="e">
        <f>T46-(VLOOKUP($A46,#REF!,#REF!,FALSE))</f>
        <v>#REF!</v>
      </c>
      <c r="V46" s="133" t="e">
        <f>U46-(VLOOKUP($A46,#REF!,#REF!,FALSE))</f>
        <v>#REF!</v>
      </c>
      <c r="W46" s="133" t="e">
        <f>V46-(VLOOKUP($A46,#REF!,#REF!,FALSE))</f>
        <v>#REF!</v>
      </c>
      <c r="X46" s="134" t="e">
        <f>W46-(VLOOKUP($A46,#REF!,#REF!,FALSE))</f>
        <v>#REF!</v>
      </c>
      <c r="Z46" s="231" t="e">
        <f t="shared" si="29"/>
        <v>#REF!</v>
      </c>
      <c r="AA46" s="232" t="e">
        <f t="shared" si="30"/>
        <v>#REF!</v>
      </c>
      <c r="AB46" s="232" t="e">
        <f t="shared" si="46"/>
        <v>#REF!</v>
      </c>
      <c r="AC46" s="232" t="e">
        <f t="shared" si="31"/>
        <v>#REF!</v>
      </c>
      <c r="AD46" s="232" t="e">
        <f t="shared" si="32"/>
        <v>#REF!</v>
      </c>
      <c r="AE46" s="232" t="e">
        <f t="shared" si="33"/>
        <v>#REF!</v>
      </c>
      <c r="AF46" s="232" t="e">
        <f t="shared" si="34"/>
        <v>#REF!</v>
      </c>
      <c r="AG46" s="232" t="e">
        <f t="shared" si="35"/>
        <v>#REF!</v>
      </c>
      <c r="AH46" s="232" t="e">
        <f t="shared" si="36"/>
        <v>#REF!</v>
      </c>
      <c r="AI46" s="232" t="e">
        <f t="shared" si="27"/>
        <v>#REF!</v>
      </c>
      <c r="AJ46" s="233" t="e">
        <f t="shared" si="43"/>
        <v>#REF!</v>
      </c>
      <c r="AK46" s="233" t="e">
        <f t="shared" si="20"/>
        <v>#REF!</v>
      </c>
      <c r="AL46" s="233" t="e">
        <f t="shared" si="21"/>
        <v>#REF!</v>
      </c>
      <c r="AM46" s="172" t="e">
        <f>(VLOOKUP($A46,#REF!,#REF!,FALSE)/'Rés MRP'!$F46)-AN46-(VLOOKUP($A46,$A$64:$BM$113,AN$1,FALSE))-(VLOOKUP($A46,$A$122:$BM$171,AN$1,FALSE))-(VLOOKUP($A46,$A$180:$BM$229,AN$1,FALSE))</f>
        <v>#REF!</v>
      </c>
      <c r="AN46" s="52">
        <f t="shared" si="6"/>
        <v>0</v>
      </c>
      <c r="AO46" s="369"/>
      <c r="AP46" s="416"/>
      <c r="AQ46" s="369"/>
      <c r="AR46" s="416"/>
      <c r="AS46" s="147"/>
      <c r="AT46" s="416"/>
      <c r="AU46" s="147"/>
      <c r="AV46" s="416"/>
      <c r="AW46" s="369"/>
      <c r="AX46" s="416"/>
      <c r="AY46" s="369"/>
      <c r="AZ46" s="416"/>
      <c r="BA46" s="147"/>
      <c r="BB46" s="416"/>
      <c r="BC46" s="147"/>
      <c r="BD46" s="416"/>
      <c r="BE46" s="369"/>
      <c r="BF46" s="416"/>
      <c r="BG46" s="369"/>
      <c r="BH46" s="416"/>
      <c r="BI46" s="147"/>
      <c r="BJ46" s="416"/>
      <c r="BK46" s="369"/>
      <c r="BL46" s="419"/>
      <c r="BM46" s="429"/>
      <c r="BN46" s="67" t="e">
        <f>IF(AM46&lt;0,(VLOOKUP($A46,#REF!,#REF!,FALSE)/$F46)+AM46,(VLOOKUP($A46,#REF!,#REF!,FALSE)/$F46))</f>
        <v>#REF!</v>
      </c>
      <c r="BO46" s="46" t="e">
        <f>IF(BN46&lt;0,(VLOOKUP($A46,#REF!,#REF!,FALSE)/$F46)+BN46,(VLOOKUP($A46,#REF!,#REF!,FALSE)/$F46))</f>
        <v>#REF!</v>
      </c>
      <c r="BP46" s="46" t="e">
        <f>IF(BO46&lt;0,(VLOOKUP($A46,#REF!,#REF!,FALSE)/$F46)+BO46,(VLOOKUP($A46,#REF!,#REF!,FALSE)/$F46))</f>
        <v>#REF!</v>
      </c>
      <c r="BQ46" s="46" t="e">
        <f>IF(BP46&lt;0,(VLOOKUP($A46,#REF!,#REF!,FALSE)/$F46)+BP46,(VLOOKUP($A46,#REF!,#REF!,FALSE)/$F46))</f>
        <v>#REF!</v>
      </c>
      <c r="BR46" s="46" t="e">
        <f>IF(BQ46&lt;0,(VLOOKUP($A46,#REF!,#REF!,FALSE)/$F46)+BQ46,(VLOOKUP($A46,#REF!,#REF!,FALSE)/$F46))</f>
        <v>#REF!</v>
      </c>
      <c r="BS46" s="49" t="e">
        <f>IF(BR46&lt;0,(VLOOKUP($A46,#REF!,#REF!,FALSE)/$F46)+BR46,(VLOOKUP($A46,#REF!,#REF!,FALSE)/$F46))</f>
        <v>#REF!</v>
      </c>
      <c r="CC46" s="33" t="e">
        <f t="shared" si="44"/>
        <v>#REF!</v>
      </c>
    </row>
    <row r="47" spans="1:81" ht="15.75" hidden="1" customHeight="1" collapsed="1" thickBot="1" x14ac:dyDescent="0.25">
      <c r="A47" s="189">
        <v>1000014566</v>
      </c>
      <c r="B47" s="190" t="str">
        <f>VLOOKUP($A47,base!$F:$V,base!Q$1,FALSE)</f>
        <v>100% MIE SPECIAL FOIE GRAS</v>
      </c>
      <c r="C47" s="191">
        <f>VLOOKUP($A47,base!$F:$V,base!P$1,FALSE)</f>
        <v>2029005439</v>
      </c>
      <c r="D47" s="212">
        <f>VLOOKUP($A47,base!$F:$V,base!U$1,FALSE)</f>
        <v>3.3371040723981893</v>
      </c>
      <c r="E47" s="194">
        <f>VLOOKUP($A47,base!$F:$V,base!T$1,FALSE)</f>
        <v>6.3276125547550945</v>
      </c>
      <c r="F47" s="191">
        <f>VLOOKUP($A47,base!$F:$V,base!O$1,FALSE)</f>
        <v>68</v>
      </c>
      <c r="G47" s="191">
        <f>VLOOKUP($A47,base!$F:$V,base!N$1,FALSE)</f>
        <v>12</v>
      </c>
      <c r="H47" s="191" t="str">
        <f>VLOOKUP($A47,DLUO!$A:$H,DLUO!$F$1,FALSE)</f>
        <v>15</v>
      </c>
      <c r="I47" s="441" t="str">
        <f>VLOOKUP($A47,DLUO!$A:$H,DLUO!$H$1,FALSE)</f>
        <v>45</v>
      </c>
      <c r="J47" s="475" t="e">
        <f>VLOOKUP(A47,#REF!,#REF!,FALSE)</f>
        <v>#REF!</v>
      </c>
      <c r="K47" s="162" t="e">
        <f>J47-(VLOOKUP($A47,#REF!,#REF!,FALSE))+($AN47*$F47)</f>
        <v>#REF!</v>
      </c>
      <c r="L47" s="133" t="e">
        <f>K47-(VLOOKUP($A47,#REF!,#REF!,FALSE))</f>
        <v>#REF!</v>
      </c>
      <c r="M47" s="133" t="e">
        <f>L47-(VLOOKUP($A47,#REF!,#REF!,FALSE))</f>
        <v>#REF!</v>
      </c>
      <c r="N47" s="133" t="e">
        <f>M47-(VLOOKUP($A47,#REF!,#REF!,FALSE))</f>
        <v>#REF!</v>
      </c>
      <c r="O47" s="133" t="e">
        <f>N47-(VLOOKUP($A47,#REF!,#REF!,FALSE))</f>
        <v>#REF!</v>
      </c>
      <c r="P47" s="133" t="e">
        <f>O47-(VLOOKUP($A47,#REF!,#REF!,FALSE))</f>
        <v>#REF!</v>
      </c>
      <c r="Q47" s="133" t="e">
        <f>P47-(VLOOKUP($A47,#REF!,#REF!,FALSE))</f>
        <v>#REF!</v>
      </c>
      <c r="R47" s="133" t="e">
        <f>Q47-(VLOOKUP($A47,#REF!,#REF!,FALSE))</f>
        <v>#REF!</v>
      </c>
      <c r="S47" s="133" t="e">
        <f>R47-(VLOOKUP($A47,#REF!,#REF!,FALSE))</f>
        <v>#REF!</v>
      </c>
      <c r="T47" s="133" t="e">
        <f>S47-(VLOOKUP($A47,#REF!,#REF!,FALSE))</f>
        <v>#REF!</v>
      </c>
      <c r="U47" s="133" t="e">
        <f>T47-(VLOOKUP($A47,#REF!,#REF!,FALSE))</f>
        <v>#REF!</v>
      </c>
      <c r="V47" s="133" t="e">
        <f>U47-(VLOOKUP($A47,#REF!,#REF!,FALSE))</f>
        <v>#REF!</v>
      </c>
      <c r="W47" s="133" t="e">
        <f>V47-(VLOOKUP($A47,#REF!,#REF!,FALSE))</f>
        <v>#REF!</v>
      </c>
      <c r="X47" s="134" t="e">
        <f>W47-(VLOOKUP($A47,#REF!,#REF!,FALSE))</f>
        <v>#REF!</v>
      </c>
      <c r="Z47" s="231" t="e">
        <f>IF(K47/$F47&gt;0,"",K47/$F47)</f>
        <v>#REF!</v>
      </c>
      <c r="AA47" s="232" t="e">
        <f t="shared" ref="AA47:AI47" si="48">IF(IF(K47&lt;0,(L47/$F47)-(K47/$F47),L47/$F47)&gt;0,"",IF(K47&lt;0,(L47/$F47)-(K47/$F47),L47/$F47))</f>
        <v>#REF!</v>
      </c>
      <c r="AB47" s="232" t="e">
        <f t="shared" si="48"/>
        <v>#REF!</v>
      </c>
      <c r="AC47" s="232" t="e">
        <f t="shared" si="48"/>
        <v>#REF!</v>
      </c>
      <c r="AD47" s="232" t="e">
        <f t="shared" si="48"/>
        <v>#REF!</v>
      </c>
      <c r="AE47" s="232" t="e">
        <f t="shared" si="48"/>
        <v>#REF!</v>
      </c>
      <c r="AF47" s="232" t="e">
        <f t="shared" si="48"/>
        <v>#REF!</v>
      </c>
      <c r="AG47" s="232" t="e">
        <f t="shared" si="48"/>
        <v>#REF!</v>
      </c>
      <c r="AH47" s="232" t="e">
        <f t="shared" si="48"/>
        <v>#REF!</v>
      </c>
      <c r="AI47" s="232" t="e">
        <f t="shared" si="48"/>
        <v>#REF!</v>
      </c>
      <c r="AJ47" s="233" t="e">
        <f t="shared" si="43"/>
        <v>#REF!</v>
      </c>
      <c r="AK47" s="233" t="e">
        <f t="shared" si="20"/>
        <v>#REF!</v>
      </c>
      <c r="AL47" s="233" t="e">
        <f t="shared" si="21"/>
        <v>#REF!</v>
      </c>
      <c r="AM47" s="172" t="e">
        <f>(VLOOKUP($A47,#REF!,#REF!,FALSE)/'Rés MRP'!$F47)-AN47-(VLOOKUP($A47,$A$64:$BM$113,AN$1,FALSE))-(VLOOKUP($A47,$A$122:$BM$171,AN$1,FALSE))-(VLOOKUP($A47,$A$180:$BM$229,AN$1,FALSE))</f>
        <v>#REF!</v>
      </c>
      <c r="AN47" s="52">
        <f t="shared" si="6"/>
        <v>0</v>
      </c>
      <c r="AO47" s="369"/>
      <c r="AP47" s="416"/>
      <c r="AQ47" s="369"/>
      <c r="AR47" s="416"/>
      <c r="AS47" s="147"/>
      <c r="AT47" s="416"/>
      <c r="AU47" s="147"/>
      <c r="AV47" s="416"/>
      <c r="AW47" s="369"/>
      <c r="AX47" s="416"/>
      <c r="AY47" s="369"/>
      <c r="AZ47" s="416"/>
      <c r="BA47" s="147"/>
      <c r="BB47" s="416"/>
      <c r="BC47" s="147"/>
      <c r="BD47" s="416"/>
      <c r="BE47" s="369"/>
      <c r="BF47" s="416"/>
      <c r="BG47" s="369"/>
      <c r="BH47" s="416"/>
      <c r="BI47" s="147"/>
      <c r="BJ47" s="416"/>
      <c r="BK47" s="369"/>
      <c r="BL47" s="419"/>
      <c r="BM47" s="429"/>
      <c r="BN47" s="67" t="e">
        <f>IF(AM47&lt;0,(VLOOKUP($A47,#REF!,#REF!,FALSE)/$F47)+AM47,(VLOOKUP($A47,#REF!,#REF!,FALSE)/$F47))</f>
        <v>#REF!</v>
      </c>
      <c r="BO47" s="46" t="e">
        <f>IF(BN47&lt;0,(VLOOKUP($A47,#REF!,#REF!,FALSE)/$F47)+BN47,(VLOOKUP($A47,#REF!,#REF!,FALSE)/$F47))</f>
        <v>#REF!</v>
      </c>
      <c r="BP47" s="46" t="e">
        <f>IF(BO47&lt;0,(VLOOKUP($A47,#REF!,#REF!,FALSE)/$F47)+BO47,(VLOOKUP($A47,#REF!,#REF!,FALSE)/$F47))</f>
        <v>#REF!</v>
      </c>
      <c r="BQ47" s="46" t="e">
        <f>IF(BP47&lt;0,(VLOOKUP($A47,#REF!,#REF!,FALSE)/$F47)+BP47,(VLOOKUP($A47,#REF!,#REF!,FALSE)/$F47))</f>
        <v>#REF!</v>
      </c>
      <c r="BR47" s="46" t="e">
        <f>IF(BQ47&lt;0,(VLOOKUP($A47,#REF!,#REF!,FALSE)/$F47)+BQ47,(VLOOKUP($A47,#REF!,#REF!,FALSE)/$F47))</f>
        <v>#REF!</v>
      </c>
      <c r="BS47" s="49" t="e">
        <f>IF(BR47&lt;0,(VLOOKUP($A47,#REF!,#REF!,FALSE)/$F47)+BR47,(VLOOKUP($A47,#REF!,#REF!,FALSE)/$F47))</f>
        <v>#REF!</v>
      </c>
      <c r="CC47" s="33" t="e">
        <f t="shared" si="44"/>
        <v>#REF!</v>
      </c>
    </row>
    <row r="48" spans="1:81" x14ac:dyDescent="0.2">
      <c r="A48" s="29"/>
      <c r="B48" s="30" t="e">
        <f>VLOOKUP($A48,base!$F:$V,base!Q$1,FALSE)</f>
        <v>#N/A</v>
      </c>
      <c r="C48" s="31" t="e">
        <f>VLOOKUP($A48,base!$F:$V,base!P$1,FALSE)</f>
        <v>#N/A</v>
      </c>
      <c r="D48" s="210" t="e">
        <f>VLOOKUP($A48,base!$F:$V,base!U$1,FALSE)</f>
        <v>#N/A</v>
      </c>
      <c r="E48" s="192" t="e">
        <f>VLOOKUP($A48,base!$F:$V,base!T$1,FALSE)</f>
        <v>#N/A</v>
      </c>
      <c r="F48" s="31" t="e">
        <f>VLOOKUP($A48,base!$F:$V,base!O$1,FALSE)</f>
        <v>#N/A</v>
      </c>
      <c r="G48" s="31" t="e">
        <f>VLOOKUP($A48,base!$F:$V,base!N$1,FALSE)</f>
        <v>#N/A</v>
      </c>
      <c r="H48" s="31" t="e">
        <f>VLOOKUP($A48,DLUO!$A:$H,DLUO!$F$1,FALSE)</f>
        <v>#N/A</v>
      </c>
      <c r="I48" s="442" t="e">
        <f>VLOOKUP($A48,DLUO!$A:$H,DLUO!$H$1,FALSE)</f>
        <v>#N/A</v>
      </c>
      <c r="J48" s="159" t="e">
        <f>VLOOKUP(A48,#REF!,#REF!,FALSE)</f>
        <v>#REF!</v>
      </c>
      <c r="K48" s="162" t="e">
        <f>J48-(VLOOKUP($A48,#REF!,#REF!,FALSE))+($AN48*$F48)</f>
        <v>#REF!</v>
      </c>
      <c r="L48" s="133" t="e">
        <f>K48-(VLOOKUP($A48,#REF!,#REF!,FALSE))</f>
        <v>#REF!</v>
      </c>
      <c r="M48" s="133" t="e">
        <f>L48-(VLOOKUP($A48,#REF!,#REF!,FALSE))</f>
        <v>#REF!</v>
      </c>
      <c r="N48" s="133" t="e">
        <f>M48-(VLOOKUP($A48,#REF!,#REF!,FALSE))</f>
        <v>#REF!</v>
      </c>
      <c r="O48" s="133" t="e">
        <f>N48-(VLOOKUP($A48,#REF!,#REF!,FALSE))</f>
        <v>#REF!</v>
      </c>
      <c r="P48" s="133" t="e">
        <f>O48-(VLOOKUP($A48,#REF!,#REF!,FALSE))</f>
        <v>#REF!</v>
      </c>
      <c r="Q48" s="133" t="e">
        <f>P48-(VLOOKUP($A48,#REF!,#REF!,FALSE))</f>
        <v>#REF!</v>
      </c>
      <c r="R48" s="133" t="e">
        <f>Q48-(VLOOKUP($A48,#REF!,#REF!,FALSE))</f>
        <v>#REF!</v>
      </c>
      <c r="S48" s="133" t="e">
        <f>R48-(VLOOKUP($A48,#REF!,#REF!,FALSE))</f>
        <v>#REF!</v>
      </c>
      <c r="T48" s="133" t="e">
        <f>S48-(VLOOKUP($A48,#REF!,#REF!,FALSE))</f>
        <v>#REF!</v>
      </c>
      <c r="U48" s="133" t="e">
        <f>T48-(VLOOKUP($A48,#REF!,#REF!,FALSE))</f>
        <v>#REF!</v>
      </c>
      <c r="V48" s="133" t="e">
        <f>U48-(VLOOKUP($A48,#REF!,#REF!,FALSE))</f>
        <v>#REF!</v>
      </c>
      <c r="W48" s="133" t="e">
        <f>V48-(VLOOKUP($A48,#REF!,#REF!,FALSE))</f>
        <v>#REF!</v>
      </c>
      <c r="X48" s="134" t="e">
        <f>W48-(VLOOKUP($A48,#REF!,#REF!,FALSE))</f>
        <v>#REF!</v>
      </c>
      <c r="Z48" s="231" t="e">
        <f t="shared" si="29"/>
        <v>#REF!</v>
      </c>
      <c r="AA48" s="232" t="e">
        <f>IF(IF(K48&lt;0,(L48/$F48)-(K48/$F48),L48/$F48)&gt;0,"",IF(K48&lt;0,(L48/$F48)-(K48/$F48),L48/$F48))</f>
        <v>#REF!</v>
      </c>
      <c r="AB48" s="232" t="e">
        <f>IF(IF(L48&lt;0,(M48/$F48)-(L48/$F48),M48/$F48)&gt;0,"",IF(L48&lt;0,(M48/$F48)-(L48/$F48),M48/$F48))</f>
        <v>#REF!</v>
      </c>
      <c r="AC48" s="232" t="e">
        <f t="shared" si="31"/>
        <v>#REF!</v>
      </c>
      <c r="AD48" s="232" t="e">
        <f t="shared" si="32"/>
        <v>#REF!</v>
      </c>
      <c r="AE48" s="232" t="e">
        <f t="shared" si="33"/>
        <v>#REF!</v>
      </c>
      <c r="AF48" s="232" t="e">
        <f>IF(IF(P48&lt;0,(Q48/$F48)-(P48/$F48),Q48/$F48)&gt;0,"",IF(P48&lt;0,(Q48/$F48)-(P48/$F48),Q48/$F48))</f>
        <v>#REF!</v>
      </c>
      <c r="AG48" s="232" t="e">
        <f t="shared" si="35"/>
        <v>#REF!</v>
      </c>
      <c r="AH48" s="232" t="e">
        <f t="shared" si="36"/>
        <v>#REF!</v>
      </c>
      <c r="AI48" s="232" t="e">
        <f t="shared" ref="AI48:AI52" si="49">IF(IF(S48&lt;0,(T48/$F48)-(S48/$F48),T48/$F48)&gt;0,"",IF(S48&lt;0,(T48/$F48)-(S48/$F48),T48/$F48))</f>
        <v>#REF!</v>
      </c>
      <c r="AJ48" s="233" t="e">
        <f t="shared" si="43"/>
        <v>#REF!</v>
      </c>
      <c r="AK48" s="233" t="e">
        <f t="shared" si="20"/>
        <v>#REF!</v>
      </c>
      <c r="AL48" s="233" t="e">
        <f t="shared" si="21"/>
        <v>#REF!</v>
      </c>
      <c r="AM48" s="172" t="e">
        <f>(VLOOKUP($A48,#REF!,#REF!,FALSE)/'Rés MRP'!$F48)-AN48-(VLOOKUP($A48,$A$64:$BM$113,AN$1,FALSE))-(VLOOKUP($A48,$A$122:$BM$171,AN$1,FALSE))-(VLOOKUP($A48,$A$180:$BM$229,AN$1,FALSE))</f>
        <v>#REF!</v>
      </c>
      <c r="AN48" s="52">
        <f t="shared" si="6"/>
        <v>0</v>
      </c>
      <c r="AO48" s="369"/>
      <c r="AP48" s="416"/>
      <c r="AQ48" s="369"/>
      <c r="AR48" s="416"/>
      <c r="AS48" s="147">
        <v>3</v>
      </c>
      <c r="AT48" s="416"/>
      <c r="AU48" s="147"/>
      <c r="AV48" s="416"/>
      <c r="AW48" s="369"/>
      <c r="AX48" s="416"/>
      <c r="AY48" s="369"/>
      <c r="AZ48" s="416"/>
      <c r="BA48" s="147"/>
      <c r="BB48" s="416"/>
      <c r="BC48" s="147"/>
      <c r="BD48" s="416"/>
      <c r="BE48" s="369"/>
      <c r="BF48" s="416"/>
      <c r="BG48" s="369"/>
      <c r="BH48" s="416"/>
      <c r="BI48" s="147"/>
      <c r="BJ48" s="416"/>
      <c r="BK48" s="369"/>
      <c r="BL48" s="419"/>
      <c r="BM48" s="429"/>
      <c r="BN48" s="67" t="e">
        <f>IF(AM48&lt;0,(VLOOKUP($A48,#REF!,#REF!,FALSE)/$F48)+AM48,(VLOOKUP($A48,#REF!,#REF!,FALSE)/$F48))</f>
        <v>#REF!</v>
      </c>
      <c r="BO48" s="46" t="e">
        <f>IF(BN48&lt;0,(VLOOKUP($A48,#REF!,#REF!,FALSE)/$F48)+BN48,(VLOOKUP($A48,#REF!,#REF!,FALSE)/$F48))</f>
        <v>#REF!</v>
      </c>
      <c r="BP48" s="46" t="e">
        <f>IF(BO48&lt;0,(VLOOKUP($A48,#REF!,#REF!,FALSE)/$F48)+BO48,(VLOOKUP($A48,#REF!,#REF!,FALSE)/$F48))</f>
        <v>#REF!</v>
      </c>
      <c r="BQ48" s="46" t="e">
        <f>IF(BP48&lt;0,(VLOOKUP($A48,#REF!,#REF!,FALSE)/$F48)+BP48,(VLOOKUP($A48,#REF!,#REF!,FALSE)/$F48))</f>
        <v>#REF!</v>
      </c>
      <c r="BR48" s="46" t="e">
        <f>IF(BQ48&lt;0,(VLOOKUP($A48,#REF!,#REF!,FALSE)/$F48)+BQ48,(VLOOKUP($A48,#REF!,#REF!,FALSE)/$F48))</f>
        <v>#REF!</v>
      </c>
      <c r="BS48" s="49" t="e">
        <f>IF(BR48&lt;0,(VLOOKUP($A48,#REF!,#REF!,FALSE)/$F48)+BR48,(VLOOKUP($A48,#REF!,#REF!,FALSE)/$F48))</f>
        <v>#REF!</v>
      </c>
      <c r="CC48" s="33" t="e">
        <f t="shared" si="44"/>
        <v>#REF!</v>
      </c>
    </row>
    <row r="49" spans="1:81" ht="15.75" thickBot="1" x14ac:dyDescent="0.25">
      <c r="A49" s="42"/>
      <c r="B49" s="402" t="e">
        <f>VLOOKUP($A49,base!$F:$V,base!Q$1,FALSE)</f>
        <v>#N/A</v>
      </c>
      <c r="C49" s="359" t="e">
        <f>VLOOKUP($A49,base!$F:$V,base!P$1,FALSE)</f>
        <v>#N/A</v>
      </c>
      <c r="D49" s="360" t="e">
        <f>VLOOKUP($A49,base!$F:$V,base!U$1,FALSE)</f>
        <v>#N/A</v>
      </c>
      <c r="E49" s="360" t="e">
        <f>VLOOKUP($A49,base!$F:$V,base!T$1,FALSE)</f>
        <v>#N/A</v>
      </c>
      <c r="F49" s="31" t="e">
        <f>VLOOKUP($A49,base!$F:$V,base!O$1,FALSE)</f>
        <v>#N/A</v>
      </c>
      <c r="G49" s="31" t="e">
        <f>VLOOKUP($A49,base!$F:$V,base!N$1,FALSE)</f>
        <v>#N/A</v>
      </c>
      <c r="H49" s="31" t="e">
        <f>VLOOKUP($A49,DLUO!$A:$H,DLUO!$F$1,FALSE)</f>
        <v>#N/A</v>
      </c>
      <c r="I49" s="403" t="e">
        <f>VLOOKUP($A49,DLUO!$A:$H,DLUO!$H$1,FALSE)</f>
        <v>#N/A</v>
      </c>
      <c r="J49" s="163" t="e">
        <f>VLOOKUP(A49,#REF!,#REF!,FALSE)</f>
        <v>#REF!</v>
      </c>
      <c r="K49" s="164" t="e">
        <f>J49-(VLOOKUP($A49,#REF!,#REF!,FALSE))+($AN49*$F49)</f>
        <v>#REF!</v>
      </c>
      <c r="L49" s="133" t="e">
        <f>K49-(VLOOKUP($A49,#REF!,#REF!,FALSE))</f>
        <v>#REF!</v>
      </c>
      <c r="M49" s="133" t="e">
        <f>L49-(VLOOKUP($A49,#REF!,#REF!,FALSE))</f>
        <v>#REF!</v>
      </c>
      <c r="N49" s="133" t="e">
        <f>M49-(VLOOKUP($A49,#REF!,#REF!,FALSE))</f>
        <v>#REF!</v>
      </c>
      <c r="O49" s="133" t="e">
        <f>N49-(VLOOKUP($A49,#REF!,#REF!,FALSE))</f>
        <v>#REF!</v>
      </c>
      <c r="P49" s="133" t="e">
        <f>O49-(VLOOKUP($A49,#REF!,#REF!,FALSE))</f>
        <v>#REF!</v>
      </c>
      <c r="Q49" s="133" t="e">
        <f>P49-(VLOOKUP($A49,#REF!,#REF!,FALSE))</f>
        <v>#REF!</v>
      </c>
      <c r="R49" s="133" t="e">
        <f>Q49-(VLOOKUP($A49,#REF!,#REF!,FALSE))</f>
        <v>#REF!</v>
      </c>
      <c r="S49" s="133" t="e">
        <f>R49-(VLOOKUP($A49,#REF!,#REF!,FALSE))</f>
        <v>#REF!</v>
      </c>
      <c r="T49" s="133" t="e">
        <f>S49-(VLOOKUP($A49,#REF!,#REF!,FALSE))</f>
        <v>#REF!</v>
      </c>
      <c r="U49" s="133" t="e">
        <f>T49-(VLOOKUP($A49,#REF!,#REF!,FALSE))</f>
        <v>#REF!</v>
      </c>
      <c r="V49" s="133" t="e">
        <f>U49-(VLOOKUP($A49,#REF!,#REF!,FALSE))</f>
        <v>#REF!</v>
      </c>
      <c r="W49" s="133" t="e">
        <f>V49-(VLOOKUP($A49,#REF!,#REF!,FALSE))</f>
        <v>#REF!</v>
      </c>
      <c r="X49" s="133" t="e">
        <f>W49-(VLOOKUP($A49,#REF!,#REF!,FALSE))</f>
        <v>#REF!</v>
      </c>
      <c r="Z49" s="231" t="e">
        <f t="shared" si="29"/>
        <v>#REF!</v>
      </c>
      <c r="AA49" s="232" t="e">
        <f t="shared" si="30"/>
        <v>#REF!</v>
      </c>
      <c r="AB49" s="232" t="e">
        <f>IF(IF(L49&lt;0,(M49/$F49)-(L49/$F49),M49/$F49)&gt;0,"",IF(L49&lt;0,(M49/$F49)-(L49/$F49),M49/$F49))</f>
        <v>#REF!</v>
      </c>
      <c r="AC49" s="232" t="e">
        <f t="shared" si="31"/>
        <v>#REF!</v>
      </c>
      <c r="AD49" s="232" t="e">
        <f t="shared" si="32"/>
        <v>#REF!</v>
      </c>
      <c r="AE49" s="232" t="e">
        <f t="shared" si="33"/>
        <v>#REF!</v>
      </c>
      <c r="AF49" s="232" t="e">
        <f t="shared" si="34"/>
        <v>#REF!</v>
      </c>
      <c r="AG49" s="232" t="e">
        <f t="shared" si="35"/>
        <v>#REF!</v>
      </c>
      <c r="AH49" s="232" t="e">
        <f t="shared" si="36"/>
        <v>#REF!</v>
      </c>
      <c r="AI49" s="232" t="e">
        <f t="shared" si="49"/>
        <v>#REF!</v>
      </c>
      <c r="AJ49" s="237" t="e">
        <f t="shared" si="43"/>
        <v>#REF!</v>
      </c>
      <c r="AK49" s="233" t="e">
        <f t="shared" si="20"/>
        <v>#REF!</v>
      </c>
      <c r="AL49" s="233" t="e">
        <f t="shared" si="21"/>
        <v>#REF!</v>
      </c>
      <c r="AM49" s="172" t="e">
        <f>(VLOOKUP($A49,#REF!,#REF!,FALSE)/'Rés MRP'!$F49)-AN49-(VLOOKUP($A49,$A$64:$BM$113,AN$1,FALSE))-(VLOOKUP($A49,$A$122:$BM$171,AN$1,FALSE))-(VLOOKUP($A49,$A$180:$BM$229,AN$1,FALSE))</f>
        <v>#REF!</v>
      </c>
      <c r="AN49" s="52">
        <f t="shared" si="6"/>
        <v>0</v>
      </c>
      <c r="AO49" s="369">
        <v>1</v>
      </c>
      <c r="AP49" s="416"/>
      <c r="AQ49" s="369"/>
      <c r="AR49" s="416"/>
      <c r="AS49" s="147">
        <v>2</v>
      </c>
      <c r="AT49" s="416"/>
      <c r="AU49" s="147"/>
      <c r="AV49" s="416"/>
      <c r="AW49" s="369"/>
      <c r="AX49" s="416"/>
      <c r="AY49" s="369"/>
      <c r="AZ49" s="416"/>
      <c r="BA49" s="147"/>
      <c r="BB49" s="416"/>
      <c r="BC49" s="147"/>
      <c r="BD49" s="416"/>
      <c r="BE49" s="369"/>
      <c r="BF49" s="416"/>
      <c r="BG49" s="369"/>
      <c r="BH49" s="416"/>
      <c r="BI49" s="147"/>
      <c r="BJ49" s="416"/>
      <c r="BK49" s="369"/>
      <c r="BL49" s="419"/>
      <c r="BM49" s="429"/>
      <c r="BN49" s="67" t="e">
        <f>IF(AM49&lt;0,(VLOOKUP($A49,#REF!,#REF!,FALSE)/$F49)+AM49,(VLOOKUP($A49,#REF!,#REF!,FALSE)/$F49))</f>
        <v>#REF!</v>
      </c>
      <c r="BO49" s="46" t="e">
        <f>IF(BN49&lt;0,(VLOOKUP($A49,#REF!,#REF!,FALSE)/$F49)+BN49,(VLOOKUP($A49,#REF!,#REF!,FALSE)/$F49))</f>
        <v>#REF!</v>
      </c>
      <c r="BP49" s="46" t="e">
        <f>IF(BO49&lt;0,(VLOOKUP($A49,#REF!,#REF!,FALSE)/$F49)+BO49,(VLOOKUP($A49,#REF!,#REF!,FALSE)/$F49))</f>
        <v>#REF!</v>
      </c>
      <c r="BQ49" s="46" t="e">
        <f>IF(BP49&lt;0,(VLOOKUP($A49,#REF!,#REF!,FALSE)/$F49)+BP49,(VLOOKUP($A49,#REF!,#REF!,FALSE)/$F49))</f>
        <v>#REF!</v>
      </c>
      <c r="BR49" s="46" t="e">
        <f>IF(BQ49&lt;0,(VLOOKUP($A49,#REF!,#REF!,FALSE)/$F49)+BQ49,(VLOOKUP($A49,#REF!,#REF!,FALSE)/$F49))</f>
        <v>#REF!</v>
      </c>
      <c r="BS49" s="49" t="e">
        <f>IF(BR49&lt;0,(VLOOKUP($A49,#REF!,#REF!,FALSE)/$F49)+BR49,(VLOOKUP($A49,#REF!,#REF!,FALSE)/$F49))</f>
        <v>#REF!</v>
      </c>
      <c r="CC49" s="33" t="e">
        <f t="shared" si="44"/>
        <v>#REF!</v>
      </c>
    </row>
    <row r="50" spans="1:81" ht="15.75" thickBot="1" x14ac:dyDescent="0.25">
      <c r="A50" s="404"/>
      <c r="B50" s="335" t="e">
        <f>VLOOKUP($A50,base!$F:$V,base!Q$1,FALSE)</f>
        <v>#N/A</v>
      </c>
      <c r="C50" s="350" t="e">
        <f>VLOOKUP($A50,base!$F:$V,base!P$1,FALSE)</f>
        <v>#N/A</v>
      </c>
      <c r="D50" s="351" t="e">
        <f>VLOOKUP($A50,base!$F:$V,base!U$1,FALSE)</f>
        <v>#N/A</v>
      </c>
      <c r="E50" s="352" t="e">
        <f>VLOOKUP($A50,base!$F:$V,base!T$1,FALSE)</f>
        <v>#N/A</v>
      </c>
      <c r="F50" s="405" t="e">
        <f>VLOOKUP($A50,base!$F:$V,base!O$1,FALSE)</f>
        <v>#N/A</v>
      </c>
      <c r="G50" s="405" t="e">
        <f>VLOOKUP($A50,base!$F:$V,base!N$1,FALSE)</f>
        <v>#N/A</v>
      </c>
      <c r="H50" s="405" t="e">
        <f>VLOOKUP($A50,DLUO!$A:$H,DLUO!$F$1,FALSE)</f>
        <v>#N/A</v>
      </c>
      <c r="I50" s="443" t="e">
        <f>VLOOKUP($A50,DLUO!$A:$H,DLUO!$H$1,FALSE)</f>
        <v>#N/A</v>
      </c>
      <c r="J50" s="160" t="e">
        <f>VLOOKUP(A50,#REF!,#REF!,FALSE)</f>
        <v>#REF!</v>
      </c>
      <c r="K50" s="166" t="e">
        <f>J50-(VLOOKUP($A50,#REF!,#REF!,FALSE))+($AN50*$F50)</f>
        <v>#REF!</v>
      </c>
      <c r="L50" s="135" t="e">
        <f>K50-(VLOOKUP($A50,#REF!,#REF!,FALSE))</f>
        <v>#REF!</v>
      </c>
      <c r="M50" s="135" t="e">
        <f>L50-(VLOOKUP($A50,#REF!,#REF!,FALSE))</f>
        <v>#REF!</v>
      </c>
      <c r="N50" s="135" t="e">
        <f>M50-(VLOOKUP($A50,#REF!,#REF!,FALSE))</f>
        <v>#REF!</v>
      </c>
      <c r="O50" s="135" t="e">
        <f>N50-(VLOOKUP($A50,#REF!,#REF!,FALSE))</f>
        <v>#REF!</v>
      </c>
      <c r="P50" s="135" t="e">
        <f>O50-(VLOOKUP($A50,#REF!,#REF!,FALSE))</f>
        <v>#REF!</v>
      </c>
      <c r="Q50" s="135" t="e">
        <f>P50-(VLOOKUP($A50,#REF!,#REF!,FALSE))</f>
        <v>#REF!</v>
      </c>
      <c r="R50" s="135" t="e">
        <f>Q50-(VLOOKUP($A50,#REF!,#REF!,FALSE))</f>
        <v>#REF!</v>
      </c>
      <c r="S50" s="135" t="e">
        <f>R50-(VLOOKUP($A50,#REF!,#REF!,FALSE))</f>
        <v>#REF!</v>
      </c>
      <c r="T50" s="135" t="e">
        <f>S50-(VLOOKUP($A50,#REF!,#REF!,FALSE))</f>
        <v>#REF!</v>
      </c>
      <c r="U50" s="135" t="e">
        <f>T50-(VLOOKUP($A50,#REF!,#REF!,FALSE))</f>
        <v>#REF!</v>
      </c>
      <c r="V50" s="135" t="e">
        <f>U50-(VLOOKUP($A50,#REF!,#REF!,FALSE))</f>
        <v>#REF!</v>
      </c>
      <c r="W50" s="135" t="e">
        <f>V50-(VLOOKUP($A50,#REF!,#REF!,FALSE))</f>
        <v>#REF!</v>
      </c>
      <c r="X50" s="136" t="e">
        <f>W50-(VLOOKUP($A50,#REF!,#REF!,FALSE))</f>
        <v>#REF!</v>
      </c>
      <c r="Z50" s="406" t="e">
        <f>IF(K50/$F50&gt;0,"",K50/$F50)</f>
        <v>#REF!</v>
      </c>
      <c r="AA50" s="407" t="e">
        <f>IF(IF(K50&lt;0,(L50/$F50)-(K50/$F50),L50/$F50)&gt;0,"",IF(K50&lt;0,(L50/$F50)-(K50/$F50),L50/$F50))</f>
        <v>#REF!</v>
      </c>
      <c r="AB50" s="407" t="e">
        <f>IF(IF(L50&lt;0,(M50/$F50)-(L50/$F50),M50/$F50)&gt;0,"",IF(L50&lt;0,(M50/$F50)-(L50/$F50),M50/$F50))</f>
        <v>#REF!</v>
      </c>
      <c r="AC50" s="407" t="e">
        <f t="shared" ref="AC50:AH50" si="50">IF(IF(M50&lt;0,(N50/$F50)-(M50/$F50),N50/$F50)&gt;0,"",IF(M50&lt;0,(N50/$F50)-(M50/$F50),N50/$F50))</f>
        <v>#REF!</v>
      </c>
      <c r="AD50" s="407" t="e">
        <f t="shared" si="50"/>
        <v>#REF!</v>
      </c>
      <c r="AE50" s="407" t="e">
        <f t="shared" si="50"/>
        <v>#REF!</v>
      </c>
      <c r="AF50" s="407" t="e">
        <f t="shared" si="50"/>
        <v>#REF!</v>
      </c>
      <c r="AG50" s="407" t="e">
        <f t="shared" si="50"/>
        <v>#REF!</v>
      </c>
      <c r="AH50" s="407" t="e">
        <f t="shared" si="50"/>
        <v>#REF!</v>
      </c>
      <c r="AI50" s="407" t="e">
        <f t="shared" si="49"/>
        <v>#REF!</v>
      </c>
      <c r="AJ50" s="408" t="e">
        <f t="shared" si="43"/>
        <v>#REF!</v>
      </c>
      <c r="AK50" s="233" t="e">
        <f t="shared" si="20"/>
        <v>#REF!</v>
      </c>
      <c r="AL50" s="233" t="e">
        <f t="shared" si="21"/>
        <v>#REF!</v>
      </c>
      <c r="AM50" s="409" t="e">
        <f>(VLOOKUP($A50,#REF!,#REF!,FALSE)/'Rés MRP'!$F50)-AN50-(VLOOKUP($A50,$A$64:$BM$113,AN$1,FALSE))-(VLOOKUP($A50,$A$122:$BM$171,AN$1,FALSE))-(VLOOKUP($A50,$A$180:$BM$229,AN$1,FALSE))</f>
        <v>#REF!</v>
      </c>
      <c r="AN50" s="410">
        <f t="shared" si="6"/>
        <v>0</v>
      </c>
      <c r="AO50" s="421"/>
      <c r="AP50" s="416"/>
      <c r="AQ50" s="421"/>
      <c r="AR50" s="361"/>
      <c r="AS50" s="411">
        <v>1</v>
      </c>
      <c r="AT50" s="361"/>
      <c r="AU50" s="411"/>
      <c r="AV50" s="361"/>
      <c r="AW50" s="421"/>
      <c r="AX50" s="361"/>
      <c r="AY50" s="421"/>
      <c r="AZ50" s="361"/>
      <c r="BA50" s="411"/>
      <c r="BB50" s="361"/>
      <c r="BC50" s="411"/>
      <c r="BD50" s="361"/>
      <c r="BE50" s="421"/>
      <c r="BF50" s="361"/>
      <c r="BG50" s="421"/>
      <c r="BH50" s="361"/>
      <c r="BI50" s="411"/>
      <c r="BJ50" s="361"/>
      <c r="BK50" s="421"/>
      <c r="BL50" s="422"/>
      <c r="BM50" s="430"/>
      <c r="BN50" s="412" t="e">
        <f>IF(AM50&lt;0,(VLOOKUP($A50,#REF!,#REF!,FALSE)/$F50)+AM50,(VLOOKUP($A50,#REF!,#REF!,FALSE)/$F50))</f>
        <v>#REF!</v>
      </c>
      <c r="BO50" s="413" t="e">
        <f>IF(BN50&lt;0,(VLOOKUP($A50,#REF!,#REF!,FALSE)/$F50)+BN50,(VLOOKUP($A50,#REF!,#REF!,FALSE)/$F50))</f>
        <v>#REF!</v>
      </c>
      <c r="BP50" s="413" t="e">
        <f>IF(BO50&lt;0,(VLOOKUP($A50,#REF!,#REF!,FALSE)/$F50)+BO50,(VLOOKUP($A50,#REF!,#REF!,FALSE)/$F50))</f>
        <v>#REF!</v>
      </c>
      <c r="BQ50" s="413" t="e">
        <f>IF(BP50&lt;0,(VLOOKUP($A50,#REF!,#REF!,FALSE)/$F50)+BP50,(VLOOKUP($A50,#REF!,#REF!,FALSE)/$F50))</f>
        <v>#REF!</v>
      </c>
      <c r="BR50" s="413" t="e">
        <f>IF(BQ50&lt;0,(VLOOKUP($A50,#REF!,#REF!,FALSE)/$F50)+BQ50,(VLOOKUP($A50,#REF!,#REF!,FALSE)/$F50))</f>
        <v>#REF!</v>
      </c>
      <c r="BS50" s="414" t="e">
        <f>IF(BR50&lt;0,(VLOOKUP($A50,#REF!,#REF!,FALSE)/$F50)+BR50,(VLOOKUP($A50,#REF!,#REF!,FALSE)/$F50))</f>
        <v>#REF!</v>
      </c>
      <c r="CC50" s="33" t="e">
        <f t="shared" si="44"/>
        <v>#REF!</v>
      </c>
    </row>
    <row r="51" spans="1:81" ht="14.25" customHeight="1" x14ac:dyDescent="0.2">
      <c r="A51" s="285"/>
      <c r="B51" s="286" t="e">
        <f>VLOOKUP($A51,base!$F:$V,base!Q$1,FALSE)</f>
        <v>#N/A</v>
      </c>
      <c r="C51" s="287" t="e">
        <f>VLOOKUP($A51,base!$F:$V,base!P$1,FALSE)</f>
        <v>#N/A</v>
      </c>
      <c r="D51" s="288" t="e">
        <f>VLOOKUP($A51,base!$F:$V,base!U$1,FALSE)</f>
        <v>#N/A</v>
      </c>
      <c r="E51" s="289" t="e">
        <f>VLOOKUP($A51,base!$F:$V,base!T$1,FALSE)</f>
        <v>#N/A</v>
      </c>
      <c r="F51" s="287" t="e">
        <f>VLOOKUP($A51,base!$F:$V,base!O$1,FALSE)</f>
        <v>#N/A</v>
      </c>
      <c r="G51" s="287" t="e">
        <f>VLOOKUP($A51,base!$F:$V,base!N$1,FALSE)</f>
        <v>#N/A</v>
      </c>
      <c r="H51" s="287" t="e">
        <f>VLOOKUP($A51,DLUO!$A:$H,DLUO!$F$1,FALSE)</f>
        <v>#N/A</v>
      </c>
      <c r="I51" s="287" t="e">
        <f>VLOOKUP($A51,DLUO!$A:$H,DLUO!$H$1,FALSE)</f>
        <v>#N/A</v>
      </c>
      <c r="J51" s="269" t="e">
        <f>VLOOKUP(A51,#REF!,#REF!,FALSE)</f>
        <v>#REF!</v>
      </c>
      <c r="K51" s="162" t="e">
        <f>J51-(VLOOKUP($A51,#REF!,#REF!,FALSE))+($AN51*$F51)</f>
        <v>#REF!</v>
      </c>
      <c r="L51" s="137" t="e">
        <f>K51-(VLOOKUP($A51,#REF!,#REF!,FALSE))</f>
        <v>#REF!</v>
      </c>
      <c r="M51" s="137" t="e">
        <f>L51-(VLOOKUP($A51,#REF!,#REF!,FALSE))</f>
        <v>#REF!</v>
      </c>
      <c r="N51" s="137" t="e">
        <f>M51-(VLOOKUP($A51,#REF!,#REF!,FALSE))</f>
        <v>#REF!</v>
      </c>
      <c r="O51" s="137" t="e">
        <f>N51-(VLOOKUP($A51,#REF!,#REF!,FALSE))</f>
        <v>#REF!</v>
      </c>
      <c r="P51" s="137" t="e">
        <f>O51-(VLOOKUP($A51,#REF!,#REF!,FALSE))</f>
        <v>#REF!</v>
      </c>
      <c r="Q51" s="137" t="e">
        <f>P51-(VLOOKUP($A51,#REF!,#REF!,FALSE))</f>
        <v>#REF!</v>
      </c>
      <c r="R51" s="137" t="e">
        <f>Q51-(VLOOKUP($A51,#REF!,#REF!,FALSE))</f>
        <v>#REF!</v>
      </c>
      <c r="S51" s="137" t="e">
        <f>R51-(VLOOKUP($A51,#REF!,#REF!,FALSE))</f>
        <v>#REF!</v>
      </c>
      <c r="T51" s="137" t="e">
        <f>S51-(VLOOKUP($A51,#REF!,#REF!,FALSE))</f>
        <v>#REF!</v>
      </c>
      <c r="U51" s="137" t="e">
        <f>T51-(VLOOKUP($A51,#REF!,#REF!,FALSE))</f>
        <v>#REF!</v>
      </c>
      <c r="V51" s="137" t="e">
        <f>U51-(VLOOKUP($A51,#REF!,#REF!,FALSE))</f>
        <v>#REF!</v>
      </c>
      <c r="W51" s="137" t="e">
        <f>V51-(VLOOKUP($A51,#REF!,#REF!,FALSE))</f>
        <v>#REF!</v>
      </c>
      <c r="X51" s="140" t="e">
        <f>W51-(VLOOKUP($A51,#REF!,#REF!,FALSE))</f>
        <v>#REF!</v>
      </c>
      <c r="Z51" s="234" t="e">
        <f t="shared" si="29"/>
        <v>#REF!</v>
      </c>
      <c r="AA51" s="235" t="e">
        <f t="shared" si="30"/>
        <v>#REF!</v>
      </c>
      <c r="AB51" s="235" t="e">
        <f>IF(IF(L51&lt;0,(M51/$F51)-(L51/$F51),M51/$F51)&gt;0,"",IF(L51&lt;0,(M51/$F51)-(L51/$F51),M51/$F51))</f>
        <v>#REF!</v>
      </c>
      <c r="AC51" s="235" t="e">
        <f t="shared" si="31"/>
        <v>#REF!</v>
      </c>
      <c r="AD51" s="235" t="e">
        <f t="shared" si="32"/>
        <v>#REF!</v>
      </c>
      <c r="AE51" s="235" t="e">
        <f t="shared" si="33"/>
        <v>#REF!</v>
      </c>
      <c r="AF51" s="235" t="e">
        <f t="shared" si="34"/>
        <v>#REF!</v>
      </c>
      <c r="AG51" s="235" t="e">
        <f t="shared" si="35"/>
        <v>#REF!</v>
      </c>
      <c r="AH51" s="235" t="e">
        <f t="shared" si="36"/>
        <v>#REF!</v>
      </c>
      <c r="AI51" s="235" t="e">
        <f t="shared" si="49"/>
        <v>#REF!</v>
      </c>
      <c r="AJ51" s="236" t="e">
        <f t="shared" si="43"/>
        <v>#REF!</v>
      </c>
      <c r="AK51" s="233" t="e">
        <f t="shared" si="20"/>
        <v>#REF!</v>
      </c>
      <c r="AL51" s="233" t="e">
        <f t="shared" si="21"/>
        <v>#REF!</v>
      </c>
      <c r="AM51" s="173" t="e">
        <f>(VLOOKUP($A51,#REF!,#REF!,FALSE)/'Rés MRP'!$F51)-AN51-(VLOOKUP($A51,$A$64:$BM$113,AN$1,FALSE))-(VLOOKUP($A51,$A$122:$BM$171,AN$1,FALSE))-(VLOOKUP($A51,$A$180:$BM$229,AN$1,FALSE))</f>
        <v>#REF!</v>
      </c>
      <c r="AN51" s="270">
        <f t="shared" si="6"/>
        <v>0</v>
      </c>
      <c r="AO51" s="368"/>
      <c r="AP51" s="416"/>
      <c r="AQ51" s="368"/>
      <c r="AR51" s="152"/>
      <c r="AS51" s="148"/>
      <c r="AT51" s="152"/>
      <c r="AU51" s="148"/>
      <c r="AV51" s="152"/>
      <c r="AW51" s="368"/>
      <c r="AX51" s="152"/>
      <c r="AY51" s="368"/>
      <c r="AZ51" s="152"/>
      <c r="BA51" s="148"/>
      <c r="BB51" s="152"/>
      <c r="BC51" s="148"/>
      <c r="BD51" s="152"/>
      <c r="BE51" s="368"/>
      <c r="BF51" s="152"/>
      <c r="BG51" s="368"/>
      <c r="BH51" s="152"/>
      <c r="BI51" s="148"/>
      <c r="BJ51" s="152"/>
      <c r="BK51" s="368"/>
      <c r="BL51" s="418"/>
      <c r="BM51" s="428"/>
      <c r="BN51" s="185" t="e">
        <f>IF(AM51&lt;0,(VLOOKUP($A51,#REF!,#REF!,FALSE)/$F51)+AM51,(VLOOKUP($A51,#REF!,#REF!,FALSE)/$F51))</f>
        <v>#REF!</v>
      </c>
      <c r="BO51" s="65" t="e">
        <f>IF(BN51&lt;0,(VLOOKUP($A51,#REF!,#REF!,FALSE)/$F51)+BN51,(VLOOKUP($A51,#REF!,#REF!,FALSE)/$F51))</f>
        <v>#REF!</v>
      </c>
      <c r="BP51" s="65" t="e">
        <f>IF(BO51&lt;0,(VLOOKUP($A51,#REF!,#REF!,FALSE)/$F51)+BO51,(VLOOKUP($A51,#REF!,#REF!,FALSE)/$F51))</f>
        <v>#REF!</v>
      </c>
      <c r="BQ51" s="65" t="e">
        <f>IF(BP51&lt;0,(VLOOKUP($A51,#REF!,#REF!,FALSE)/$F51)+BP51,(VLOOKUP($A51,#REF!,#REF!,FALSE)/$F51))</f>
        <v>#REF!</v>
      </c>
      <c r="BR51" s="65" t="e">
        <f>IF(BQ51&lt;0,(VLOOKUP($A51,#REF!,#REF!,FALSE)/$F51)+BQ51,(VLOOKUP($A51,#REF!,#REF!,FALSE)/$F51))</f>
        <v>#REF!</v>
      </c>
      <c r="BS51" s="66" t="e">
        <f>IF(BR51&lt;0,(VLOOKUP($A51,#REF!,#REF!,FALSE)/$F51)+BR51,(VLOOKUP($A51,#REF!,#REF!,FALSE)/$F51))</f>
        <v>#REF!</v>
      </c>
      <c r="CC51" s="33" t="e">
        <f t="shared" si="44"/>
        <v>#REF!</v>
      </c>
    </row>
    <row r="52" spans="1:81" ht="15" hidden="1" customHeight="1" x14ac:dyDescent="0.2">
      <c r="A52" s="283">
        <v>1000013372</v>
      </c>
      <c r="B52" s="284" t="str">
        <f>VLOOKUP($A52,base!$F:$V,base!Q$1,FALSE)</f>
        <v>BRIOCHE TRANCHEE CHOCO 500G HARRYS ECO</v>
      </c>
      <c r="C52" s="290">
        <f>VLOOKUP($A52,base!$F:$V,base!P$1,FALSE)</f>
        <v>2029003553</v>
      </c>
      <c r="D52" s="291">
        <f>VLOOKUP($A52,base!$F:$V,base!U$1,FALSE)</f>
        <v>5.2486933797909421</v>
      </c>
      <c r="E52" s="292">
        <f>VLOOKUP($A52,base!$F:$V,base!T$1,FALSE)</f>
        <v>5.9287503583080943</v>
      </c>
      <c r="F52" s="290">
        <f>VLOOKUP($A52,base!$F:$V,base!O$1,FALSE)</f>
        <v>64</v>
      </c>
      <c r="G52" s="290">
        <f>VLOOKUP($A52,base!$F:$V,base!N$1,FALSE)</f>
        <v>7</v>
      </c>
      <c r="H52" s="290" t="str">
        <f>VLOOKUP($A52,DLUO!$A:$H,DLUO!$F$1,FALSE)</f>
        <v>15</v>
      </c>
      <c r="I52" s="290" t="str">
        <f>VLOOKUP($A52,DLUO!$A:$H,DLUO!$H$1,FALSE)</f>
        <v>45</v>
      </c>
      <c r="J52" s="269" t="e">
        <f>VLOOKUP(A52,#REF!,#REF!,FALSE)</f>
        <v>#REF!</v>
      </c>
      <c r="K52" s="162" t="e">
        <f>J52-(VLOOKUP($A52,#REF!,#REF!,FALSE))+($AN52*$F52)</f>
        <v>#REF!</v>
      </c>
      <c r="L52" s="133" t="e">
        <f>K52-(VLOOKUP($A52,#REF!,#REF!,FALSE))</f>
        <v>#REF!</v>
      </c>
      <c r="M52" s="133" t="e">
        <f>L52-(VLOOKUP($A52,#REF!,#REF!,FALSE))</f>
        <v>#REF!</v>
      </c>
      <c r="N52" s="133" t="e">
        <f>M52-(VLOOKUP($A52,#REF!,#REF!,FALSE))</f>
        <v>#REF!</v>
      </c>
      <c r="O52" s="133" t="e">
        <f>N52-(VLOOKUP($A52,#REF!,#REF!,FALSE))</f>
        <v>#REF!</v>
      </c>
      <c r="P52" s="133" t="e">
        <f>O52-(VLOOKUP($A52,#REF!,#REF!,FALSE))</f>
        <v>#REF!</v>
      </c>
      <c r="Q52" s="133" t="e">
        <f>P52-(VLOOKUP($A52,#REF!,#REF!,FALSE))</f>
        <v>#REF!</v>
      </c>
      <c r="R52" s="133" t="e">
        <f>Q52-(VLOOKUP($A52,#REF!,#REF!,FALSE))</f>
        <v>#REF!</v>
      </c>
      <c r="S52" s="133" t="e">
        <f>R52-(VLOOKUP($A52,#REF!,#REF!,FALSE))</f>
        <v>#REF!</v>
      </c>
      <c r="T52" s="133" t="e">
        <f>S52-(VLOOKUP($A52,#REF!,#REF!,FALSE))</f>
        <v>#REF!</v>
      </c>
      <c r="U52" s="133" t="e">
        <f>T52-(VLOOKUP($A52,#REF!,#REF!,FALSE))</f>
        <v>#REF!</v>
      </c>
      <c r="V52" s="133" t="e">
        <f>U52-(VLOOKUP($A52,#REF!,#REF!,FALSE))</f>
        <v>#REF!</v>
      </c>
      <c r="W52" s="133" t="e">
        <f>V52-(VLOOKUP($A52,#REF!,#REF!,FALSE))</f>
        <v>#REF!</v>
      </c>
      <c r="X52" s="134" t="e">
        <f>W52-(VLOOKUP($A52,#REF!,#REF!,FALSE))</f>
        <v>#REF!</v>
      </c>
      <c r="Z52" s="231" t="e">
        <f t="shared" si="29"/>
        <v>#REF!</v>
      </c>
      <c r="AA52" s="232" t="e">
        <f t="shared" si="30"/>
        <v>#REF!</v>
      </c>
      <c r="AB52" s="232" t="e">
        <f>IF(IF(L52&lt;0,(M52/$F52)-(L52/$F52),M52/$F52)&gt;0,"",IF(L52&lt;0,(M52/$F52)-(L52/$F52),M52/$F52))</f>
        <v>#REF!</v>
      </c>
      <c r="AC52" s="232" t="e">
        <f t="shared" si="31"/>
        <v>#REF!</v>
      </c>
      <c r="AD52" s="232" t="e">
        <f t="shared" si="32"/>
        <v>#REF!</v>
      </c>
      <c r="AE52" s="232" t="e">
        <f t="shared" si="33"/>
        <v>#REF!</v>
      </c>
      <c r="AF52" s="232" t="e">
        <f t="shared" si="34"/>
        <v>#REF!</v>
      </c>
      <c r="AG52" s="232" t="e">
        <f t="shared" si="35"/>
        <v>#REF!</v>
      </c>
      <c r="AH52" s="232" t="e">
        <f t="shared" si="36"/>
        <v>#REF!</v>
      </c>
      <c r="AI52" s="232" t="e">
        <f t="shared" si="49"/>
        <v>#REF!</v>
      </c>
      <c r="AJ52" s="233" t="e">
        <f t="shared" si="43"/>
        <v>#REF!</v>
      </c>
      <c r="AK52" s="233" t="e">
        <f t="shared" si="20"/>
        <v>#REF!</v>
      </c>
      <c r="AL52" s="233" t="e">
        <f t="shared" si="21"/>
        <v>#REF!</v>
      </c>
      <c r="AM52" s="172" t="e">
        <f>(VLOOKUP($A52,#REF!,#REF!,FALSE)/'Rés MRP'!$F52)-AN52-(VLOOKUP($A52,$A$64:$BM$113,AN$1,FALSE))-(VLOOKUP($A52,$A$122:$BM$171,AN$1,FALSE))-(VLOOKUP($A52,$A$180:$BM$229,AN$1,FALSE))</f>
        <v>#REF!</v>
      </c>
      <c r="AN52" s="52">
        <f t="shared" si="6"/>
        <v>0</v>
      </c>
      <c r="AO52" s="369"/>
      <c r="AP52" s="150"/>
      <c r="AQ52" s="369"/>
      <c r="AR52" s="150"/>
      <c r="AS52" s="147"/>
      <c r="AT52" s="150"/>
      <c r="AU52" s="147"/>
      <c r="AV52" s="150"/>
      <c r="AW52" s="369"/>
      <c r="AX52" s="150"/>
      <c r="AY52" s="369"/>
      <c r="AZ52" s="150"/>
      <c r="BA52" s="147"/>
      <c r="BB52" s="150"/>
      <c r="BC52" s="147"/>
      <c r="BD52" s="150"/>
      <c r="BE52" s="369"/>
      <c r="BF52" s="150"/>
      <c r="BG52" s="369"/>
      <c r="BH52" s="150"/>
      <c r="BI52" s="147"/>
      <c r="BJ52" s="150"/>
      <c r="BK52" s="369"/>
      <c r="BL52" s="419"/>
      <c r="BM52" s="429"/>
      <c r="BN52" s="67" t="e">
        <f>IF(AM52&lt;0,(VLOOKUP($A52,#REF!,#REF!,FALSE)/$F52)+AM52,(VLOOKUP($A52,#REF!,#REF!,FALSE)/$F52))</f>
        <v>#REF!</v>
      </c>
      <c r="BO52" s="46" t="e">
        <f>IF(BN52&lt;0,(VLOOKUP($A52,#REF!,#REF!,FALSE)/$F52)+BN52,(VLOOKUP($A52,#REF!,#REF!,FALSE)/$F52))</f>
        <v>#REF!</v>
      </c>
      <c r="BP52" s="46" t="e">
        <f>IF(BO52&lt;0,(VLOOKUP($A52,#REF!,#REF!,FALSE)/$F52)+BO52,(VLOOKUP($A52,#REF!,#REF!,FALSE)/$F52))</f>
        <v>#REF!</v>
      </c>
      <c r="BQ52" s="46" t="e">
        <f>IF(BP52&lt;0,(VLOOKUP($A52,#REF!,#REF!,FALSE)/$F52)+BP52,(VLOOKUP($A52,#REF!,#REF!,FALSE)/$F52))</f>
        <v>#REF!</v>
      </c>
      <c r="BR52" s="46" t="e">
        <f>IF(BQ52&lt;0,(VLOOKUP($A52,#REF!,#REF!,FALSE)/$F52)+BQ52,(VLOOKUP($A52,#REF!,#REF!,FALSE)/$F52))</f>
        <v>#REF!</v>
      </c>
      <c r="BS52" s="49" t="e">
        <f>IF(BR52&lt;0,(VLOOKUP($A52,#REF!,#REF!,FALSE)/$F52)+BR52,(VLOOKUP($A52,#REF!,#REF!,FALSE)/$F52))</f>
        <v>#REF!</v>
      </c>
      <c r="CC52" s="33" t="e">
        <f t="shared" si="44"/>
        <v>#REF!</v>
      </c>
    </row>
    <row r="53" spans="1:81" x14ac:dyDescent="0.2">
      <c r="A53" s="295"/>
      <c r="B53" s="296" t="e">
        <f>VLOOKUP($A53,base!$F:$V,base!Q$1,FALSE)</f>
        <v>#N/A</v>
      </c>
      <c r="C53" s="297" t="e">
        <f>VLOOKUP($A53,base!$F:$V,base!P$1,FALSE)</f>
        <v>#N/A</v>
      </c>
      <c r="D53" s="298" t="e">
        <f>VLOOKUP($A53,base!$F:$V,base!U$1,FALSE)</f>
        <v>#N/A</v>
      </c>
      <c r="E53" s="299" t="e">
        <f>VLOOKUP($A53,base!$F:$V,base!T$1,FALSE)</f>
        <v>#N/A</v>
      </c>
      <c r="F53" s="297" t="e">
        <f>VLOOKUP($A53,base!$F:$V,base!O$1,FALSE)</f>
        <v>#N/A</v>
      </c>
      <c r="G53" s="297" t="e">
        <f>VLOOKUP($A53,base!$F:$V,base!N$1,FALSE)</f>
        <v>#N/A</v>
      </c>
      <c r="H53" s="297" t="e">
        <f>VLOOKUP($A53,DLUO!$A:$H,DLUO!$F$1,FALSE)</f>
        <v>#N/A</v>
      </c>
      <c r="I53" s="297" t="e">
        <f>VLOOKUP($A53,DLUO!$A:$H,DLUO!$H$1,FALSE)</f>
        <v>#N/A</v>
      </c>
      <c r="J53" s="269" t="e">
        <f>VLOOKUP(A53,#REF!,#REF!,FALSE)</f>
        <v>#REF!</v>
      </c>
      <c r="K53" s="162" t="e">
        <f>J53-(VLOOKUP($A53,#REF!,#REF!,FALSE))+($AN53*$F53)</f>
        <v>#REF!</v>
      </c>
      <c r="L53" s="133" t="e">
        <f>K53-(VLOOKUP($A53,#REF!,#REF!,FALSE))</f>
        <v>#REF!</v>
      </c>
      <c r="M53" s="133" t="e">
        <f>L53-(VLOOKUP($A53,#REF!,#REF!,FALSE))</f>
        <v>#REF!</v>
      </c>
      <c r="N53" s="133" t="e">
        <f>M53-(VLOOKUP($A53,#REF!,#REF!,FALSE))</f>
        <v>#REF!</v>
      </c>
      <c r="O53" s="133" t="e">
        <f>N53-(VLOOKUP($A53,#REF!,#REF!,FALSE))</f>
        <v>#REF!</v>
      </c>
      <c r="P53" s="133" t="e">
        <f>O53-(VLOOKUP($A53,#REF!,#REF!,FALSE))</f>
        <v>#REF!</v>
      </c>
      <c r="Q53" s="133" t="e">
        <f>P53-(VLOOKUP($A53,#REF!,#REF!,FALSE))</f>
        <v>#REF!</v>
      </c>
      <c r="R53" s="133" t="e">
        <f>Q53-(VLOOKUP($A53,#REF!,#REF!,FALSE))</f>
        <v>#REF!</v>
      </c>
      <c r="S53" s="133" t="e">
        <f>R53-(VLOOKUP($A53,#REF!,#REF!,FALSE))</f>
        <v>#REF!</v>
      </c>
      <c r="T53" s="133" t="e">
        <f>S53-(VLOOKUP($A53,#REF!,#REF!,FALSE))</f>
        <v>#REF!</v>
      </c>
      <c r="U53" s="133" t="e">
        <f>T53-(VLOOKUP($A53,#REF!,#REF!,FALSE))</f>
        <v>#REF!</v>
      </c>
      <c r="V53" s="133" t="e">
        <f>U53-(VLOOKUP($A53,#REF!,#REF!,FALSE))</f>
        <v>#REF!</v>
      </c>
      <c r="W53" s="133" t="e">
        <f>V53-(VLOOKUP($A53,#REF!,#REF!,FALSE))</f>
        <v>#REF!</v>
      </c>
      <c r="X53" s="134" t="e">
        <f>W53-(VLOOKUP($A53,#REF!,#REF!,FALSE))</f>
        <v>#REF!</v>
      </c>
      <c r="Z53" s="231" t="e">
        <f>IF(K53/$F53&gt;0,"",K53/$F53)</f>
        <v>#REF!</v>
      </c>
      <c r="AA53" s="232" t="e">
        <f t="shared" ref="AA53:AI53" si="51">IF(IF(K53&lt;0,(L53/$F53)-(K53/$F53),L53/$F53)&gt;0,"",IF(K53&lt;0,(L53/$F53)-(K53/$F53),L53/$F53))</f>
        <v>#REF!</v>
      </c>
      <c r="AB53" s="232" t="e">
        <f t="shared" si="51"/>
        <v>#REF!</v>
      </c>
      <c r="AC53" s="232" t="e">
        <f t="shared" si="51"/>
        <v>#REF!</v>
      </c>
      <c r="AD53" s="232" t="e">
        <f t="shared" si="51"/>
        <v>#REF!</v>
      </c>
      <c r="AE53" s="232" t="e">
        <f t="shared" si="51"/>
        <v>#REF!</v>
      </c>
      <c r="AF53" s="232" t="e">
        <f t="shared" si="51"/>
        <v>#REF!</v>
      </c>
      <c r="AG53" s="232" t="e">
        <f t="shared" si="51"/>
        <v>#REF!</v>
      </c>
      <c r="AH53" s="232" t="e">
        <f t="shared" si="51"/>
        <v>#REF!</v>
      </c>
      <c r="AI53" s="232" t="e">
        <f t="shared" si="51"/>
        <v>#REF!</v>
      </c>
      <c r="AJ53" s="233" t="e">
        <f t="shared" si="43"/>
        <v>#REF!</v>
      </c>
      <c r="AK53" s="233" t="e">
        <f t="shared" si="20"/>
        <v>#REF!</v>
      </c>
      <c r="AL53" s="233" t="e">
        <f t="shared" si="21"/>
        <v>#REF!</v>
      </c>
      <c r="AM53" s="172" t="e">
        <f>(VLOOKUP($A53,#REF!,#REF!,FALSE)/'Rés MRP'!$F53)-AN53-(VLOOKUP($A53,$A$64:$BM$113,AN$1,FALSE))-(VLOOKUP($A53,$A$122:$BM$171,AN$1,FALSE))-(VLOOKUP($A53,$A$180:$BM$229,AN$1,FALSE))</f>
        <v>#REF!</v>
      </c>
      <c r="AN53" s="52">
        <f t="shared" si="6"/>
        <v>0</v>
      </c>
      <c r="AO53" s="369"/>
      <c r="AP53" s="150"/>
      <c r="AQ53" s="369"/>
      <c r="AR53" s="150"/>
      <c r="AS53" s="147"/>
      <c r="AT53" s="150"/>
      <c r="AU53" s="147"/>
      <c r="AV53" s="150"/>
      <c r="AW53" s="369"/>
      <c r="AX53" s="150"/>
      <c r="AY53" s="369"/>
      <c r="AZ53" s="150"/>
      <c r="BA53" s="147"/>
      <c r="BB53" s="150"/>
      <c r="BC53" s="147"/>
      <c r="BD53" s="150"/>
      <c r="BE53" s="369"/>
      <c r="BF53" s="150"/>
      <c r="BG53" s="369"/>
      <c r="BH53" s="150"/>
      <c r="BI53" s="147"/>
      <c r="BJ53" s="150"/>
      <c r="BK53" s="369"/>
      <c r="BL53" s="419"/>
      <c r="BM53" s="429"/>
      <c r="BN53" s="67" t="e">
        <f>IF(AM53&lt;0,(VLOOKUP($A53,#REF!,#REF!,FALSE)/$F53)+AM53,(VLOOKUP($A53,#REF!,#REF!,FALSE)/$F53))</f>
        <v>#REF!</v>
      </c>
      <c r="BO53" s="46" t="e">
        <f>IF(BN53&lt;0,(VLOOKUP($A53,#REF!,#REF!,FALSE)/$F53)+BN53,(VLOOKUP($A53,#REF!,#REF!,FALSE)/$F53))</f>
        <v>#REF!</v>
      </c>
      <c r="BP53" s="46" t="e">
        <f>IF(BO53&lt;0,(VLOOKUP($A53,#REF!,#REF!,FALSE)/$F53)+BO53,(VLOOKUP($A53,#REF!,#REF!,FALSE)/$F53))</f>
        <v>#REF!</v>
      </c>
      <c r="BQ53" s="46" t="e">
        <f>IF(BP53&lt;0,(VLOOKUP($A53,#REF!,#REF!,FALSE)/$F53)+BP53,(VLOOKUP($A53,#REF!,#REF!,FALSE)/$F53))</f>
        <v>#REF!</v>
      </c>
      <c r="BR53" s="46" t="e">
        <f>IF(BQ53&lt;0,(VLOOKUP($A53,#REF!,#REF!,FALSE)/$F53)+BQ53,(VLOOKUP($A53,#REF!,#REF!,FALSE)/$F53))</f>
        <v>#REF!</v>
      </c>
      <c r="BS53" s="49" t="e">
        <f>IF(BR53&lt;0,(VLOOKUP($A53,#REF!,#REF!,FALSE)/$F53)+BR53,(VLOOKUP($A53,#REF!,#REF!,FALSE)/$F53))</f>
        <v>#REF!</v>
      </c>
      <c r="CC53" s="33" t="e">
        <f t="shared" si="44"/>
        <v>#REF!</v>
      </c>
    </row>
    <row r="54" spans="1:81" hidden="1" x14ac:dyDescent="0.2">
      <c r="A54" s="62">
        <v>1000013955</v>
      </c>
      <c r="B54" s="63" t="str">
        <f>VLOOKUP($A54,base!$F:$V,base!Q$1,FALSE)</f>
        <v>BRIOCHE TRANCHEE NATURE 700 G OFFRE ECO</v>
      </c>
      <c r="C54" s="64">
        <f>VLOOKUP($A54,base!$F:$V,base!P$1,FALSE)</f>
        <v>2029004169</v>
      </c>
      <c r="D54" s="214">
        <f>VLOOKUP($A54,base!$F:$V,base!U$1,FALSE)</f>
        <v>5.1917475728155331</v>
      </c>
      <c r="E54" s="196">
        <f>VLOOKUP($A54,base!$F:$V,base!T$1,FALSE)</f>
        <v>6.7170015553540843</v>
      </c>
      <c r="F54" s="64">
        <f>VLOOKUP($A54,base!$F:$V,base!O$1,FALSE)</f>
        <v>64</v>
      </c>
      <c r="G54" s="64">
        <f>VLOOKUP($A54,base!$F:$V,base!N$1,FALSE)</f>
        <v>5</v>
      </c>
      <c r="H54" s="64" t="str">
        <f>VLOOKUP($A54,DLUO!$A:$H,DLUO!$F$1,FALSE)</f>
        <v>15</v>
      </c>
      <c r="I54" s="77" t="str">
        <f>VLOOKUP($A54,DLUO!$A:$H,DLUO!$H$1,FALSE)</f>
        <v>45</v>
      </c>
      <c r="J54" s="269" t="e">
        <f>VLOOKUP(A54,#REF!,#REF!,FALSE)</f>
        <v>#REF!</v>
      </c>
      <c r="K54" s="162" t="e">
        <f>J54-(VLOOKUP($A54,#REF!,#REF!,FALSE))+($AN54*$F54)</f>
        <v>#REF!</v>
      </c>
      <c r="L54" s="133" t="e">
        <f>K54-(VLOOKUP($A54,#REF!,#REF!,FALSE))</f>
        <v>#REF!</v>
      </c>
      <c r="M54" s="133" t="e">
        <f>L54-(VLOOKUP($A54,#REF!,#REF!,FALSE))</f>
        <v>#REF!</v>
      </c>
      <c r="N54" s="133" t="e">
        <f>M54-(VLOOKUP($A54,#REF!,#REF!,FALSE))</f>
        <v>#REF!</v>
      </c>
      <c r="O54" s="133" t="e">
        <f>N54-(VLOOKUP($A54,#REF!,#REF!,FALSE))</f>
        <v>#REF!</v>
      </c>
      <c r="P54" s="133" t="e">
        <f>O54-(VLOOKUP($A54,#REF!,#REF!,FALSE))</f>
        <v>#REF!</v>
      </c>
      <c r="Q54" s="133" t="e">
        <f>P54-(VLOOKUP($A54,#REF!,#REF!,FALSE))</f>
        <v>#REF!</v>
      </c>
      <c r="R54" s="133" t="e">
        <f>Q54-(VLOOKUP($A54,#REF!,#REF!,FALSE))</f>
        <v>#REF!</v>
      </c>
      <c r="S54" s="133" t="e">
        <f>R54-(VLOOKUP($A54,#REF!,#REF!,FALSE))</f>
        <v>#REF!</v>
      </c>
      <c r="T54" s="133" t="e">
        <f>S54-(VLOOKUP($A54,#REF!,#REF!,FALSE))</f>
        <v>#REF!</v>
      </c>
      <c r="U54" s="133" t="e">
        <f>T54-(VLOOKUP($A54,#REF!,#REF!,FALSE))</f>
        <v>#REF!</v>
      </c>
      <c r="V54" s="133" t="e">
        <f>U54-(VLOOKUP($A54,#REF!,#REF!,FALSE))</f>
        <v>#REF!</v>
      </c>
      <c r="W54" s="133" t="e">
        <f>V54-(VLOOKUP($A54,#REF!,#REF!,FALSE))</f>
        <v>#REF!</v>
      </c>
      <c r="X54" s="134" t="e">
        <f>W54-(VLOOKUP($A54,#REF!,#REF!,FALSE))</f>
        <v>#REF!</v>
      </c>
      <c r="Z54" s="231" t="e">
        <f t="shared" si="29"/>
        <v>#REF!</v>
      </c>
      <c r="AA54" s="232" t="e">
        <f t="shared" si="30"/>
        <v>#REF!</v>
      </c>
      <c r="AB54" s="232" t="e">
        <f>IF(IF(L54&lt;0,(M54/$F54)-(L54/$F54),M54/$F54)&gt;0,"",IF(L54&lt;0,(M54/$F54)-(L54/$F54),M54/$F54))</f>
        <v>#REF!</v>
      </c>
      <c r="AC54" s="232" t="e">
        <f t="shared" si="31"/>
        <v>#REF!</v>
      </c>
      <c r="AD54" s="232" t="e">
        <f t="shared" si="32"/>
        <v>#REF!</v>
      </c>
      <c r="AE54" s="232" t="e">
        <f t="shared" si="33"/>
        <v>#REF!</v>
      </c>
      <c r="AF54" s="232" t="e">
        <f t="shared" si="34"/>
        <v>#REF!</v>
      </c>
      <c r="AG54" s="232" t="e">
        <f t="shared" si="35"/>
        <v>#REF!</v>
      </c>
      <c r="AH54" s="232" t="e">
        <f t="shared" si="36"/>
        <v>#REF!</v>
      </c>
      <c r="AI54" s="232" t="e">
        <f>IF(IF(S54&lt;0,(T54/$F54)-(S54/$F54),T54/$F54)&gt;0,"",IF(S54&lt;0,(T54/$F54)-(S54/$F54),T54/$F54))</f>
        <v>#REF!</v>
      </c>
      <c r="AJ54" s="233" t="e">
        <f t="shared" si="43"/>
        <v>#REF!</v>
      </c>
      <c r="AK54" s="233" t="e">
        <f t="shared" si="20"/>
        <v>#REF!</v>
      </c>
      <c r="AL54" s="233" t="e">
        <f t="shared" si="21"/>
        <v>#REF!</v>
      </c>
      <c r="AM54" s="172" t="e">
        <f>(VLOOKUP($A54,#REF!,#REF!,FALSE)/'Rés MRP'!$F54)-AN54-(VLOOKUP($A54,$A$64:$BM$113,AN$1,FALSE))-(VLOOKUP($A54,$A$122:$BM$171,AN$1,FALSE))-(VLOOKUP($A54,$A$180:$BM$229,AN$1,FALSE))</f>
        <v>#REF!</v>
      </c>
      <c r="AN54" s="52">
        <f t="shared" si="6"/>
        <v>0</v>
      </c>
      <c r="AO54" s="369"/>
      <c r="AP54" s="150"/>
      <c r="AQ54" s="369"/>
      <c r="AR54" s="150"/>
      <c r="AS54" s="147"/>
      <c r="AT54" s="150"/>
      <c r="AU54" s="147"/>
      <c r="AV54" s="150"/>
      <c r="AW54" s="369"/>
      <c r="AX54" s="150"/>
      <c r="AY54" s="369"/>
      <c r="AZ54" s="150"/>
      <c r="BA54" s="147"/>
      <c r="BB54" s="150"/>
      <c r="BC54" s="147"/>
      <c r="BD54" s="150"/>
      <c r="BE54" s="369"/>
      <c r="BF54" s="150"/>
      <c r="BG54" s="369"/>
      <c r="BH54" s="150"/>
      <c r="BI54" s="147"/>
      <c r="BJ54" s="150"/>
      <c r="BK54" s="369"/>
      <c r="BL54" s="419"/>
      <c r="BM54" s="429"/>
      <c r="BN54" s="67" t="e">
        <f>IF(AM54&lt;0,(VLOOKUP($A54,#REF!,#REF!,FALSE)/$F54)+AM54,(VLOOKUP($A54,#REF!,#REF!,FALSE)/$F54))</f>
        <v>#REF!</v>
      </c>
      <c r="BO54" s="46" t="e">
        <f>IF(BN54&lt;0,(VLOOKUP($A54,#REF!,#REF!,FALSE)/$F54)+BN54,(VLOOKUP($A54,#REF!,#REF!,FALSE)/$F54))</f>
        <v>#REF!</v>
      </c>
      <c r="BP54" s="46" t="e">
        <f>IF(BO54&lt;0,(VLOOKUP($A54,#REF!,#REF!,FALSE)/$F54)+BO54,(VLOOKUP($A54,#REF!,#REF!,FALSE)/$F54))</f>
        <v>#REF!</v>
      </c>
      <c r="BQ54" s="46" t="e">
        <f>IF(BP54&lt;0,(VLOOKUP($A54,#REF!,#REF!,FALSE)/$F54)+BP54,(VLOOKUP($A54,#REF!,#REF!,FALSE)/$F54))</f>
        <v>#REF!</v>
      </c>
      <c r="BR54" s="46" t="e">
        <f>IF(BQ54&lt;0,(VLOOKUP($A54,#REF!,#REF!,FALSE)/$F54)+BQ54,(VLOOKUP($A54,#REF!,#REF!,FALSE)/$F54))</f>
        <v>#REF!</v>
      </c>
      <c r="BS54" s="49" t="e">
        <f>IF(BR54&lt;0,(VLOOKUP($A54,#REF!,#REF!,FALSE)/$F54)+BR54,(VLOOKUP($A54,#REF!,#REF!,FALSE)/$F54))</f>
        <v>#REF!</v>
      </c>
      <c r="CC54" s="33" t="e">
        <f t="shared" si="44"/>
        <v>#REF!</v>
      </c>
    </row>
    <row r="55" spans="1:81" ht="15.75" thickBot="1" x14ac:dyDescent="0.25">
      <c r="A55" s="62"/>
      <c r="B55" s="63" t="e">
        <f>VLOOKUP($A55,base!$F:$V,base!Q$1,FALSE)</f>
        <v>#N/A</v>
      </c>
      <c r="C55" s="64" t="e">
        <f>VLOOKUP($A55,base!$F:$V,base!P$1,FALSE)</f>
        <v>#N/A</v>
      </c>
      <c r="D55" s="214" t="e">
        <f>VLOOKUP($A55,base!$F:$V,base!U$1,FALSE)</f>
        <v>#N/A</v>
      </c>
      <c r="E55" s="196" t="e">
        <f>VLOOKUP($A55,base!$F:$V,base!T$1,FALSE)</f>
        <v>#N/A</v>
      </c>
      <c r="F55" s="64" t="e">
        <f>VLOOKUP($A55,base!$F:$V,base!O$1,FALSE)</f>
        <v>#N/A</v>
      </c>
      <c r="G55" s="64" t="e">
        <f>VLOOKUP($A55,base!$F:$V,base!N$1,FALSE)</f>
        <v>#N/A</v>
      </c>
      <c r="H55" s="64" t="e">
        <f>VLOOKUP($A55,DLUO!$A:$H,DLUO!$F$1,FALSE)</f>
        <v>#N/A</v>
      </c>
      <c r="I55" s="77" t="e">
        <f>VLOOKUP($A55,DLUO!$A:$H,DLUO!$H$1,FALSE)</f>
        <v>#N/A</v>
      </c>
      <c r="J55" s="269" t="e">
        <f>VLOOKUP(A55,#REF!,#REF!,FALSE)</f>
        <v>#REF!</v>
      </c>
      <c r="K55" s="162" t="e">
        <f>J55-(VLOOKUP($A55,#REF!,#REF!,FALSE))+($AN55*$F55)</f>
        <v>#REF!</v>
      </c>
      <c r="L55" s="133" t="e">
        <f>K55-(VLOOKUP($A55,#REF!,#REF!,FALSE))</f>
        <v>#REF!</v>
      </c>
      <c r="M55" s="133" t="e">
        <f>L55-(VLOOKUP($A55,#REF!,#REF!,FALSE))</f>
        <v>#REF!</v>
      </c>
      <c r="N55" s="133" t="e">
        <f>M55-(VLOOKUP($A55,#REF!,#REF!,FALSE))</f>
        <v>#REF!</v>
      </c>
      <c r="O55" s="133" t="e">
        <f>N55-(VLOOKUP($A55,#REF!,#REF!,FALSE))</f>
        <v>#REF!</v>
      </c>
      <c r="P55" s="133" t="e">
        <f>O55-(VLOOKUP($A55,#REF!,#REF!,FALSE))</f>
        <v>#REF!</v>
      </c>
      <c r="Q55" s="133" t="e">
        <f>P55-(VLOOKUP($A55,#REF!,#REF!,FALSE))</f>
        <v>#REF!</v>
      </c>
      <c r="R55" s="133" t="e">
        <f>Q55-(VLOOKUP($A55,#REF!,#REF!,FALSE))</f>
        <v>#REF!</v>
      </c>
      <c r="S55" s="133" t="e">
        <f>R55-(VLOOKUP($A55,#REF!,#REF!,FALSE))</f>
        <v>#REF!</v>
      </c>
      <c r="T55" s="133" t="e">
        <f>S55-(VLOOKUP($A55,#REF!,#REF!,FALSE))</f>
        <v>#REF!</v>
      </c>
      <c r="U55" s="133" t="e">
        <f>T55-(VLOOKUP($A55,#REF!,#REF!,FALSE))</f>
        <v>#REF!</v>
      </c>
      <c r="V55" s="133" t="e">
        <f>U55-(VLOOKUP($A55,#REF!,#REF!,FALSE))</f>
        <v>#REF!</v>
      </c>
      <c r="W55" s="133" t="e">
        <f>V55-(VLOOKUP($A55,#REF!,#REF!,FALSE))</f>
        <v>#REF!</v>
      </c>
      <c r="X55" s="134" t="e">
        <f>W55-(VLOOKUP($A55,#REF!,#REF!,FALSE))</f>
        <v>#REF!</v>
      </c>
      <c r="Z55" s="231" t="e">
        <f>IF(K55/$F55&gt;0,"",K55/$F55)</f>
        <v>#REF!</v>
      </c>
      <c r="AA55" s="232" t="e">
        <f t="shared" ref="AA55:AI55" si="52">IF(IF(K55&lt;0,(L55/$F55)-(K55/$F55),L55/$F55)&gt;0,"",IF(K55&lt;0,(L55/$F55)-(K55/$F55),L55/$F55))</f>
        <v>#REF!</v>
      </c>
      <c r="AB55" s="232" t="e">
        <f t="shared" si="52"/>
        <v>#REF!</v>
      </c>
      <c r="AC55" s="232" t="e">
        <f t="shared" si="52"/>
        <v>#REF!</v>
      </c>
      <c r="AD55" s="232" t="e">
        <f t="shared" si="52"/>
        <v>#REF!</v>
      </c>
      <c r="AE55" s="232" t="e">
        <f t="shared" si="52"/>
        <v>#REF!</v>
      </c>
      <c r="AF55" s="232" t="e">
        <f t="shared" si="52"/>
        <v>#REF!</v>
      </c>
      <c r="AG55" s="232" t="e">
        <f t="shared" si="52"/>
        <v>#REF!</v>
      </c>
      <c r="AH55" s="232" t="e">
        <f t="shared" si="52"/>
        <v>#REF!</v>
      </c>
      <c r="AI55" s="232" t="e">
        <f t="shared" si="52"/>
        <v>#REF!</v>
      </c>
      <c r="AJ55" s="233" t="e">
        <f t="shared" si="43"/>
        <v>#REF!</v>
      </c>
      <c r="AK55" s="233" t="e">
        <f t="shared" si="20"/>
        <v>#REF!</v>
      </c>
      <c r="AL55" s="233" t="e">
        <f t="shared" si="21"/>
        <v>#REF!</v>
      </c>
      <c r="AM55" s="172" t="e">
        <f>(VLOOKUP($A55,#REF!,#REF!,FALSE)/'Rés MRP'!$F55)-AN55-(VLOOKUP($A55,$A$64:$BM$113,AN$1,FALSE))-(VLOOKUP($A55,$A$122:$BM$171,AN$1,FALSE))-(VLOOKUP($A55,$A$180:$BM$229,AN$1,FALSE))</f>
        <v>#REF!</v>
      </c>
      <c r="AN55" s="52">
        <f t="shared" si="6"/>
        <v>0</v>
      </c>
      <c r="AO55" s="369"/>
      <c r="AP55" s="150">
        <v>33</v>
      </c>
      <c r="AQ55" s="369">
        <v>33</v>
      </c>
      <c r="AR55" s="361">
        <v>33</v>
      </c>
      <c r="AS55" s="489"/>
      <c r="AT55" s="150"/>
      <c r="AU55" s="489">
        <v>31</v>
      </c>
      <c r="AV55" s="150">
        <v>33</v>
      </c>
      <c r="AW55" s="369">
        <v>33</v>
      </c>
      <c r="AX55" s="361">
        <v>33</v>
      </c>
      <c r="AY55" s="369"/>
      <c r="AZ55" s="361"/>
      <c r="BA55" s="489"/>
      <c r="BB55" s="150"/>
      <c r="BC55" s="489"/>
      <c r="BD55" s="150"/>
      <c r="BE55" s="369"/>
      <c r="BF55" s="361"/>
      <c r="BG55" s="369"/>
      <c r="BH55" s="361"/>
      <c r="BI55" s="424"/>
      <c r="BJ55" s="150"/>
      <c r="BK55" s="424"/>
      <c r="BL55" s="150"/>
      <c r="BM55" s="429"/>
      <c r="BN55" s="67" t="e">
        <f>IF(AM55&lt;0,(VLOOKUP($A55,#REF!,#REF!,FALSE)/$F55)+AM55,(VLOOKUP($A55,#REF!,#REF!,FALSE)/$F55))</f>
        <v>#REF!</v>
      </c>
      <c r="BO55" s="46" t="e">
        <f>IF(BN55&lt;0,(VLOOKUP($A55,#REF!,#REF!,FALSE)/$F55)+BN55,(VLOOKUP($A55,#REF!,#REF!,FALSE)/$F55))</f>
        <v>#REF!</v>
      </c>
      <c r="BP55" s="46" t="e">
        <f>IF(BO55&lt;0,(VLOOKUP($A55,#REF!,#REF!,FALSE)/$F55)+BO55,(VLOOKUP($A55,#REF!,#REF!,FALSE)/$F55))</f>
        <v>#REF!</v>
      </c>
      <c r="BQ55" s="46" t="e">
        <f>IF(BP55&lt;0,(VLOOKUP($A55,#REF!,#REF!,FALSE)/$F55)+BP55,(VLOOKUP($A55,#REF!,#REF!,FALSE)/$F55))</f>
        <v>#REF!</v>
      </c>
      <c r="BR55" s="46" t="e">
        <f>IF(BQ55&lt;0,(VLOOKUP($A55,#REF!,#REF!,FALSE)/$F55)+BQ55,(VLOOKUP($A55,#REF!,#REF!,FALSE)/$F55))</f>
        <v>#REF!</v>
      </c>
      <c r="BS55" s="49" t="e">
        <f>IF(BR55&lt;0,(VLOOKUP($A55,#REF!,#REF!,FALSE)/$F55)+BR55,(VLOOKUP($A55,#REF!,#REF!,FALSE)/$F55))</f>
        <v>#REF!</v>
      </c>
      <c r="CC55" s="33" t="e">
        <f t="shared" si="44"/>
        <v>#REF!</v>
      </c>
    </row>
    <row r="56" spans="1:81" ht="15.75" thickBot="1" x14ac:dyDescent="0.3">
      <c r="A56" s="605"/>
      <c r="B56" s="606"/>
      <c r="C56" s="606"/>
      <c r="D56" s="606"/>
      <c r="E56" s="606"/>
      <c r="F56" s="605"/>
      <c r="G56" s="607"/>
      <c r="H56" s="607"/>
      <c r="I56" s="607"/>
      <c r="J56" s="607"/>
      <c r="K56" s="607"/>
      <c r="L56" s="607"/>
      <c r="M56" s="607"/>
      <c r="N56" s="607"/>
      <c r="O56" s="607"/>
      <c r="P56" s="607"/>
      <c r="Q56" s="607"/>
      <c r="R56" s="607"/>
      <c r="S56" s="607"/>
      <c r="T56" s="607"/>
      <c r="U56" s="607"/>
      <c r="V56" s="608"/>
      <c r="W56" s="608"/>
      <c r="X56" s="609"/>
      <c r="Z56" s="144" t="e">
        <f t="shared" ref="Z56:AJ56" si="53">ABS(ROUNDUP(SUM(Z6:Z55),0))</f>
        <v>#REF!</v>
      </c>
      <c r="AA56" s="145" t="e">
        <f t="shared" si="53"/>
        <v>#REF!</v>
      </c>
      <c r="AB56" s="145" t="e">
        <f t="shared" si="53"/>
        <v>#REF!</v>
      </c>
      <c r="AC56" s="145" t="e">
        <f t="shared" si="53"/>
        <v>#REF!</v>
      </c>
      <c r="AD56" s="145" t="e">
        <f t="shared" si="53"/>
        <v>#REF!</v>
      </c>
      <c r="AE56" s="145" t="e">
        <f t="shared" si="53"/>
        <v>#REF!</v>
      </c>
      <c r="AF56" s="145" t="e">
        <f t="shared" si="53"/>
        <v>#REF!</v>
      </c>
      <c r="AG56" s="145" t="e">
        <f t="shared" si="53"/>
        <v>#REF!</v>
      </c>
      <c r="AH56" s="145" t="e">
        <f t="shared" si="53"/>
        <v>#REF!</v>
      </c>
      <c r="AI56" s="145" t="e">
        <f t="shared" si="53"/>
        <v>#REF!</v>
      </c>
      <c r="AJ56" s="146" t="e">
        <f t="shared" si="53"/>
        <v>#REF!</v>
      </c>
      <c r="AK56" s="146" t="e">
        <f t="shared" ref="AK56:AL56" si="54">ABS(ROUNDUP(SUM(AK6:AK55),0))</f>
        <v>#REF!</v>
      </c>
      <c r="AL56" s="146" t="e">
        <f t="shared" si="54"/>
        <v>#REF!</v>
      </c>
      <c r="AN56" s="7"/>
      <c r="AO56" s="127">
        <f t="shared" ref="AO56:BB56" si="55">IF(SUM(AO6:AO55)=0,"",SUM(AO6:AO55))</f>
        <v>33</v>
      </c>
      <c r="AP56" s="127">
        <f t="shared" si="55"/>
        <v>33</v>
      </c>
      <c r="AQ56" s="127">
        <f t="shared" si="55"/>
        <v>33</v>
      </c>
      <c r="AR56" s="127">
        <f t="shared" si="55"/>
        <v>33</v>
      </c>
      <c r="AS56" s="127">
        <f t="shared" si="55"/>
        <v>33</v>
      </c>
      <c r="AT56" s="127">
        <f t="shared" si="55"/>
        <v>33</v>
      </c>
      <c r="AU56" s="127">
        <f t="shared" si="55"/>
        <v>33</v>
      </c>
      <c r="AV56" s="127">
        <f t="shared" si="55"/>
        <v>33</v>
      </c>
      <c r="AW56" s="127">
        <f t="shared" si="55"/>
        <v>33</v>
      </c>
      <c r="AX56" s="127">
        <f t="shared" si="55"/>
        <v>33</v>
      </c>
      <c r="AY56" s="127" t="str">
        <f t="shared" si="55"/>
        <v/>
      </c>
      <c r="AZ56" s="127" t="str">
        <f t="shared" si="55"/>
        <v/>
      </c>
      <c r="BA56" s="127" t="str">
        <f t="shared" si="55"/>
        <v/>
      </c>
      <c r="BB56" s="127" t="str">
        <f t="shared" si="55"/>
        <v/>
      </c>
      <c r="BC56" s="127" t="str">
        <f>IF(SUM(BC6:BC55)=0,"",SUM(BC6:BC55))</f>
        <v/>
      </c>
      <c r="BD56" s="127" t="str">
        <f t="shared" ref="BD56:BM56" si="56">IF(SUM(BD6:BD55)=0,"",SUM(BD6:BD55))</f>
        <v/>
      </c>
      <c r="BE56" s="127" t="str">
        <f t="shared" si="56"/>
        <v/>
      </c>
      <c r="BF56" s="127" t="str">
        <f t="shared" si="56"/>
        <v/>
      </c>
      <c r="BG56" s="127" t="str">
        <f t="shared" si="56"/>
        <v/>
      </c>
      <c r="BH56" s="127" t="str">
        <f t="shared" si="56"/>
        <v/>
      </c>
      <c r="BI56" s="127" t="str">
        <f t="shared" si="56"/>
        <v/>
      </c>
      <c r="BJ56" s="127" t="str">
        <f t="shared" si="56"/>
        <v/>
      </c>
      <c r="BK56" s="127" t="str">
        <f t="shared" si="56"/>
        <v/>
      </c>
      <c r="BL56" s="127" t="str">
        <f t="shared" si="56"/>
        <v/>
      </c>
      <c r="BM56" s="127" t="str">
        <f t="shared" si="56"/>
        <v/>
      </c>
      <c r="CC56" s="33">
        <v>1</v>
      </c>
    </row>
    <row r="57" spans="1:81" ht="15.75" thickBot="1" x14ac:dyDescent="0.3">
      <c r="A57" s="503"/>
      <c r="B57" s="509"/>
      <c r="C57" s="509"/>
      <c r="D57" s="509"/>
      <c r="E57" s="509"/>
      <c r="F57" s="503"/>
      <c r="G57" s="503"/>
      <c r="H57" s="516"/>
      <c r="I57" s="517"/>
      <c r="J57" s="516"/>
      <c r="K57" s="516"/>
      <c r="L57" s="516"/>
      <c r="M57" s="516"/>
      <c r="N57" s="516"/>
      <c r="O57" s="516"/>
      <c r="P57" s="516"/>
      <c r="Q57" s="516"/>
      <c r="R57" s="516"/>
      <c r="S57" s="516"/>
      <c r="T57" s="516"/>
      <c r="U57" s="516"/>
      <c r="V57" s="521"/>
      <c r="W57" s="521" t="s">
        <v>336</v>
      </c>
      <c r="X57" s="521"/>
      <c r="Z57" s="520" t="e">
        <f>Z56/33</f>
        <v>#REF!</v>
      </c>
      <c r="AA57" s="520" t="e">
        <f>AA56/33</f>
        <v>#REF!</v>
      </c>
      <c r="AB57" s="520" t="e">
        <f t="shared" ref="AB57:AJ57" si="57">AB56/33</f>
        <v>#REF!</v>
      </c>
      <c r="AC57" s="520" t="e">
        <f t="shared" si="57"/>
        <v>#REF!</v>
      </c>
      <c r="AD57" s="520" t="e">
        <f t="shared" si="57"/>
        <v>#REF!</v>
      </c>
      <c r="AE57" s="520" t="e">
        <f t="shared" si="57"/>
        <v>#REF!</v>
      </c>
      <c r="AF57" s="520" t="e">
        <f t="shared" si="57"/>
        <v>#REF!</v>
      </c>
      <c r="AG57" s="520" t="e">
        <f t="shared" si="57"/>
        <v>#REF!</v>
      </c>
      <c r="AH57" s="520" t="e">
        <f t="shared" si="57"/>
        <v>#REF!</v>
      </c>
      <c r="AI57" s="520" t="e">
        <f t="shared" si="57"/>
        <v>#REF!</v>
      </c>
      <c r="AJ57" s="520" t="e">
        <f t="shared" si="57"/>
        <v>#REF!</v>
      </c>
      <c r="AK57" s="520" t="e">
        <f t="shared" ref="AK57:AL57" si="58">AK56/33</f>
        <v>#REF!</v>
      </c>
      <c r="AL57" s="520" t="e">
        <f t="shared" si="58"/>
        <v>#REF!</v>
      </c>
      <c r="AN57" s="7"/>
      <c r="AO57" s="510"/>
      <c r="AP57" s="510"/>
      <c r="AQ57" s="510"/>
      <c r="AR57" s="510"/>
      <c r="AS57" s="510"/>
      <c r="AT57" s="510"/>
      <c r="AU57" s="510"/>
      <c r="AV57" s="510"/>
      <c r="AW57" s="510"/>
      <c r="AX57" s="510"/>
      <c r="AY57" s="510"/>
      <c r="AZ57" s="510"/>
      <c r="BA57" s="510"/>
      <c r="BB57" s="510"/>
      <c r="BC57" s="510"/>
      <c r="BD57" s="510"/>
      <c r="BE57" s="510"/>
      <c r="BF57" s="510"/>
      <c r="BG57" s="510"/>
      <c r="BH57" s="510"/>
      <c r="BI57" s="510"/>
      <c r="BJ57" s="510"/>
      <c r="BK57" s="510"/>
      <c r="BL57" s="510"/>
      <c r="BM57" s="510"/>
      <c r="CC57" s="33"/>
    </row>
    <row r="58" spans="1:81" ht="15.75" thickBot="1" x14ac:dyDescent="0.3">
      <c r="A58" s="508"/>
      <c r="B58" s="509"/>
      <c r="C58" s="509"/>
      <c r="D58" s="509"/>
      <c r="E58" s="509"/>
      <c r="F58" s="503"/>
      <c r="G58" s="503"/>
      <c r="H58" s="516"/>
      <c r="I58" s="517"/>
      <c r="J58" s="516"/>
      <c r="K58" s="516"/>
      <c r="L58" s="516"/>
      <c r="M58" s="516"/>
      <c r="N58" s="516"/>
      <c r="O58" s="516"/>
      <c r="P58" s="516"/>
      <c r="Q58" s="516"/>
      <c r="R58" s="516"/>
      <c r="S58" s="516"/>
      <c r="T58" s="516"/>
      <c r="U58" s="516"/>
      <c r="V58" s="521" t="s">
        <v>337</v>
      </c>
      <c r="W58" s="521"/>
      <c r="X58" s="521"/>
      <c r="Z58" s="520" t="e">
        <f>Z57*1.2</f>
        <v>#REF!</v>
      </c>
      <c r="AA58" s="520" t="e">
        <f t="shared" ref="AA58:AJ58" si="59">AA57*1.2</f>
        <v>#REF!</v>
      </c>
      <c r="AB58" s="520" t="e">
        <f t="shared" si="59"/>
        <v>#REF!</v>
      </c>
      <c r="AC58" s="520" t="e">
        <f t="shared" si="59"/>
        <v>#REF!</v>
      </c>
      <c r="AD58" s="520" t="e">
        <f t="shared" si="59"/>
        <v>#REF!</v>
      </c>
      <c r="AE58" s="520" t="e">
        <f t="shared" si="59"/>
        <v>#REF!</v>
      </c>
      <c r="AF58" s="520" t="e">
        <f t="shared" si="59"/>
        <v>#REF!</v>
      </c>
      <c r="AG58" s="520" t="e">
        <f t="shared" si="59"/>
        <v>#REF!</v>
      </c>
      <c r="AH58" s="520" t="e">
        <f t="shared" si="59"/>
        <v>#REF!</v>
      </c>
      <c r="AI58" s="520" t="e">
        <f t="shared" si="59"/>
        <v>#REF!</v>
      </c>
      <c r="AJ58" s="520" t="e">
        <f t="shared" si="59"/>
        <v>#REF!</v>
      </c>
      <c r="AK58" s="520" t="e">
        <f t="shared" ref="AK58:AL58" si="60">AK57*1.2</f>
        <v>#REF!</v>
      </c>
      <c r="AL58" s="520" t="e">
        <f t="shared" si="60"/>
        <v>#REF!</v>
      </c>
      <c r="AN58" s="7"/>
      <c r="AO58" s="510"/>
      <c r="AP58" s="510"/>
      <c r="AQ58" s="510"/>
      <c r="AR58" s="510"/>
      <c r="AS58" s="510"/>
      <c r="AT58" s="510"/>
      <c r="AU58" s="510"/>
      <c r="AV58" s="510"/>
      <c r="AW58" s="510"/>
      <c r="AX58" s="510"/>
      <c r="AY58" s="510"/>
      <c r="AZ58" s="510"/>
      <c r="BA58" s="510"/>
      <c r="BB58" s="510"/>
      <c r="BC58" s="510"/>
      <c r="BD58" s="510"/>
      <c r="BE58" s="510"/>
      <c r="BF58" s="510"/>
      <c r="BG58" s="510"/>
      <c r="BH58" s="510"/>
      <c r="BI58" s="510"/>
      <c r="BJ58" s="510"/>
      <c r="BK58" s="510"/>
      <c r="BL58" s="510"/>
      <c r="BM58" s="510"/>
      <c r="CC58" s="33"/>
    </row>
    <row r="59" spans="1:81" ht="13.5" thickBot="1" x14ac:dyDescent="0.25">
      <c r="A59" s="7"/>
      <c r="B59" s="7"/>
      <c r="C59" s="207"/>
      <c r="D59" s="215"/>
      <c r="E59" s="215"/>
      <c r="F59" s="207"/>
      <c r="G59" s="207"/>
      <c r="H59" s="207"/>
      <c r="I59" s="207"/>
      <c r="J59" s="7"/>
      <c r="Z59" s="7"/>
      <c r="AA59" s="7"/>
      <c r="AB59" s="7"/>
      <c r="AC59" s="7"/>
      <c r="AD59" s="7"/>
      <c r="AE59" s="7"/>
      <c r="AG59" s="7"/>
      <c r="AH59" s="7"/>
      <c r="AI59" s="7"/>
      <c r="AJ59" s="7"/>
      <c r="AK59" s="7"/>
      <c r="AL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CC59" s="33">
        <v>1</v>
      </c>
    </row>
    <row r="60" spans="1:81" ht="15" customHeight="1" x14ac:dyDescent="0.2">
      <c r="A60" s="602" t="s">
        <v>60</v>
      </c>
      <c r="B60" s="574"/>
      <c r="C60" s="574"/>
      <c r="D60" s="574"/>
      <c r="E60" s="574"/>
      <c r="F60" s="574"/>
      <c r="G60" s="574"/>
      <c r="H60" s="574"/>
      <c r="I60" s="574"/>
      <c r="J60" s="574"/>
      <c r="K60" s="574"/>
      <c r="L60" s="574"/>
      <c r="M60" s="574"/>
      <c r="N60" s="574"/>
      <c r="O60" s="574"/>
      <c r="P60" s="574"/>
      <c r="Q60" s="574"/>
      <c r="R60" s="574"/>
      <c r="S60" s="574"/>
      <c r="T60" s="574"/>
      <c r="U60" s="574"/>
      <c r="V60" s="574"/>
      <c r="W60" s="574"/>
      <c r="X60" s="575"/>
      <c r="Z60" s="602" t="s">
        <v>60</v>
      </c>
      <c r="AA60" s="574"/>
      <c r="AB60" s="574"/>
      <c r="AC60" s="574"/>
      <c r="AD60" s="574"/>
      <c r="AE60" s="574"/>
      <c r="AF60" s="574"/>
      <c r="AG60" s="574"/>
      <c r="AH60" s="574"/>
      <c r="AI60" s="574"/>
      <c r="AJ60" s="574"/>
      <c r="AK60" s="506"/>
      <c r="AL60" s="506"/>
      <c r="AM60" s="596" t="s">
        <v>143</v>
      </c>
      <c r="AN60" s="586" t="s">
        <v>159</v>
      </c>
      <c r="AO60" s="274">
        <v>1</v>
      </c>
      <c r="AP60" s="118">
        <v>2</v>
      </c>
      <c r="AQ60" s="118">
        <v>3</v>
      </c>
      <c r="AR60" s="118">
        <v>4</v>
      </c>
      <c r="AS60" s="118">
        <v>5</v>
      </c>
      <c r="AT60" s="118">
        <v>6</v>
      </c>
      <c r="AU60" s="118">
        <v>7</v>
      </c>
      <c r="AV60" s="118">
        <v>8</v>
      </c>
      <c r="AW60" s="118">
        <v>9</v>
      </c>
      <c r="AX60" s="118">
        <v>10</v>
      </c>
      <c r="AY60" s="118">
        <v>11</v>
      </c>
      <c r="AZ60" s="118">
        <v>12</v>
      </c>
      <c r="BA60" s="118">
        <v>13</v>
      </c>
      <c r="BB60" s="118">
        <v>14</v>
      </c>
      <c r="BC60" s="118">
        <v>15</v>
      </c>
      <c r="BD60" s="118">
        <v>16</v>
      </c>
      <c r="BE60" s="118">
        <v>17</v>
      </c>
      <c r="BF60" s="118">
        <v>18</v>
      </c>
      <c r="BG60" s="118">
        <v>19</v>
      </c>
      <c r="BH60" s="118">
        <v>20</v>
      </c>
      <c r="BI60" s="118">
        <v>21</v>
      </c>
      <c r="BJ60" s="118">
        <v>22</v>
      </c>
      <c r="BK60" s="118">
        <v>23</v>
      </c>
      <c r="BL60" s="118">
        <v>24</v>
      </c>
      <c r="BM60" s="119">
        <v>25</v>
      </c>
      <c r="BN60" s="574" t="s">
        <v>60</v>
      </c>
      <c r="BO60" s="574"/>
      <c r="BP60" s="574"/>
      <c r="BQ60" s="574"/>
      <c r="BR60" s="574"/>
      <c r="BS60" s="575"/>
      <c r="CC60" s="33">
        <v>1</v>
      </c>
    </row>
    <row r="61" spans="1:81" ht="15" customHeight="1" x14ac:dyDescent="0.2">
      <c r="A61" s="603"/>
      <c r="B61" s="576"/>
      <c r="C61" s="576"/>
      <c r="D61" s="576"/>
      <c r="E61" s="576"/>
      <c r="F61" s="576"/>
      <c r="G61" s="576"/>
      <c r="H61" s="576"/>
      <c r="I61" s="576"/>
      <c r="J61" s="576"/>
      <c r="K61" s="576"/>
      <c r="L61" s="576"/>
      <c r="M61" s="576"/>
      <c r="N61" s="576"/>
      <c r="O61" s="576"/>
      <c r="P61" s="576"/>
      <c r="Q61" s="576"/>
      <c r="R61" s="576"/>
      <c r="S61" s="576"/>
      <c r="T61" s="576"/>
      <c r="U61" s="576"/>
      <c r="V61" s="576"/>
      <c r="W61" s="576"/>
      <c r="X61" s="577"/>
      <c r="Z61" s="603"/>
      <c r="AA61" s="576"/>
      <c r="AB61" s="576"/>
      <c r="AC61" s="576"/>
      <c r="AD61" s="576"/>
      <c r="AE61" s="576"/>
      <c r="AF61" s="576"/>
      <c r="AG61" s="576"/>
      <c r="AH61" s="576"/>
      <c r="AI61" s="576"/>
      <c r="AJ61" s="576"/>
      <c r="AK61" s="507"/>
      <c r="AL61" s="507"/>
      <c r="AM61" s="597"/>
      <c r="AN61" s="587"/>
      <c r="AO61" s="244" t="s">
        <v>56</v>
      </c>
      <c r="AP61" s="245" t="s">
        <v>56</v>
      </c>
      <c r="AQ61" s="244" t="s">
        <v>56</v>
      </c>
      <c r="AR61" s="245" t="s">
        <v>56</v>
      </c>
      <c r="AS61" s="244" t="s">
        <v>56</v>
      </c>
      <c r="AT61" s="245" t="s">
        <v>56</v>
      </c>
      <c r="AU61" s="244"/>
      <c r="AV61" s="245"/>
      <c r="AW61" s="244"/>
      <c r="AX61" s="245"/>
      <c r="AY61" s="244"/>
      <c r="AZ61" s="499"/>
      <c r="BA61" s="147"/>
      <c r="BB61" s="499"/>
      <c r="BC61" s="147"/>
      <c r="BD61" s="499"/>
      <c r="BE61" s="244"/>
      <c r="BF61" s="499"/>
      <c r="BG61" s="147"/>
      <c r="BH61" s="244"/>
      <c r="BI61" s="245"/>
      <c r="BJ61" s="244"/>
      <c r="BK61" s="245"/>
      <c r="BL61" s="244"/>
      <c r="BM61" s="266"/>
      <c r="BN61" s="576"/>
      <c r="BO61" s="576"/>
      <c r="BP61" s="576"/>
      <c r="BQ61" s="576"/>
      <c r="BR61" s="576"/>
      <c r="BS61" s="577"/>
      <c r="CC61" s="33">
        <v>1</v>
      </c>
    </row>
    <row r="62" spans="1:81" ht="15.75" customHeight="1" thickBot="1" x14ac:dyDescent="0.25">
      <c r="A62" s="604"/>
      <c r="B62" s="578"/>
      <c r="C62" s="578"/>
      <c r="D62" s="578"/>
      <c r="E62" s="578"/>
      <c r="F62" s="578"/>
      <c r="G62" s="578"/>
      <c r="H62" s="578"/>
      <c r="I62" s="578"/>
      <c r="J62" s="578"/>
      <c r="K62" s="578"/>
      <c r="L62" s="578"/>
      <c r="M62" s="578"/>
      <c r="N62" s="578"/>
      <c r="O62" s="578"/>
      <c r="P62" s="578"/>
      <c r="Q62" s="578"/>
      <c r="R62" s="578"/>
      <c r="S62" s="578"/>
      <c r="T62" s="578"/>
      <c r="U62" s="578"/>
      <c r="V62" s="578"/>
      <c r="W62" s="578"/>
      <c r="X62" s="579"/>
      <c r="Z62" s="604"/>
      <c r="AA62" s="578"/>
      <c r="AB62" s="578"/>
      <c r="AC62" s="578"/>
      <c r="AD62" s="578"/>
      <c r="AE62" s="578"/>
      <c r="AF62" s="578"/>
      <c r="AG62" s="578"/>
      <c r="AH62" s="578"/>
      <c r="AI62" s="578"/>
      <c r="AJ62" s="578"/>
      <c r="AK62" s="507"/>
      <c r="AL62" s="507"/>
      <c r="AM62" s="597"/>
      <c r="AN62" s="587"/>
      <c r="AO62" s="187">
        <v>14</v>
      </c>
      <c r="AP62" s="188">
        <v>17</v>
      </c>
      <c r="AQ62" s="187">
        <v>19</v>
      </c>
      <c r="AR62" s="188">
        <v>22</v>
      </c>
      <c r="AS62" s="187">
        <v>23</v>
      </c>
      <c r="AT62" s="188">
        <v>24</v>
      </c>
      <c r="AU62" s="187"/>
      <c r="AV62" s="188"/>
      <c r="AW62" s="187"/>
      <c r="AX62" s="188"/>
      <c r="AY62" s="187"/>
      <c r="AZ62" s="498"/>
      <c r="BA62" s="147"/>
      <c r="BB62" s="498"/>
      <c r="BC62" s="147"/>
      <c r="BD62" s="498"/>
      <c r="BE62" s="187"/>
      <c r="BF62" s="498"/>
      <c r="BG62" s="147"/>
      <c r="BH62" s="187"/>
      <c r="BI62" s="188"/>
      <c r="BJ62" s="187"/>
      <c r="BK62" s="188"/>
      <c r="BL62" s="187"/>
      <c r="BM62" s="224"/>
      <c r="BN62" s="578"/>
      <c r="BO62" s="578"/>
      <c r="BP62" s="578"/>
      <c r="BQ62" s="578"/>
      <c r="BR62" s="578"/>
      <c r="BS62" s="579"/>
      <c r="CC62" s="33">
        <v>1</v>
      </c>
    </row>
    <row r="63" spans="1:81" ht="30" customHeight="1" thickBot="1" x14ac:dyDescent="0.25">
      <c r="A63" s="10" t="s">
        <v>46</v>
      </c>
      <c r="B63" s="11" t="s">
        <v>47</v>
      </c>
      <c r="C63" s="11" t="s">
        <v>48</v>
      </c>
      <c r="D63" s="209" t="s">
        <v>156</v>
      </c>
      <c r="E63" s="218" t="s">
        <v>144</v>
      </c>
      <c r="F63" s="11" t="s">
        <v>49</v>
      </c>
      <c r="G63" s="11" t="s">
        <v>50</v>
      </c>
      <c r="H63" s="11" t="s">
        <v>51</v>
      </c>
      <c r="I63" s="11" t="s">
        <v>52</v>
      </c>
      <c r="J63" s="78" t="s">
        <v>53</v>
      </c>
      <c r="K63" s="55" t="e">
        <f t="shared" ref="K63:X63" si="61">K2</f>
        <v>#REF!</v>
      </c>
      <c r="L63" s="34" t="e">
        <f t="shared" si="61"/>
        <v>#REF!</v>
      </c>
      <c r="M63" s="34" t="e">
        <f t="shared" si="61"/>
        <v>#REF!</v>
      </c>
      <c r="N63" s="34" t="e">
        <f t="shared" si="61"/>
        <v>#REF!</v>
      </c>
      <c r="O63" s="34" t="e">
        <f t="shared" si="61"/>
        <v>#REF!</v>
      </c>
      <c r="P63" s="34" t="e">
        <f t="shared" si="61"/>
        <v>#REF!</v>
      </c>
      <c r="Q63" s="34" t="e">
        <f t="shared" si="61"/>
        <v>#REF!</v>
      </c>
      <c r="R63" s="34" t="e">
        <f t="shared" si="61"/>
        <v>#REF!</v>
      </c>
      <c r="S63" s="34" t="e">
        <f t="shared" si="61"/>
        <v>#REF!</v>
      </c>
      <c r="T63" s="34" t="e">
        <f t="shared" si="61"/>
        <v>#REF!</v>
      </c>
      <c r="U63" s="34" t="e">
        <f t="shared" si="61"/>
        <v>#REF!</v>
      </c>
      <c r="V63" s="34" t="e">
        <f t="shared" si="61"/>
        <v>#REF!</v>
      </c>
      <c r="W63" s="34" t="e">
        <f t="shared" si="61"/>
        <v>#REF!</v>
      </c>
      <c r="X63" s="35" t="e">
        <f t="shared" si="61"/>
        <v>#REF!</v>
      </c>
      <c r="Z63" s="55" t="e">
        <f t="shared" ref="Z63:AG63" si="62">K63</f>
        <v>#REF!</v>
      </c>
      <c r="AA63" s="34" t="e">
        <f t="shared" si="62"/>
        <v>#REF!</v>
      </c>
      <c r="AB63" s="34" t="e">
        <f t="shared" si="62"/>
        <v>#REF!</v>
      </c>
      <c r="AC63" s="34" t="e">
        <f t="shared" si="62"/>
        <v>#REF!</v>
      </c>
      <c r="AD63" s="34" t="e">
        <f t="shared" si="62"/>
        <v>#REF!</v>
      </c>
      <c r="AE63" s="34" t="e">
        <f t="shared" si="62"/>
        <v>#REF!</v>
      </c>
      <c r="AF63" s="34" t="e">
        <f t="shared" si="62"/>
        <v>#REF!</v>
      </c>
      <c r="AG63" s="72" t="e">
        <f t="shared" si="62"/>
        <v>#REF!</v>
      </c>
      <c r="AH63" s="72" t="e">
        <f>S63</f>
        <v>#REF!</v>
      </c>
      <c r="AI63" s="72" t="e">
        <f>T63</f>
        <v>#REF!</v>
      </c>
      <c r="AJ63" s="72" t="e">
        <f>U63</f>
        <v>#REF!</v>
      </c>
      <c r="AK63" s="72" t="e">
        <f t="shared" ref="AK63:AL63" si="63">V63</f>
        <v>#REF!</v>
      </c>
      <c r="AL63" s="72" t="e">
        <f t="shared" si="63"/>
        <v>#REF!</v>
      </c>
      <c r="AM63" s="598"/>
      <c r="AN63" s="588"/>
      <c r="AO63" s="181" t="s">
        <v>121</v>
      </c>
      <c r="AP63" s="180" t="s">
        <v>120</v>
      </c>
      <c r="AQ63" s="181" t="s">
        <v>120</v>
      </c>
      <c r="AR63" s="180" t="s">
        <v>122</v>
      </c>
      <c r="AS63" s="181" t="s">
        <v>121</v>
      </c>
      <c r="AT63" s="180" t="s">
        <v>120</v>
      </c>
      <c r="AU63" s="181"/>
      <c r="AV63" s="180"/>
      <c r="AW63" s="181"/>
      <c r="AX63" s="180"/>
      <c r="AY63" s="187"/>
      <c r="AZ63" s="498"/>
      <c r="BA63" s="147"/>
      <c r="BB63" s="496"/>
      <c r="BC63" s="147"/>
      <c r="BD63" s="496"/>
      <c r="BE63" s="181"/>
      <c r="BF63" s="496"/>
      <c r="BG63" s="147"/>
      <c r="BH63" s="181"/>
      <c r="BI63" s="180"/>
      <c r="BJ63" s="181"/>
      <c r="BK63" s="180"/>
      <c r="BL63" s="181"/>
      <c r="BM63" s="182"/>
      <c r="BN63" s="267" t="e">
        <f t="shared" ref="BN63:BS63" si="64">K2</f>
        <v>#REF!</v>
      </c>
      <c r="BO63" s="51" t="e">
        <f t="shared" si="64"/>
        <v>#REF!</v>
      </c>
      <c r="BP63" s="51" t="e">
        <f t="shared" si="64"/>
        <v>#REF!</v>
      </c>
      <c r="BQ63" s="51" t="e">
        <f t="shared" si="64"/>
        <v>#REF!</v>
      </c>
      <c r="BR63" s="51" t="e">
        <f t="shared" si="64"/>
        <v>#REF!</v>
      </c>
      <c r="BS63" s="43" t="e">
        <f t="shared" si="64"/>
        <v>#REF!</v>
      </c>
      <c r="CC63" s="33">
        <v>1</v>
      </c>
    </row>
    <row r="64" spans="1:81" ht="15" hidden="1" customHeight="1" x14ac:dyDescent="0.2">
      <c r="A64" s="323">
        <v>1000010121</v>
      </c>
      <c r="B64" s="324" t="str">
        <f>VLOOKUP($A64,base!$F:$V,base!Q$1,FALSE)</f>
        <v>AMS NATURE GEANT 825g OFFRE ECONOMIQUE S</v>
      </c>
      <c r="C64" s="325">
        <f>VLOOKUP($A64,base!$F:$V,base!P$1,FALSE)</f>
        <v>2029003999</v>
      </c>
      <c r="D64" s="326">
        <f>VLOOKUP($A64,base!$F:$V,base!U$1,FALSE)</f>
        <v>5.4174757268009701</v>
      </c>
      <c r="E64" s="327">
        <f>VLOOKUP($A64,base!$F:$V,base!T$1,FALSE)</f>
        <v>9.4396508737883931</v>
      </c>
      <c r="F64" s="325">
        <f>VLOOKUP($A64,base!$F:$V,base!O$1,FALSE)</f>
        <v>28</v>
      </c>
      <c r="G64" s="325">
        <f>VLOOKUP($A64,base!$F:$V,base!N$1,FALSE)</f>
        <v>15</v>
      </c>
      <c r="H64" s="325" t="str">
        <f>VLOOKUP($A64,DLUO!$A:$H,DLUO!$F$1,FALSE)</f>
        <v>6</v>
      </c>
      <c r="I64" s="325" t="str">
        <f>VLOOKUP($A64,DLUO!$A:$H,DLUO!$H$1,FALSE)</f>
        <v>18</v>
      </c>
      <c r="J64" s="139" t="e">
        <f>VLOOKUP(A64,#REF!,#REF!,FALSE)</f>
        <v>#REF!</v>
      </c>
      <c r="K64" s="132" t="e">
        <f>J64-(VLOOKUP($A64,#REF!,#REF!,FALSE))+($AN64*$F64)</f>
        <v>#REF!</v>
      </c>
      <c r="L64" s="132" t="e">
        <f>K64-(VLOOKUP($A64,#REF!,#REF!,FALSE))+($AN64*$F64)</f>
        <v>#REF!</v>
      </c>
      <c r="M64" s="132" t="e">
        <f>L64-(VLOOKUP($A64,#REF!,#REF!,FALSE))+($AN64*$F64)</f>
        <v>#REF!</v>
      </c>
      <c r="N64" s="132" t="e">
        <f>M64-(VLOOKUP($A64,#REF!,#REF!,FALSE))+($AN64*$F64)</f>
        <v>#REF!</v>
      </c>
      <c r="O64" s="132" t="e">
        <f>N64-(VLOOKUP($A64,#REF!,#REF!,FALSE))+($AN64*$F64)</f>
        <v>#REF!</v>
      </c>
      <c r="P64" s="132" t="e">
        <f>O64-(VLOOKUP($A64,#REF!,#REF!,FALSE))+($AN64*$F64)</f>
        <v>#REF!</v>
      </c>
      <c r="Q64" s="132" t="e">
        <f>P64-(VLOOKUP($A64,#REF!,#REF!,FALSE))+($AN64*$F64)</f>
        <v>#REF!</v>
      </c>
      <c r="R64" s="132" t="e">
        <f>Q64-(VLOOKUP($A64,#REF!,#REF!,FALSE))+($AN64*$F64)</f>
        <v>#REF!</v>
      </c>
      <c r="S64" s="132" t="e">
        <f>R64-(VLOOKUP($A64,#REF!,#REF!,FALSE))+($AN64*$F64)</f>
        <v>#REF!</v>
      </c>
      <c r="T64" s="132" t="e">
        <f>S64-(VLOOKUP($A64,#REF!,#REF!,FALSE))+($AN64*$F64)</f>
        <v>#REF!</v>
      </c>
      <c r="U64" s="132" t="e">
        <f>T64-(VLOOKUP($A64,#REF!,#REF!,FALSE))+($AN64*$F64)</f>
        <v>#REF!</v>
      </c>
      <c r="V64" s="132" t="e">
        <f>U64-(VLOOKUP($A64,#REF!,#REF!,FALSE))+($AN64*$F64)</f>
        <v>#REF!</v>
      </c>
      <c r="W64" s="132" t="e">
        <f>V64-(VLOOKUP($A64,#REF!,#REF!,FALSE))+($AN64*$F64)</f>
        <v>#REF!</v>
      </c>
      <c r="X64" s="132" t="e">
        <f>W64-(VLOOKUP($A64,#REF!,#REF!,FALSE))+($AN64*$F64)</f>
        <v>#REF!</v>
      </c>
      <c r="Y64" s="79"/>
      <c r="Z64" s="228" t="e">
        <f t="shared" ref="Z64:AI64" si="65">IF(IF(K64&lt;0,(L64/$F64)-(K64/$F64),L64/$F64)&gt;0,"",IF(K64&lt;0,(L64/$F64)-(K64/$F64),L64/$F64))</f>
        <v>#REF!</v>
      </c>
      <c r="AA64" s="229" t="e">
        <f t="shared" si="65"/>
        <v>#REF!</v>
      </c>
      <c r="AB64" s="229" t="e">
        <f t="shared" si="65"/>
        <v>#REF!</v>
      </c>
      <c r="AC64" s="229" t="e">
        <f t="shared" si="65"/>
        <v>#REF!</v>
      </c>
      <c r="AD64" s="229" t="e">
        <f t="shared" si="65"/>
        <v>#REF!</v>
      </c>
      <c r="AE64" s="229" t="e">
        <f t="shared" si="65"/>
        <v>#REF!</v>
      </c>
      <c r="AF64" s="229" t="e">
        <f t="shared" si="65"/>
        <v>#REF!</v>
      </c>
      <c r="AG64" s="230" t="e">
        <f t="shared" si="65"/>
        <v>#REF!</v>
      </c>
      <c r="AH64" s="229" t="e">
        <f t="shared" si="65"/>
        <v>#REF!</v>
      </c>
      <c r="AI64" s="229" t="e">
        <f t="shared" si="65"/>
        <v>#REF!</v>
      </c>
      <c r="AJ64" s="230" t="e">
        <f>IF(IF(U64&lt;0,(V64/$F64)-(U64/$F64),V64/$F64)&gt;0,"",IF(U64&lt;0,(V64/$F64)-(U64/$F64),V64/$F64))</f>
        <v>#REF!</v>
      </c>
      <c r="AK64" s="233"/>
      <c r="AL64" s="233"/>
      <c r="AM64" s="169" t="e">
        <f>VLOOKUP($A64,$A$6:$BS$55,AM$1,FALSE)</f>
        <v>#REF!</v>
      </c>
      <c r="AN64" s="53">
        <f t="shared" ref="AN64:AN96" si="66">IF($AM$2="Oui",SUM(AO64:BM64),0)</f>
        <v>0</v>
      </c>
      <c r="AO64" s="147"/>
      <c r="AP64" s="150"/>
      <c r="AQ64" s="147"/>
      <c r="AR64" s="150"/>
      <c r="AS64" s="147"/>
      <c r="AT64" s="150"/>
      <c r="AU64" s="147"/>
      <c r="AV64" s="150"/>
      <c r="AW64" s="147"/>
      <c r="AX64" s="150"/>
      <c r="AY64" s="147"/>
      <c r="AZ64" s="497"/>
      <c r="BA64" s="147"/>
      <c r="BB64" s="497"/>
      <c r="BC64" s="147"/>
      <c r="BD64" s="497"/>
      <c r="BE64" s="244"/>
      <c r="BF64" s="497"/>
      <c r="BG64" s="147"/>
      <c r="BH64" s="147"/>
      <c r="BI64" s="150"/>
      <c r="BJ64" s="147"/>
      <c r="BK64" s="150"/>
      <c r="BL64" s="147"/>
      <c r="BM64" s="150"/>
      <c r="BN64" s="47">
        <f t="shared" ref="BN64:BN95" si="67">VLOOKUP($A64,$A$6:$BS$55,BN$1,FALSE)</f>
        <v>0</v>
      </c>
      <c r="BO64" s="48">
        <f t="shared" ref="BO64:BS73" si="68">IFERROR(VLOOKUP($A64,$A$6:$BS$55,BO$1,FALSE),0)</f>
        <v>0</v>
      </c>
      <c r="BP64" s="48">
        <f t="shared" si="68"/>
        <v>0</v>
      </c>
      <c r="BQ64" s="48">
        <f t="shared" si="68"/>
        <v>0</v>
      </c>
      <c r="BR64" s="48">
        <f t="shared" si="68"/>
        <v>0</v>
      </c>
      <c r="BS64" s="44">
        <f t="shared" si="68"/>
        <v>0</v>
      </c>
      <c r="CC64" s="33" t="e">
        <f t="shared" ref="CC64:CC95" si="69">SUM(K64:X64)</f>
        <v>#REF!</v>
      </c>
    </row>
    <row r="65" spans="1:81" hidden="1" x14ac:dyDescent="0.2">
      <c r="A65" s="314">
        <v>1000013897</v>
      </c>
      <c r="B65" s="315" t="str">
        <f>VLOOKUP($A65,base!$F:$V,base!Q$1,FALSE)</f>
        <v>AMS NATURE MAXI 825 G</v>
      </c>
      <c r="C65" s="316">
        <f>VLOOKUP($A65,base!$F:$V,base!P$1,FALSE)</f>
        <v>2029003999</v>
      </c>
      <c r="D65" s="317">
        <f>VLOOKUP($A65,base!$F:$V,base!U$1,FALSE)</f>
        <v>5.4174757268009701</v>
      </c>
      <c r="E65" s="318">
        <f>VLOOKUP($A65,base!$F:$V,base!T$1,FALSE)</f>
        <v>9.4396508737883931</v>
      </c>
      <c r="F65" s="316">
        <f>VLOOKUP($A65,base!$F:$V,base!O$1,FALSE)</f>
        <v>28</v>
      </c>
      <c r="G65" s="316">
        <f>VLOOKUP($A65,base!$F:$V,base!N$1,FALSE)</f>
        <v>15</v>
      </c>
      <c r="H65" s="316" t="str">
        <f>VLOOKUP($A65,DLUO!$A:$H,DLUO!$F$1,FALSE)</f>
        <v>6</v>
      </c>
      <c r="I65" s="316" t="str">
        <f>VLOOKUP($A65,DLUO!$A:$H,DLUO!$H$1,FALSE)</f>
        <v>18</v>
      </c>
      <c r="J65" s="141" t="e">
        <f>VLOOKUP(A65,#REF!,#REF!,FALSE)</f>
        <v>#REF!</v>
      </c>
      <c r="K65" s="132" t="e">
        <f>J65-(VLOOKUP($A65,#REF!,#REF!,FALSE))+($AN65*$F65)</f>
        <v>#REF!</v>
      </c>
      <c r="L65" s="133" t="e">
        <f>K65-(VLOOKUP($A65,#REF!,#REF!,FALSE))</f>
        <v>#REF!</v>
      </c>
      <c r="M65" s="133" t="e">
        <f>L65-(VLOOKUP($A65,#REF!,#REF!,FALSE))</f>
        <v>#REF!</v>
      </c>
      <c r="N65" s="133" t="e">
        <f>M65-(VLOOKUP($A65,#REF!,#REF!,FALSE))</f>
        <v>#REF!</v>
      </c>
      <c r="O65" s="133" t="e">
        <f>N65-(VLOOKUP($A65,#REF!,#REF!,FALSE))</f>
        <v>#REF!</v>
      </c>
      <c r="P65" s="133" t="e">
        <f>O65-(VLOOKUP($A65,#REF!,#REF!,FALSE))</f>
        <v>#REF!</v>
      </c>
      <c r="Q65" s="133" t="e">
        <f>P65-(VLOOKUP($A65,#REF!,#REF!,FALSE))</f>
        <v>#REF!</v>
      </c>
      <c r="R65" s="133" t="e">
        <f>Q65-(VLOOKUP($A65,#REF!,#REF!,FALSE))</f>
        <v>#REF!</v>
      </c>
      <c r="S65" s="133" t="e">
        <f>R65-(VLOOKUP($A65,#REF!,#REF!,FALSE))</f>
        <v>#REF!</v>
      </c>
      <c r="T65" s="133" t="e">
        <f>S65-(VLOOKUP($A65,#REF!,#REF!,FALSE))</f>
        <v>#REF!</v>
      </c>
      <c r="U65" s="133" t="e">
        <f>T65-(VLOOKUP($A65,#REF!,#REF!,FALSE))</f>
        <v>#REF!</v>
      </c>
      <c r="V65" s="133" t="e">
        <f>U65-(VLOOKUP($A65,#REF!,#REF!,FALSE))</f>
        <v>#REF!</v>
      </c>
      <c r="W65" s="133" t="e">
        <f>V65-(VLOOKUP($A65,#REF!,#REF!,FALSE))</f>
        <v>#REF!</v>
      </c>
      <c r="X65" s="134" t="e">
        <f>W65-(VLOOKUP($A65,#REF!,#REF!,FALSE))</f>
        <v>#REF!</v>
      </c>
      <c r="Z65" s="231" t="e">
        <f t="shared" ref="Z65:Z76" si="70">IF(IF(K65&lt;0,(L65/$F65)-(K65/$F65),L65/$F65)&gt;0,"",IF(K65&lt;0,(L65/$F65)-(K65/$F65),L65/$F65))</f>
        <v>#REF!</v>
      </c>
      <c r="AA65" s="232" t="e">
        <f t="shared" ref="AA65:AA76" si="71">IF(IF(L65&lt;0,(M65/$F65)-(L65/$F65),M65/$F65)&gt;0,"",IF(L65&lt;0,(M65/$F65)-(L65/$F65),M65/$F65))</f>
        <v>#REF!</v>
      </c>
      <c r="AB65" s="232" t="e">
        <f t="shared" ref="AB65:AB77" si="72">IF(IF(M65&lt;0,(N65/$F65)-(M65/$F65),N65/$F65)&gt;0,"",IF(M65&lt;0,(N65/$F65)-(M65/$F65),N65/$F65))</f>
        <v>#REF!</v>
      </c>
      <c r="AC65" s="232" t="e">
        <f t="shared" ref="AC65:AC77" si="73">IF(IF(N65&lt;0,(O65/$F65)-(N65/$F65),O65/$F65)&gt;0,"",IF(N65&lt;0,(O65/$F65)-(N65/$F65),O65/$F65))</f>
        <v>#REF!</v>
      </c>
      <c r="AD65" s="232" t="e">
        <f t="shared" ref="AD65:AD77" si="74">IF(IF(O65&lt;0,(P65/$F65)-(O65/$F65),P65/$F65)&gt;0,"",IF(O65&lt;0,(P65/$F65)-(O65/$F65),P65/$F65))</f>
        <v>#REF!</v>
      </c>
      <c r="AE65" s="232" t="e">
        <f t="shared" ref="AE65:AE77" si="75">IF(IF(P65&lt;0,(Q65/$F65)-(P65/$F65),Q65/$F65)&gt;0,"",IF(P65&lt;0,(Q65/$F65)-(P65/$F65),Q65/$F65))</f>
        <v>#REF!</v>
      </c>
      <c r="AF65" s="232" t="e">
        <f t="shared" ref="AF65:AF77" si="76">IF(IF(Q65&lt;0,(R65/$F65)-(Q65/$F65),R65/$F65)&gt;0,"",IF(Q65&lt;0,(R65/$F65)-(Q65/$F65),R65/$F65))</f>
        <v>#REF!</v>
      </c>
      <c r="AG65" s="233" t="e">
        <f t="shared" ref="AG65:AG77" si="77">IF(IF(R65&lt;0,(S65/$F65)-(R65/$F65),S65/$F65)&gt;0,"",IF(R65&lt;0,(S65/$F65)-(R65/$F65),S65/$F65))</f>
        <v>#REF!</v>
      </c>
      <c r="AH65" s="232" t="e">
        <f t="shared" ref="AH65:AH81" si="78">IF(IF(S65&lt;0,(T65/$F65)-(S65/$F65),T65/$F65)&gt;0,"",IF(S65&lt;0,(T65/$F65)-(S65/$F65),T65/$F65))</f>
        <v>#REF!</v>
      </c>
      <c r="AI65" s="232" t="e">
        <f t="shared" ref="AI65:AI81" si="79">IF(IF(T65&lt;0,(U65/$F65)-(T65/$F65),U65/$F65)&gt;0,"",IF(T65&lt;0,(U65/$F65)-(T65/$F65),U65/$F65))</f>
        <v>#REF!</v>
      </c>
      <c r="AJ65" s="233" t="e">
        <f>IF(IF(U65&lt;0,(V65/$F65)-(U65/$F65),V65/$F65)&gt;0,"",IF(U65&lt;0,(V65/$F65)-(U65/$F65),V65/$F65))</f>
        <v>#REF!</v>
      </c>
      <c r="AK65" s="233"/>
      <c r="AL65" s="233"/>
      <c r="AM65" s="170" t="e">
        <f>VLOOKUP($A65,$A$7:$BS$55,AM$1,FALSE)</f>
        <v>#REF!</v>
      </c>
      <c r="AN65" s="52">
        <f t="shared" si="66"/>
        <v>0</v>
      </c>
      <c r="AO65" s="147"/>
      <c r="AP65" s="150"/>
      <c r="AQ65" s="147"/>
      <c r="AR65" s="150"/>
      <c r="AS65" s="147"/>
      <c r="AT65" s="150"/>
      <c r="AU65" s="147"/>
      <c r="AV65" s="150"/>
      <c r="AW65" s="147"/>
      <c r="AX65" s="150"/>
      <c r="AY65" s="147"/>
      <c r="AZ65" s="497"/>
      <c r="BA65" s="147"/>
      <c r="BB65" s="497"/>
      <c r="BC65" s="147"/>
      <c r="BD65" s="497"/>
      <c r="BE65" s="187"/>
      <c r="BF65" s="497"/>
      <c r="BG65" s="147"/>
      <c r="BH65" s="147"/>
      <c r="BI65" s="150"/>
      <c r="BJ65" s="147"/>
      <c r="BK65" s="150"/>
      <c r="BL65" s="147"/>
      <c r="BM65" s="150"/>
      <c r="BN65" s="67">
        <f t="shared" si="67"/>
        <v>0</v>
      </c>
      <c r="BO65" s="46">
        <f t="shared" si="68"/>
        <v>0</v>
      </c>
      <c r="BP65" s="46">
        <f t="shared" si="68"/>
        <v>0</v>
      </c>
      <c r="BQ65" s="46">
        <f t="shared" si="68"/>
        <v>0</v>
      </c>
      <c r="BR65" s="46">
        <f t="shared" si="68"/>
        <v>0</v>
      </c>
      <c r="BS65" s="49">
        <f t="shared" si="68"/>
        <v>0</v>
      </c>
      <c r="CC65" s="33" t="e">
        <f t="shared" si="69"/>
        <v>#REF!</v>
      </c>
    </row>
    <row r="66" spans="1:81" ht="15.75" hidden="1" thickBot="1" x14ac:dyDescent="0.25">
      <c r="A66" s="314">
        <v>1000013896</v>
      </c>
      <c r="B66" s="315" t="str">
        <f>VLOOKUP($A66,base!$F:$V,base!Q$1,FALSE)</f>
        <v>AMS NATURE MAXI 825 G</v>
      </c>
      <c r="C66" s="316">
        <f>VLOOKUP($A66,base!$F:$V,base!P$1,FALSE)</f>
        <v>2029003999</v>
      </c>
      <c r="D66" s="317">
        <f>VLOOKUP($A66,base!$F:$V,base!U$1,FALSE)</f>
        <v>5.4174757268009701</v>
      </c>
      <c r="E66" s="318">
        <f>VLOOKUP($A66,base!$F:$V,base!T$1,FALSE)</f>
        <v>9.4396508737883931</v>
      </c>
      <c r="F66" s="316">
        <f>VLOOKUP($A66,base!$F:$V,base!O$1,FALSE)</f>
        <v>60</v>
      </c>
      <c r="G66" s="316">
        <f>VLOOKUP($A66,base!$F:$V,base!N$1,FALSE)</f>
        <v>7</v>
      </c>
      <c r="H66" s="316" t="str">
        <f>VLOOKUP($A66,DLUO!$A:$H,DLUO!$F$1,FALSE)</f>
        <v>6</v>
      </c>
      <c r="I66" s="316" t="str">
        <f>VLOOKUP($A66,DLUO!$A:$H,DLUO!$H$1,FALSE)</f>
        <v>18</v>
      </c>
      <c r="J66" s="141" t="e">
        <f>VLOOKUP(A66,#REF!,#REF!,FALSE)</f>
        <v>#REF!</v>
      </c>
      <c r="K66" s="132" t="e">
        <f>J66-(VLOOKUP($A66,#REF!,#REF!,FALSE))+($AN66*$F66)</f>
        <v>#REF!</v>
      </c>
      <c r="L66" s="133" t="e">
        <f>K66-(VLOOKUP($A66,#REF!,#REF!,FALSE))</f>
        <v>#REF!</v>
      </c>
      <c r="M66" s="133" t="e">
        <f>L66-(VLOOKUP($A66,#REF!,#REF!,FALSE))</f>
        <v>#REF!</v>
      </c>
      <c r="N66" s="133" t="e">
        <f>M66-(VLOOKUP($A66,#REF!,#REF!,FALSE))</f>
        <v>#REF!</v>
      </c>
      <c r="O66" s="133" t="e">
        <f>N66-(VLOOKUP($A66,#REF!,#REF!,FALSE))</f>
        <v>#REF!</v>
      </c>
      <c r="P66" s="133" t="e">
        <f>O66-(VLOOKUP($A66,#REF!,#REF!,FALSE))</f>
        <v>#REF!</v>
      </c>
      <c r="Q66" s="133" t="e">
        <f>P66-(VLOOKUP($A66,#REF!,#REF!,FALSE))</f>
        <v>#REF!</v>
      </c>
      <c r="R66" s="133" t="e">
        <f>Q66-(VLOOKUP($A66,#REF!,#REF!,FALSE))</f>
        <v>#REF!</v>
      </c>
      <c r="S66" s="133" t="e">
        <f>R66-(VLOOKUP($A66,#REF!,#REF!,FALSE))</f>
        <v>#REF!</v>
      </c>
      <c r="T66" s="133" t="e">
        <f>S66-(VLOOKUP($A66,#REF!,#REF!,FALSE))</f>
        <v>#REF!</v>
      </c>
      <c r="U66" s="133" t="e">
        <f>T66-(VLOOKUP($A66,#REF!,#REF!,FALSE))</f>
        <v>#REF!</v>
      </c>
      <c r="V66" s="133" t="e">
        <f>U66-(VLOOKUP($A66,#REF!,#REF!,FALSE))</f>
        <v>#REF!</v>
      </c>
      <c r="W66" s="133" t="e">
        <f>V66-(VLOOKUP($A66,#REF!,#REF!,FALSE))</f>
        <v>#REF!</v>
      </c>
      <c r="X66" s="134" t="e">
        <f>W66-(VLOOKUP($A66,#REF!,#REF!,FALSE))</f>
        <v>#REF!</v>
      </c>
      <c r="Z66" s="231" t="e">
        <f t="shared" ref="Z66:AI67" si="80">IF(IF(K66&lt;0,(L66/$F66)-(K66/$F66),L66/$F66)&gt;0,"",IF(K66&lt;0,(L66/$F66)-(K66/$F66),L66/$F66))</f>
        <v>#REF!</v>
      </c>
      <c r="AA66" s="232" t="e">
        <f t="shared" si="80"/>
        <v>#REF!</v>
      </c>
      <c r="AB66" s="232" t="e">
        <f t="shared" si="80"/>
        <v>#REF!</v>
      </c>
      <c r="AC66" s="232" t="e">
        <f t="shared" si="80"/>
        <v>#REF!</v>
      </c>
      <c r="AD66" s="232" t="e">
        <f t="shared" si="80"/>
        <v>#REF!</v>
      </c>
      <c r="AE66" s="232" t="e">
        <f t="shared" si="80"/>
        <v>#REF!</v>
      </c>
      <c r="AF66" s="232" t="e">
        <f t="shared" si="80"/>
        <v>#REF!</v>
      </c>
      <c r="AG66" s="233" t="e">
        <f t="shared" si="80"/>
        <v>#REF!</v>
      </c>
      <c r="AH66" s="232" t="e">
        <f t="shared" si="80"/>
        <v>#REF!</v>
      </c>
      <c r="AI66" s="232" t="e">
        <f t="shared" si="80"/>
        <v>#REF!</v>
      </c>
      <c r="AJ66" s="233" t="e">
        <f>IF(IF(U66&lt;0,(V66/$F66)-(U66/$F66),V66/$F66)&gt;0,"",IF(U66&lt;0,(V66/$F66)-(U66/$F66),V66/$F66))</f>
        <v>#REF!</v>
      </c>
      <c r="AK66" s="233"/>
      <c r="AL66" s="233"/>
      <c r="AM66" s="170" t="e">
        <f>VLOOKUP($A66,$A$7:$BS$55,AM$1,FALSE)</f>
        <v>#REF!</v>
      </c>
      <c r="AN66" s="52">
        <f t="shared" si="66"/>
        <v>0</v>
      </c>
      <c r="AO66" s="147"/>
      <c r="AP66" s="150"/>
      <c r="AQ66" s="147"/>
      <c r="AR66" s="150"/>
      <c r="AS66" s="147"/>
      <c r="AT66" s="150"/>
      <c r="AU66" s="147"/>
      <c r="AV66" s="150"/>
      <c r="AW66" s="147"/>
      <c r="AX66" s="150"/>
      <c r="AY66" s="147"/>
      <c r="AZ66" s="497"/>
      <c r="BA66" s="147"/>
      <c r="BB66" s="497"/>
      <c r="BC66" s="147"/>
      <c r="BD66" s="497"/>
      <c r="BE66" s="181"/>
      <c r="BF66" s="497"/>
      <c r="BG66" s="147"/>
      <c r="BH66" s="147"/>
      <c r="BI66" s="150"/>
      <c r="BJ66" s="147"/>
      <c r="BK66" s="150"/>
      <c r="BL66" s="147"/>
      <c r="BM66" s="150"/>
      <c r="BN66" s="67">
        <f t="shared" si="67"/>
        <v>0</v>
      </c>
      <c r="BO66" s="46">
        <f t="shared" si="68"/>
        <v>0</v>
      </c>
      <c r="BP66" s="46">
        <f t="shared" si="68"/>
        <v>0</v>
      </c>
      <c r="BQ66" s="46">
        <f t="shared" si="68"/>
        <v>0</v>
      </c>
      <c r="BR66" s="46">
        <f t="shared" si="68"/>
        <v>0</v>
      </c>
      <c r="BS66" s="49">
        <f t="shared" si="68"/>
        <v>0</v>
      </c>
      <c r="CC66" s="33" t="e">
        <f t="shared" si="69"/>
        <v>#REF!</v>
      </c>
    </row>
    <row r="67" spans="1:81" ht="15" hidden="1" customHeight="1" x14ac:dyDescent="0.2">
      <c r="A67" s="392">
        <v>1000015915</v>
      </c>
      <c r="B67" s="393" t="str">
        <f>VLOOKUP($A67,base!$F:$V,base!Q$1,FALSE)</f>
        <v xml:space="preserve">AMS NATURE  825 G OFFRE ECO </v>
      </c>
      <c r="C67" s="394">
        <f>VLOOKUP($A67,base!$F:$V,base!P$1,FALSE)</f>
        <v>2029003999</v>
      </c>
      <c r="D67" s="395">
        <f>VLOOKUP($A67,base!$F:$V,base!U$1,FALSE)</f>
        <v>5.4174757268009701</v>
      </c>
      <c r="E67" s="396">
        <f>VLOOKUP($A67,base!$F:$V,base!T$1,FALSE)</f>
        <v>9.4396508737883931</v>
      </c>
      <c r="F67" s="394">
        <f>VLOOKUP($A67,base!$F:$V,base!O$1,FALSE)</f>
        <v>60</v>
      </c>
      <c r="G67" s="394">
        <f>VLOOKUP($A67,base!$F:$V,base!N$1,FALSE)</f>
        <v>7</v>
      </c>
      <c r="H67" s="394" t="str">
        <f>VLOOKUP($A67,DLUO!$A:$H,DLUO!$F$1,FALSE)</f>
        <v>6</v>
      </c>
      <c r="I67" s="325" t="str">
        <f>VLOOKUP($A67,DLUO!$A:$H,DLUO!$H$1,FALSE)</f>
        <v>18</v>
      </c>
      <c r="J67" s="139" t="e">
        <f>VLOOKUP(A67,#REF!,#REF!,FALSE)</f>
        <v>#REF!</v>
      </c>
      <c r="K67" s="132" t="e">
        <f>J67-(VLOOKUP($A67,#REF!,#REF!,FALSE))+($AN67*$F67)</f>
        <v>#REF!</v>
      </c>
      <c r="L67" s="137" t="e">
        <f>K67-(VLOOKUP($A67,#REF!,#REF!,FALSE))</f>
        <v>#REF!</v>
      </c>
      <c r="M67" s="137" t="e">
        <f>L67-(VLOOKUP($A67,#REF!,#REF!,FALSE))</f>
        <v>#REF!</v>
      </c>
      <c r="N67" s="137" t="e">
        <f>M67-(VLOOKUP($A67,#REF!,#REF!,FALSE))</f>
        <v>#REF!</v>
      </c>
      <c r="O67" s="137" t="e">
        <f>N67-(VLOOKUP($A67,#REF!,#REF!,FALSE))</f>
        <v>#REF!</v>
      </c>
      <c r="P67" s="137" t="e">
        <f>O67-(VLOOKUP($A67,#REF!,#REF!,FALSE))</f>
        <v>#REF!</v>
      </c>
      <c r="Q67" s="137" t="e">
        <f>P67-(VLOOKUP($A67,#REF!,#REF!,FALSE))</f>
        <v>#REF!</v>
      </c>
      <c r="R67" s="137" t="e">
        <f>Q67-(VLOOKUP($A67,#REF!,#REF!,FALSE))</f>
        <v>#REF!</v>
      </c>
      <c r="S67" s="137" t="e">
        <f>R67-(VLOOKUP($A67,#REF!,#REF!,FALSE))</f>
        <v>#REF!</v>
      </c>
      <c r="T67" s="137" t="e">
        <f>S67-(VLOOKUP($A67,#REF!,#REF!,FALSE))</f>
        <v>#REF!</v>
      </c>
      <c r="U67" s="137" t="e">
        <f>T67-(VLOOKUP($A67,#REF!,#REF!,FALSE))</f>
        <v>#REF!</v>
      </c>
      <c r="V67" s="137" t="e">
        <f>U67-(VLOOKUP($A67,#REF!,#REF!,FALSE))</f>
        <v>#REF!</v>
      </c>
      <c r="W67" s="137" t="e">
        <f>V67-(VLOOKUP($A67,#REF!,#REF!,FALSE))</f>
        <v>#REF!</v>
      </c>
      <c r="X67" s="140" t="e">
        <f>W67-(VLOOKUP($A67,#REF!,#REF!,FALSE))</f>
        <v>#REF!</v>
      </c>
      <c r="Y67" s="79"/>
      <c r="Z67" s="228" t="e">
        <f t="shared" si="80"/>
        <v>#REF!</v>
      </c>
      <c r="AA67" s="229" t="e">
        <f t="shared" si="80"/>
        <v>#REF!</v>
      </c>
      <c r="AB67" s="229" t="e">
        <f t="shared" si="80"/>
        <v>#REF!</v>
      </c>
      <c r="AC67" s="229" t="e">
        <f t="shared" si="80"/>
        <v>#REF!</v>
      </c>
      <c r="AD67" s="229" t="e">
        <f t="shared" si="80"/>
        <v>#REF!</v>
      </c>
      <c r="AE67" s="229" t="e">
        <f t="shared" si="80"/>
        <v>#REF!</v>
      </c>
      <c r="AF67" s="229" t="e">
        <f t="shared" si="80"/>
        <v>#REF!</v>
      </c>
      <c r="AG67" s="230" t="e">
        <f t="shared" si="80"/>
        <v>#REF!</v>
      </c>
      <c r="AH67" s="229" t="e">
        <f t="shared" si="80"/>
        <v>#REF!</v>
      </c>
      <c r="AI67" s="229" t="e">
        <f t="shared" si="80"/>
        <v>#REF!</v>
      </c>
      <c r="AJ67" s="230" t="e">
        <f>IF(IF(U67&lt;0,(V67/$F67)-(U67/$F67),V67/$F67)&gt;0,"",IF(U67&lt;0,(V67/$F67)-(U67/$F67),V67/$F67))</f>
        <v>#REF!</v>
      </c>
      <c r="AK67" s="233"/>
      <c r="AL67" s="233"/>
      <c r="AM67" s="169" t="e">
        <f>VLOOKUP($A67,$A$6:$BS$55,AM$1,FALSE)</f>
        <v>#REF!</v>
      </c>
      <c r="AN67" s="53">
        <f t="shared" si="66"/>
        <v>0</v>
      </c>
      <c r="AO67" s="147"/>
      <c r="AP67" s="150"/>
      <c r="AQ67" s="147"/>
      <c r="AR67" s="150"/>
      <c r="AS67" s="147"/>
      <c r="AT67" s="150"/>
      <c r="AU67" s="147"/>
      <c r="AV67" s="150"/>
      <c r="AW67" s="147"/>
      <c r="AX67" s="150"/>
      <c r="AY67" s="147"/>
      <c r="AZ67" s="497"/>
      <c r="BA67" s="147"/>
      <c r="BB67" s="497"/>
      <c r="BC67" s="147"/>
      <c r="BD67" s="497"/>
      <c r="BE67" s="244"/>
      <c r="BF67" s="497"/>
      <c r="BG67" s="147"/>
      <c r="BH67" s="147"/>
      <c r="BI67" s="150"/>
      <c r="BJ67" s="147"/>
      <c r="BK67" s="150"/>
      <c r="BL67" s="147"/>
      <c r="BM67" s="150"/>
      <c r="BN67" s="47">
        <f t="shared" si="67"/>
        <v>0</v>
      </c>
      <c r="BO67" s="48">
        <f t="shared" si="68"/>
        <v>0</v>
      </c>
      <c r="BP67" s="48">
        <f t="shared" si="68"/>
        <v>0</v>
      </c>
      <c r="BQ67" s="48">
        <f t="shared" si="68"/>
        <v>0</v>
      </c>
      <c r="BR67" s="48">
        <f t="shared" si="68"/>
        <v>0</v>
      </c>
      <c r="BS67" s="44">
        <f t="shared" si="68"/>
        <v>0</v>
      </c>
      <c r="CC67" s="33" t="e">
        <f t="shared" si="69"/>
        <v>#REF!</v>
      </c>
    </row>
    <row r="68" spans="1:81" hidden="1" x14ac:dyDescent="0.2">
      <c r="A68" s="363">
        <v>1000015799</v>
      </c>
      <c r="B68" s="364" t="str">
        <f>VLOOKUP($A68,base!$F:$V,base!Q$1,FALSE)</f>
        <v>AMS NATURE MAXI 825 G</v>
      </c>
      <c r="C68" s="365">
        <f>VLOOKUP($A68,base!$F:$V,base!P$1,FALSE)</f>
        <v>2029003999</v>
      </c>
      <c r="D68" s="366">
        <f>VLOOKUP($A68,base!$F:$V,base!U$1,FALSE)</f>
        <v>5.4174757268009701</v>
      </c>
      <c r="E68" s="367">
        <f>VLOOKUP($A68,base!$F:$V,base!T$1,FALSE)</f>
        <v>9.4396508737883931</v>
      </c>
      <c r="F68" s="365">
        <f>VLOOKUP($A68,base!$F:$V,base!O$1,FALSE)</f>
        <v>60</v>
      </c>
      <c r="G68" s="365">
        <f>VLOOKUP($A68,base!$F:$V,base!N$1,FALSE)</f>
        <v>7</v>
      </c>
      <c r="H68" s="365" t="str">
        <f>VLOOKUP($A68,DLUO!$A:$H,DLUO!$F$1,FALSE)</f>
        <v>6</v>
      </c>
      <c r="I68" s="316" t="str">
        <f>VLOOKUP($A68,DLUO!$A:$H,DLUO!$H$1,FALSE)</f>
        <v>18</v>
      </c>
      <c r="J68" s="141" t="e">
        <f>VLOOKUP(A68,#REF!,#REF!,FALSE)</f>
        <v>#REF!</v>
      </c>
      <c r="K68" s="132" t="e">
        <f>J68-(VLOOKUP($A68,#REF!,#REF!,FALSE))+($AN68*$F68)</f>
        <v>#REF!</v>
      </c>
      <c r="L68" s="133" t="e">
        <f>K68-(VLOOKUP($A68,#REF!,#REF!,FALSE))</f>
        <v>#REF!</v>
      </c>
      <c r="M68" s="133" t="e">
        <f>L68-(VLOOKUP($A68,#REF!,#REF!,FALSE))</f>
        <v>#REF!</v>
      </c>
      <c r="N68" s="133" t="e">
        <f>M68-(VLOOKUP($A68,#REF!,#REF!,FALSE))</f>
        <v>#REF!</v>
      </c>
      <c r="O68" s="133" t="e">
        <f>N68-(VLOOKUP($A68,#REF!,#REF!,FALSE))</f>
        <v>#REF!</v>
      </c>
      <c r="P68" s="133" t="e">
        <f>O68-(VLOOKUP($A68,#REF!,#REF!,FALSE))</f>
        <v>#REF!</v>
      </c>
      <c r="Q68" s="133" t="e">
        <f>P68-(VLOOKUP($A68,#REF!,#REF!,FALSE))</f>
        <v>#REF!</v>
      </c>
      <c r="R68" s="133" t="e">
        <f>Q68-(VLOOKUP($A68,#REF!,#REF!,FALSE))</f>
        <v>#REF!</v>
      </c>
      <c r="S68" s="133" t="e">
        <f>R68-(VLOOKUP($A68,#REF!,#REF!,FALSE))</f>
        <v>#REF!</v>
      </c>
      <c r="T68" s="133" t="e">
        <f>S68-(VLOOKUP($A68,#REF!,#REF!,FALSE))</f>
        <v>#REF!</v>
      </c>
      <c r="U68" s="133" t="e">
        <f>T68-(VLOOKUP($A68,#REF!,#REF!,FALSE))</f>
        <v>#REF!</v>
      </c>
      <c r="V68" s="133" t="e">
        <f>U68-(VLOOKUP($A68,#REF!,#REF!,FALSE))</f>
        <v>#REF!</v>
      </c>
      <c r="W68" s="133" t="e">
        <f>V68-(VLOOKUP($A68,#REF!,#REF!,FALSE))</f>
        <v>#REF!</v>
      </c>
      <c r="X68" s="134" t="e">
        <f>W68-(VLOOKUP($A68,#REF!,#REF!,FALSE))</f>
        <v>#REF!</v>
      </c>
      <c r="Z68" s="231" t="e">
        <f t="shared" si="70"/>
        <v>#REF!</v>
      </c>
      <c r="AA68" s="232" t="e">
        <f t="shared" si="71"/>
        <v>#REF!</v>
      </c>
      <c r="AB68" s="232" t="e">
        <f t="shared" si="72"/>
        <v>#REF!</v>
      </c>
      <c r="AC68" s="232" t="e">
        <f t="shared" si="73"/>
        <v>#REF!</v>
      </c>
      <c r="AD68" s="232" t="e">
        <f t="shared" si="74"/>
        <v>#REF!</v>
      </c>
      <c r="AE68" s="232" t="e">
        <f t="shared" si="75"/>
        <v>#REF!</v>
      </c>
      <c r="AF68" s="232" t="e">
        <f t="shared" si="76"/>
        <v>#REF!</v>
      </c>
      <c r="AG68" s="233" t="e">
        <f t="shared" si="77"/>
        <v>#REF!</v>
      </c>
      <c r="AH68" s="232" t="e">
        <f t="shared" si="78"/>
        <v>#REF!</v>
      </c>
      <c r="AI68" s="232" t="e">
        <f t="shared" si="79"/>
        <v>#REF!</v>
      </c>
      <c r="AJ68" s="233" t="e">
        <f>IF(IF(U68&lt;0,(V68/$F68)-(U68/$F68),V68/$F68)&gt;0,"",IF(U68&lt;0,(V68/$F68)-(U68/$F68),V68/$F68))</f>
        <v>#REF!</v>
      </c>
      <c r="AK68" s="233" t="e">
        <f t="shared" ref="AK68:AL68" si="81">IF(IF(V68&lt;0,(W68/$F68)-(V68/$F68),W68/$F68)&gt;0,"",IF(V68&lt;0,(W68/$F68)-(V68/$F68),W68/$F68))</f>
        <v>#REF!</v>
      </c>
      <c r="AL68" s="233" t="e">
        <f t="shared" si="81"/>
        <v>#REF!</v>
      </c>
      <c r="AM68" s="170" t="e">
        <f t="shared" ref="AM68:AM113" si="82">VLOOKUP($A68,$A$7:$BS$55,AM$1,FALSE)</f>
        <v>#N/A</v>
      </c>
      <c r="AN68" s="52">
        <f t="shared" si="66"/>
        <v>0</v>
      </c>
      <c r="AO68" s="147"/>
      <c r="AP68" s="150"/>
      <c r="AQ68" s="147"/>
      <c r="AR68" s="150"/>
      <c r="AS68" s="147"/>
      <c r="AT68" s="150"/>
      <c r="AU68" s="147"/>
      <c r="AV68" s="150"/>
      <c r="AW68" s="147"/>
      <c r="AX68" s="150"/>
      <c r="AY68" s="147"/>
      <c r="AZ68" s="497"/>
      <c r="BA68" s="147"/>
      <c r="BB68" s="497"/>
      <c r="BC68" s="147"/>
      <c r="BD68" s="497"/>
      <c r="BE68" s="187"/>
      <c r="BF68" s="497"/>
      <c r="BG68" s="147"/>
      <c r="BH68" s="147"/>
      <c r="BI68" s="150"/>
      <c r="BJ68" s="147"/>
      <c r="BK68" s="150"/>
      <c r="BL68" s="147"/>
      <c r="BM68" s="150"/>
      <c r="BN68" s="67" t="e">
        <f t="shared" si="67"/>
        <v>#N/A</v>
      </c>
      <c r="BO68" s="46">
        <f t="shared" si="68"/>
        <v>0</v>
      </c>
      <c r="BP68" s="46">
        <f t="shared" si="68"/>
        <v>0</v>
      </c>
      <c r="BQ68" s="46">
        <f t="shared" si="68"/>
        <v>0</v>
      </c>
      <c r="BR68" s="46">
        <f t="shared" si="68"/>
        <v>0</v>
      </c>
      <c r="BS68" s="49">
        <f t="shared" si="68"/>
        <v>0</v>
      </c>
      <c r="CC68" s="33" t="e">
        <f t="shared" si="69"/>
        <v>#REF!</v>
      </c>
    </row>
    <row r="69" spans="1:81" ht="15.75" hidden="1" thickBot="1" x14ac:dyDescent="0.25">
      <c r="A69" s="363">
        <v>1000015800</v>
      </c>
      <c r="B69" s="364" t="str">
        <f>VLOOKUP($A69,base!$F:$V,base!Q$1,FALSE)</f>
        <v>AMS NATURE MAXI 825 G</v>
      </c>
      <c r="C69" s="365">
        <f>VLOOKUP($A69,base!$F:$V,base!P$1,FALSE)</f>
        <v>2029003999</v>
      </c>
      <c r="D69" s="366">
        <f>VLOOKUP($A69,base!$F:$V,base!U$1,FALSE)</f>
        <v>5.4174757268009701</v>
      </c>
      <c r="E69" s="367">
        <f>VLOOKUP($A69,base!$F:$V,base!T$1,FALSE)</f>
        <v>9.4396508737883931</v>
      </c>
      <c r="F69" s="365">
        <f>VLOOKUP($A69,base!$F:$V,base!O$1,FALSE)</f>
        <v>28</v>
      </c>
      <c r="G69" s="365">
        <f>VLOOKUP($A69,base!$F:$V,base!N$1,FALSE)</f>
        <v>15</v>
      </c>
      <c r="H69" s="365" t="str">
        <f>VLOOKUP($A69,DLUO!$A:$H,DLUO!$F$1,FALSE)</f>
        <v>6</v>
      </c>
      <c r="I69" s="316" t="str">
        <f>VLOOKUP($A69,DLUO!$A:$H,DLUO!$H$1,FALSE)</f>
        <v>18</v>
      </c>
      <c r="J69" s="141" t="e">
        <f>VLOOKUP(A69,#REF!,#REF!,FALSE)</f>
        <v>#REF!</v>
      </c>
      <c r="K69" s="132" t="e">
        <f>J69-(VLOOKUP($A69,#REF!,#REF!,FALSE))+($AN69*$F69)</f>
        <v>#REF!</v>
      </c>
      <c r="L69" s="133" t="e">
        <f>K69-(VLOOKUP($A69,#REF!,#REF!,FALSE))</f>
        <v>#REF!</v>
      </c>
      <c r="M69" s="133" t="e">
        <f>L69-(VLOOKUP($A69,#REF!,#REF!,FALSE))</f>
        <v>#REF!</v>
      </c>
      <c r="N69" s="133" t="e">
        <f>M69-(VLOOKUP($A69,#REF!,#REF!,FALSE))</f>
        <v>#REF!</v>
      </c>
      <c r="O69" s="133" t="e">
        <f>N69-(VLOOKUP($A69,#REF!,#REF!,FALSE))</f>
        <v>#REF!</v>
      </c>
      <c r="P69" s="133" t="e">
        <f>O69-(VLOOKUP($A69,#REF!,#REF!,FALSE))</f>
        <v>#REF!</v>
      </c>
      <c r="Q69" s="133" t="e">
        <f>P69-(VLOOKUP($A69,#REF!,#REF!,FALSE))</f>
        <v>#REF!</v>
      </c>
      <c r="R69" s="133" t="e">
        <f>Q69-(VLOOKUP($A69,#REF!,#REF!,FALSE))</f>
        <v>#REF!</v>
      </c>
      <c r="S69" s="133" t="e">
        <f>R69-(VLOOKUP($A69,#REF!,#REF!,FALSE))</f>
        <v>#REF!</v>
      </c>
      <c r="T69" s="133" t="e">
        <f>S69-(VLOOKUP($A69,#REF!,#REF!,FALSE))</f>
        <v>#REF!</v>
      </c>
      <c r="U69" s="133" t="e">
        <f>T69-(VLOOKUP($A69,#REF!,#REF!,FALSE))</f>
        <v>#REF!</v>
      </c>
      <c r="V69" s="133" t="e">
        <f>U69-(VLOOKUP($A69,#REF!,#REF!,FALSE))</f>
        <v>#REF!</v>
      </c>
      <c r="W69" s="133" t="e">
        <f>V69-(VLOOKUP($A69,#REF!,#REF!,FALSE))</f>
        <v>#REF!</v>
      </c>
      <c r="X69" s="134" t="e">
        <f>W69-(VLOOKUP($A69,#REF!,#REF!,FALSE))</f>
        <v>#REF!</v>
      </c>
      <c r="Z69" s="231" t="e">
        <f t="shared" ref="Z69:AJ84" si="83">IF(IF(K69&lt;0,(L69/$F69)-(K69/$F69),L69/$F69)&gt;0,"",IF(K69&lt;0,(L69/$F69)-(K69/$F69),L69/$F69))</f>
        <v>#REF!</v>
      </c>
      <c r="AA69" s="232" t="e">
        <f t="shared" si="83"/>
        <v>#REF!</v>
      </c>
      <c r="AB69" s="232" t="e">
        <f t="shared" si="83"/>
        <v>#REF!</v>
      </c>
      <c r="AC69" s="232" t="e">
        <f t="shared" si="83"/>
        <v>#REF!</v>
      </c>
      <c r="AD69" s="232" t="e">
        <f t="shared" si="83"/>
        <v>#REF!</v>
      </c>
      <c r="AE69" s="232" t="e">
        <f t="shared" si="83"/>
        <v>#REF!</v>
      </c>
      <c r="AF69" s="232" t="e">
        <f t="shared" si="83"/>
        <v>#REF!</v>
      </c>
      <c r="AG69" s="233" t="e">
        <f t="shared" si="83"/>
        <v>#REF!</v>
      </c>
      <c r="AH69" s="232" t="e">
        <f t="shared" si="83"/>
        <v>#REF!</v>
      </c>
      <c r="AI69" s="232" t="e">
        <f t="shared" si="83"/>
        <v>#REF!</v>
      </c>
      <c r="AJ69" s="233" t="e">
        <f t="shared" si="83"/>
        <v>#REF!</v>
      </c>
      <c r="AK69" s="233" t="e">
        <f t="shared" ref="AK69:AK113" si="84">IF(IF(V69&lt;0,(W69/$F69)-(V69/$F69),W69/$F69)&gt;0,"",IF(V69&lt;0,(W69/$F69)-(V69/$F69),W69/$F69))</f>
        <v>#REF!</v>
      </c>
      <c r="AL69" s="233" t="e">
        <f t="shared" ref="AL69:AL113" si="85">IF(IF(W69&lt;0,(X69/$F69)-(W69/$F69),X69/$F69)&gt;0,"",IF(W69&lt;0,(X69/$F69)-(W69/$F69),X69/$F69))</f>
        <v>#REF!</v>
      </c>
      <c r="AM69" s="170" t="e">
        <f t="shared" si="82"/>
        <v>#REF!</v>
      </c>
      <c r="AN69" s="52">
        <f t="shared" si="66"/>
        <v>0</v>
      </c>
      <c r="AO69" s="147"/>
      <c r="AP69" s="150"/>
      <c r="AQ69" s="147"/>
      <c r="AR69" s="150"/>
      <c r="AS69" s="147"/>
      <c r="AT69" s="150"/>
      <c r="AU69" s="147"/>
      <c r="AV69" s="150"/>
      <c r="AW69" s="147"/>
      <c r="AX69" s="150"/>
      <c r="AY69" s="147"/>
      <c r="AZ69" s="497"/>
      <c r="BA69" s="147"/>
      <c r="BB69" s="497"/>
      <c r="BC69" s="147"/>
      <c r="BD69" s="497"/>
      <c r="BE69" s="181"/>
      <c r="BF69" s="497"/>
      <c r="BG69" s="147"/>
      <c r="BH69" s="147"/>
      <c r="BI69" s="150"/>
      <c r="BJ69" s="147"/>
      <c r="BK69" s="150"/>
      <c r="BL69" s="147"/>
      <c r="BM69" s="150"/>
      <c r="BN69" s="67">
        <f t="shared" si="67"/>
        <v>0</v>
      </c>
      <c r="BO69" s="46">
        <f t="shared" si="68"/>
        <v>0</v>
      </c>
      <c r="BP69" s="46">
        <f t="shared" si="68"/>
        <v>0</v>
      </c>
      <c r="BQ69" s="46">
        <f t="shared" si="68"/>
        <v>0</v>
      </c>
      <c r="BR69" s="46">
        <f t="shared" si="68"/>
        <v>0</v>
      </c>
      <c r="BS69" s="49">
        <f t="shared" si="68"/>
        <v>0</v>
      </c>
      <c r="CC69" s="33" t="e">
        <f t="shared" si="69"/>
        <v>#REF!</v>
      </c>
    </row>
    <row r="70" spans="1:81" hidden="1" x14ac:dyDescent="0.2">
      <c r="A70" s="314">
        <v>1000013895</v>
      </c>
      <c r="B70" s="315" t="str">
        <f>VLOOKUP($A70,base!$F:$V,base!Q$1,FALSE)</f>
        <v>AMS NATURE 550 G</v>
      </c>
      <c r="C70" s="316">
        <f>VLOOKUP($A70,base!$F:$V,base!P$1,FALSE)</f>
        <v>2029003999</v>
      </c>
      <c r="D70" s="317">
        <f>VLOOKUP($A70,base!$F:$V,base!U$1,FALSE)</f>
        <v>5.1712268314210057</v>
      </c>
      <c r="E70" s="318">
        <f>VLOOKUP($A70,base!$F:$V,base!T$1,FALSE)</f>
        <v>9.4396508737883931</v>
      </c>
      <c r="F70" s="316">
        <f>VLOOKUP($A70,base!$F:$V,base!O$1,FALSE)</f>
        <v>44</v>
      </c>
      <c r="G70" s="316">
        <f>VLOOKUP($A70,base!$F:$V,base!N$1,FALSE)</f>
        <v>15</v>
      </c>
      <c r="H70" s="316" t="str">
        <f>VLOOKUP($A70,DLUO!$A:$H,DLUO!$F$1,FALSE)</f>
        <v>6</v>
      </c>
      <c r="I70" s="316" t="str">
        <f>VLOOKUP($A70,DLUO!$A:$H,DLUO!$H$1,FALSE)</f>
        <v>18</v>
      </c>
      <c r="J70" s="141" t="e">
        <f>VLOOKUP(A70,#REF!,#REF!,FALSE)</f>
        <v>#REF!</v>
      </c>
      <c r="K70" s="132" t="e">
        <f>J70-(VLOOKUP($A70,#REF!,#REF!,FALSE))+($AN70*$F70)</f>
        <v>#REF!</v>
      </c>
      <c r="L70" s="133" t="e">
        <f>K70-(VLOOKUP($A70,#REF!,#REF!,FALSE))</f>
        <v>#REF!</v>
      </c>
      <c r="M70" s="133" t="e">
        <f>L70-(VLOOKUP($A70,#REF!,#REF!,FALSE))</f>
        <v>#REF!</v>
      </c>
      <c r="N70" s="133" t="e">
        <f>M70-(VLOOKUP($A70,#REF!,#REF!,FALSE))</f>
        <v>#REF!</v>
      </c>
      <c r="O70" s="133" t="e">
        <f>N70-(VLOOKUP($A70,#REF!,#REF!,FALSE))</f>
        <v>#REF!</v>
      </c>
      <c r="P70" s="133" t="e">
        <f>O70-(VLOOKUP($A70,#REF!,#REF!,FALSE))</f>
        <v>#REF!</v>
      </c>
      <c r="Q70" s="133" t="e">
        <f>P70-(VLOOKUP($A70,#REF!,#REF!,FALSE))</f>
        <v>#REF!</v>
      </c>
      <c r="R70" s="133" t="e">
        <f>Q70-(VLOOKUP($A70,#REF!,#REF!,FALSE))</f>
        <v>#REF!</v>
      </c>
      <c r="S70" s="133" t="e">
        <f>R70-(VLOOKUP($A70,#REF!,#REF!,FALSE))</f>
        <v>#REF!</v>
      </c>
      <c r="T70" s="133" t="e">
        <f>S70-(VLOOKUP($A70,#REF!,#REF!,FALSE))</f>
        <v>#REF!</v>
      </c>
      <c r="U70" s="133" t="e">
        <f>T70-(VLOOKUP($A70,#REF!,#REF!,FALSE))</f>
        <v>#REF!</v>
      </c>
      <c r="V70" s="133" t="e">
        <f>U70-(VLOOKUP($A70,#REF!,#REF!,FALSE))</f>
        <v>#REF!</v>
      </c>
      <c r="W70" s="133" t="e">
        <f>V70-(VLOOKUP($A70,#REF!,#REF!,FALSE))</f>
        <v>#REF!</v>
      </c>
      <c r="X70" s="134" t="e">
        <f>W70-(VLOOKUP($A70,#REF!,#REF!,FALSE))</f>
        <v>#REF!</v>
      </c>
      <c r="Z70" s="231" t="e">
        <f t="shared" si="70"/>
        <v>#REF!</v>
      </c>
      <c r="AA70" s="232" t="e">
        <f t="shared" si="71"/>
        <v>#REF!</v>
      </c>
      <c r="AB70" s="232" t="e">
        <f t="shared" si="72"/>
        <v>#REF!</v>
      </c>
      <c r="AC70" s="232" t="e">
        <f t="shared" si="73"/>
        <v>#REF!</v>
      </c>
      <c r="AD70" s="232" t="e">
        <f t="shared" si="74"/>
        <v>#REF!</v>
      </c>
      <c r="AE70" s="232" t="e">
        <f t="shared" si="75"/>
        <v>#REF!</v>
      </c>
      <c r="AF70" s="232" t="e">
        <f t="shared" si="76"/>
        <v>#REF!</v>
      </c>
      <c r="AG70" s="233" t="e">
        <f t="shared" si="77"/>
        <v>#REF!</v>
      </c>
      <c r="AH70" s="232" t="e">
        <f t="shared" si="78"/>
        <v>#REF!</v>
      </c>
      <c r="AI70" s="232" t="e">
        <f t="shared" si="79"/>
        <v>#REF!</v>
      </c>
      <c r="AJ70" s="233" t="e">
        <f t="shared" si="83"/>
        <v>#REF!</v>
      </c>
      <c r="AK70" s="233" t="e">
        <f t="shared" si="84"/>
        <v>#REF!</v>
      </c>
      <c r="AL70" s="233" t="e">
        <f t="shared" si="85"/>
        <v>#REF!</v>
      </c>
      <c r="AM70" s="170" t="e">
        <f t="shared" si="82"/>
        <v>#REF!</v>
      </c>
      <c r="AN70" s="52">
        <f t="shared" si="66"/>
        <v>0</v>
      </c>
      <c r="AO70" s="147"/>
      <c r="AP70" s="150"/>
      <c r="AQ70" s="147"/>
      <c r="AR70" s="150"/>
      <c r="AS70" s="147"/>
      <c r="AT70" s="150"/>
      <c r="AU70" s="147"/>
      <c r="AV70" s="150"/>
      <c r="AW70" s="147"/>
      <c r="AX70" s="150"/>
      <c r="AY70" s="147"/>
      <c r="AZ70" s="497"/>
      <c r="BA70" s="147"/>
      <c r="BB70" s="497"/>
      <c r="BC70" s="147"/>
      <c r="BD70" s="497"/>
      <c r="BE70" s="244"/>
      <c r="BF70" s="497"/>
      <c r="BG70" s="147"/>
      <c r="BH70" s="147"/>
      <c r="BI70" s="150"/>
      <c r="BJ70" s="147"/>
      <c r="BK70" s="150"/>
      <c r="BL70" s="147"/>
      <c r="BM70" s="150"/>
      <c r="BN70" s="67">
        <f t="shared" si="67"/>
        <v>0</v>
      </c>
      <c r="BO70" s="46">
        <f t="shared" si="68"/>
        <v>0</v>
      </c>
      <c r="BP70" s="46">
        <f t="shared" si="68"/>
        <v>0</v>
      </c>
      <c r="BQ70" s="46">
        <f t="shared" si="68"/>
        <v>0</v>
      </c>
      <c r="BR70" s="46">
        <f t="shared" si="68"/>
        <v>0</v>
      </c>
      <c r="BS70" s="49">
        <f t="shared" si="68"/>
        <v>0</v>
      </c>
      <c r="CC70" s="33" t="e">
        <f t="shared" si="69"/>
        <v>#REF!</v>
      </c>
    </row>
    <row r="71" spans="1:81" hidden="1" x14ac:dyDescent="0.2">
      <c r="A71" s="314">
        <v>1000013894</v>
      </c>
      <c r="B71" s="315" t="str">
        <f>VLOOKUP($A71,base!$F:$V,base!Q$1,FALSE)</f>
        <v>AMS NATURE 550 G</v>
      </c>
      <c r="C71" s="316">
        <f>VLOOKUP($A71,base!$F:$V,base!P$1,FALSE)</f>
        <v>2029003999</v>
      </c>
      <c r="D71" s="317">
        <f>VLOOKUP($A71,base!$F:$V,base!U$1,FALSE)</f>
        <v>5.6883495145631056</v>
      </c>
      <c r="E71" s="318">
        <f>VLOOKUP($A71,base!$F:$V,base!T$1,FALSE)</f>
        <v>9.4396508737883931</v>
      </c>
      <c r="F71" s="316">
        <f>VLOOKUP($A71,base!$F:$V,base!O$1,FALSE)</f>
        <v>60</v>
      </c>
      <c r="G71" s="316">
        <f>VLOOKUP($A71,base!$F:$V,base!N$1,FALSE)</f>
        <v>10</v>
      </c>
      <c r="H71" s="316" t="str">
        <f>VLOOKUP($A71,DLUO!$A:$H,DLUO!$F$1,FALSE)</f>
        <v>6</v>
      </c>
      <c r="I71" s="316" t="str">
        <f>VLOOKUP($A71,DLUO!$A:$H,DLUO!$H$1,FALSE)</f>
        <v>18</v>
      </c>
      <c r="J71" s="141" t="e">
        <f>VLOOKUP(A71,#REF!,#REF!,FALSE)</f>
        <v>#REF!</v>
      </c>
      <c r="K71" s="132" t="e">
        <f>J71-(VLOOKUP($A71,#REF!,#REF!,FALSE))+($AN71*$F71)</f>
        <v>#REF!</v>
      </c>
      <c r="L71" s="133" t="e">
        <f>K71-(VLOOKUP($A71,#REF!,#REF!,FALSE))</f>
        <v>#REF!</v>
      </c>
      <c r="M71" s="133" t="e">
        <f>L71-(VLOOKUP($A71,#REF!,#REF!,FALSE))</f>
        <v>#REF!</v>
      </c>
      <c r="N71" s="133" t="e">
        <f>M71-(VLOOKUP($A71,#REF!,#REF!,FALSE))</f>
        <v>#REF!</v>
      </c>
      <c r="O71" s="133" t="e">
        <f>N71-(VLOOKUP($A71,#REF!,#REF!,FALSE))</f>
        <v>#REF!</v>
      </c>
      <c r="P71" s="133" t="e">
        <f>O71-(VLOOKUP($A71,#REF!,#REF!,FALSE))</f>
        <v>#REF!</v>
      </c>
      <c r="Q71" s="133" t="e">
        <f>P71-(VLOOKUP($A71,#REF!,#REF!,FALSE))</f>
        <v>#REF!</v>
      </c>
      <c r="R71" s="133" t="e">
        <f>Q71-(VLOOKUP($A71,#REF!,#REF!,FALSE))</f>
        <v>#REF!</v>
      </c>
      <c r="S71" s="133" t="e">
        <f>R71-(VLOOKUP($A71,#REF!,#REF!,FALSE))</f>
        <v>#REF!</v>
      </c>
      <c r="T71" s="133" t="e">
        <f>S71-(VLOOKUP($A71,#REF!,#REF!,FALSE))</f>
        <v>#REF!</v>
      </c>
      <c r="U71" s="133" t="e">
        <f>T71-(VLOOKUP($A71,#REF!,#REF!,FALSE))</f>
        <v>#REF!</v>
      </c>
      <c r="V71" s="133" t="e">
        <f>U71-(VLOOKUP($A71,#REF!,#REF!,FALSE))</f>
        <v>#REF!</v>
      </c>
      <c r="W71" s="133" t="e">
        <f>V71-(VLOOKUP($A71,#REF!,#REF!,FALSE))</f>
        <v>#REF!</v>
      </c>
      <c r="X71" s="134" t="e">
        <f>W71-(VLOOKUP($A71,#REF!,#REF!,FALSE))</f>
        <v>#REF!</v>
      </c>
      <c r="Z71" s="231" t="e">
        <f t="shared" si="70"/>
        <v>#REF!</v>
      </c>
      <c r="AA71" s="232" t="e">
        <f t="shared" si="71"/>
        <v>#REF!</v>
      </c>
      <c r="AB71" s="232" t="e">
        <f t="shared" si="72"/>
        <v>#REF!</v>
      </c>
      <c r="AC71" s="232" t="e">
        <f t="shared" si="73"/>
        <v>#REF!</v>
      </c>
      <c r="AD71" s="232" t="e">
        <f t="shared" si="74"/>
        <v>#REF!</v>
      </c>
      <c r="AE71" s="232" t="e">
        <f t="shared" si="75"/>
        <v>#REF!</v>
      </c>
      <c r="AF71" s="232" t="e">
        <f t="shared" si="76"/>
        <v>#REF!</v>
      </c>
      <c r="AG71" s="233" t="e">
        <f t="shared" si="77"/>
        <v>#REF!</v>
      </c>
      <c r="AH71" s="232" t="e">
        <f t="shared" si="78"/>
        <v>#REF!</v>
      </c>
      <c r="AI71" s="232" t="e">
        <f t="shared" si="79"/>
        <v>#REF!</v>
      </c>
      <c r="AJ71" s="233" t="e">
        <f t="shared" si="83"/>
        <v>#REF!</v>
      </c>
      <c r="AK71" s="233" t="e">
        <f t="shared" si="84"/>
        <v>#REF!</v>
      </c>
      <c r="AL71" s="233" t="e">
        <f t="shared" si="85"/>
        <v>#REF!</v>
      </c>
      <c r="AM71" s="170" t="e">
        <f t="shared" si="82"/>
        <v>#REF!</v>
      </c>
      <c r="AN71" s="52">
        <f t="shared" si="66"/>
        <v>0</v>
      </c>
      <c r="AO71" s="147"/>
      <c r="AP71" s="150"/>
      <c r="AQ71" s="147"/>
      <c r="AR71" s="150"/>
      <c r="AS71" s="147"/>
      <c r="AT71" s="150"/>
      <c r="AU71" s="147"/>
      <c r="AV71" s="150"/>
      <c r="AW71" s="147"/>
      <c r="AX71" s="150"/>
      <c r="AY71" s="147"/>
      <c r="AZ71" s="497"/>
      <c r="BA71" s="147"/>
      <c r="BB71" s="497"/>
      <c r="BC71" s="147"/>
      <c r="BD71" s="497"/>
      <c r="BE71" s="187"/>
      <c r="BF71" s="497"/>
      <c r="BG71" s="147"/>
      <c r="BH71" s="147"/>
      <c r="BI71" s="150"/>
      <c r="BJ71" s="147"/>
      <c r="BK71" s="150"/>
      <c r="BL71" s="147"/>
      <c r="BM71" s="150"/>
      <c r="BN71" s="67">
        <f t="shared" si="67"/>
        <v>0</v>
      </c>
      <c r="BO71" s="46">
        <f t="shared" si="68"/>
        <v>0</v>
      </c>
      <c r="BP71" s="46">
        <f t="shared" si="68"/>
        <v>0</v>
      </c>
      <c r="BQ71" s="46">
        <f t="shared" si="68"/>
        <v>0</v>
      </c>
      <c r="BR71" s="46">
        <f t="shared" si="68"/>
        <v>0</v>
      </c>
      <c r="BS71" s="49">
        <f t="shared" si="68"/>
        <v>0</v>
      </c>
      <c r="CC71" s="33" t="e">
        <f t="shared" si="69"/>
        <v>#REF!</v>
      </c>
    </row>
    <row r="72" spans="1:81" ht="15.75" hidden="1" thickBot="1" x14ac:dyDescent="0.25">
      <c r="A72" s="363">
        <v>1000015796</v>
      </c>
      <c r="B72" s="364" t="str">
        <f>VLOOKUP($A72,base!$F:$V,base!Q$1,FALSE)</f>
        <v>AMS NATURE 550 G</v>
      </c>
      <c r="C72" s="365">
        <f>VLOOKUP($A72,base!$F:$V,base!P$1,FALSE)</f>
        <v>2029003999</v>
      </c>
      <c r="D72" s="366">
        <f>VLOOKUP($A72,base!$F:$V,base!U$1,FALSE)</f>
        <v>5.6883495145631056</v>
      </c>
      <c r="E72" s="367">
        <f>VLOOKUP($A72,base!$F:$V,base!T$1,FALSE)</f>
        <v>9.4396508737883931</v>
      </c>
      <c r="F72" s="365">
        <f>VLOOKUP($A72,base!$F:$V,base!O$1,FALSE)</f>
        <v>60</v>
      </c>
      <c r="G72" s="365">
        <f>VLOOKUP($A72,base!$F:$V,base!N$1,FALSE)</f>
        <v>10</v>
      </c>
      <c r="H72" s="365" t="str">
        <f>VLOOKUP($A72,DLUO!$A:$H,DLUO!$F$1,FALSE)</f>
        <v>6</v>
      </c>
      <c r="I72" s="365" t="str">
        <f>VLOOKUP($A72,DLUO!$A:$H,DLUO!$H$1,FALSE)</f>
        <v>18</v>
      </c>
      <c r="J72" s="141" t="e">
        <f>VLOOKUP(A72,#REF!,#REF!,FALSE)</f>
        <v>#REF!</v>
      </c>
      <c r="K72" s="132" t="e">
        <f>J72-(VLOOKUP($A72,#REF!,#REF!,FALSE))+($AN72*$F72)</f>
        <v>#REF!</v>
      </c>
      <c r="L72" s="133" t="e">
        <f>K72-(VLOOKUP($A72,#REF!,#REF!,FALSE))</f>
        <v>#REF!</v>
      </c>
      <c r="M72" s="133" t="e">
        <f>L72-(VLOOKUP($A72,#REF!,#REF!,FALSE))</f>
        <v>#REF!</v>
      </c>
      <c r="N72" s="133" t="e">
        <f>M72-(VLOOKUP($A72,#REF!,#REF!,FALSE))</f>
        <v>#REF!</v>
      </c>
      <c r="O72" s="133" t="e">
        <f>N72-(VLOOKUP($A72,#REF!,#REF!,FALSE))</f>
        <v>#REF!</v>
      </c>
      <c r="P72" s="133" t="e">
        <f>O72-(VLOOKUP($A72,#REF!,#REF!,FALSE))</f>
        <v>#REF!</v>
      </c>
      <c r="Q72" s="133" t="e">
        <f>P72-(VLOOKUP($A72,#REF!,#REF!,FALSE))</f>
        <v>#REF!</v>
      </c>
      <c r="R72" s="133" t="e">
        <f>Q72-(VLOOKUP($A72,#REF!,#REF!,FALSE))</f>
        <v>#REF!</v>
      </c>
      <c r="S72" s="133" t="e">
        <f>R72-(VLOOKUP($A72,#REF!,#REF!,FALSE))</f>
        <v>#REF!</v>
      </c>
      <c r="T72" s="133" t="e">
        <f>S72-(VLOOKUP($A72,#REF!,#REF!,FALSE))</f>
        <v>#REF!</v>
      </c>
      <c r="U72" s="133" t="e">
        <f>T72-(VLOOKUP($A72,#REF!,#REF!,FALSE))</f>
        <v>#REF!</v>
      </c>
      <c r="V72" s="133" t="e">
        <f>U72-(VLOOKUP($A72,#REF!,#REF!,FALSE))</f>
        <v>#REF!</v>
      </c>
      <c r="W72" s="133" t="e">
        <f>V72-(VLOOKUP($A72,#REF!,#REF!,FALSE))</f>
        <v>#REF!</v>
      </c>
      <c r="X72" s="134" t="e">
        <f>W72-(VLOOKUP($A72,#REF!,#REF!,FALSE))</f>
        <v>#REF!</v>
      </c>
      <c r="Z72" s="231" t="e">
        <f t="shared" ref="Z72:AI73" si="86">IF(IF(K72&lt;0,(L72/$F72)-(K72/$F72),L72/$F72)&gt;0,"",IF(K72&lt;0,(L72/$F72)-(K72/$F72),L72/$F72))</f>
        <v>#REF!</v>
      </c>
      <c r="AA72" s="232" t="e">
        <f t="shared" si="86"/>
        <v>#REF!</v>
      </c>
      <c r="AB72" s="232" t="e">
        <f t="shared" si="86"/>
        <v>#REF!</v>
      </c>
      <c r="AC72" s="232" t="e">
        <f t="shared" si="86"/>
        <v>#REF!</v>
      </c>
      <c r="AD72" s="232" t="e">
        <f t="shared" si="86"/>
        <v>#REF!</v>
      </c>
      <c r="AE72" s="232" t="e">
        <f t="shared" si="86"/>
        <v>#REF!</v>
      </c>
      <c r="AF72" s="232" t="e">
        <f t="shared" si="86"/>
        <v>#REF!</v>
      </c>
      <c r="AG72" s="233" t="e">
        <f t="shared" si="86"/>
        <v>#REF!</v>
      </c>
      <c r="AH72" s="232" t="e">
        <f t="shared" si="86"/>
        <v>#REF!</v>
      </c>
      <c r="AI72" s="232" t="e">
        <f t="shared" si="86"/>
        <v>#REF!</v>
      </c>
      <c r="AJ72" s="233" t="e">
        <f t="shared" si="83"/>
        <v>#REF!</v>
      </c>
      <c r="AK72" s="233" t="e">
        <f t="shared" si="84"/>
        <v>#REF!</v>
      </c>
      <c r="AL72" s="233" t="e">
        <f t="shared" si="85"/>
        <v>#REF!</v>
      </c>
      <c r="AM72" s="170" t="e">
        <f t="shared" si="82"/>
        <v>#REF!</v>
      </c>
      <c r="AN72" s="52">
        <f t="shared" si="66"/>
        <v>0</v>
      </c>
      <c r="AO72" s="147"/>
      <c r="AP72" s="150"/>
      <c r="AQ72" s="147"/>
      <c r="AR72" s="150"/>
      <c r="AS72" s="147"/>
      <c r="AT72" s="150"/>
      <c r="AU72" s="147"/>
      <c r="AV72" s="150"/>
      <c r="AW72" s="147"/>
      <c r="AX72" s="150"/>
      <c r="AY72" s="147"/>
      <c r="AZ72" s="497"/>
      <c r="BA72" s="147"/>
      <c r="BB72" s="497"/>
      <c r="BC72" s="147"/>
      <c r="BD72" s="497"/>
      <c r="BE72" s="181"/>
      <c r="BF72" s="497"/>
      <c r="BG72" s="147"/>
      <c r="BH72" s="147"/>
      <c r="BI72" s="150"/>
      <c r="BJ72" s="147"/>
      <c r="BK72" s="150"/>
      <c r="BL72" s="147"/>
      <c r="BM72" s="150"/>
      <c r="BN72" s="67">
        <f t="shared" si="67"/>
        <v>0</v>
      </c>
      <c r="BO72" s="46">
        <f t="shared" si="68"/>
        <v>0</v>
      </c>
      <c r="BP72" s="46">
        <f t="shared" si="68"/>
        <v>0</v>
      </c>
      <c r="BQ72" s="46">
        <f t="shared" si="68"/>
        <v>0</v>
      </c>
      <c r="BR72" s="46">
        <f t="shared" si="68"/>
        <v>0</v>
      </c>
      <c r="BS72" s="49">
        <f t="shared" si="68"/>
        <v>0</v>
      </c>
      <c r="CC72" s="33" t="e">
        <f t="shared" si="69"/>
        <v>#REF!</v>
      </c>
    </row>
    <row r="73" spans="1:81" hidden="1" x14ac:dyDescent="0.2">
      <c r="A73" s="363">
        <v>1000015798</v>
      </c>
      <c r="B73" s="364" t="str">
        <f>VLOOKUP($A73,base!$F:$V,base!Q$1,FALSE)</f>
        <v>AMS NATURE 550 G</v>
      </c>
      <c r="C73" s="365">
        <f>VLOOKUP($A73,base!$F:$V,base!P$1,FALSE)</f>
        <v>2029003999</v>
      </c>
      <c r="D73" s="366">
        <f>VLOOKUP($A73,base!$F:$V,base!U$1,FALSE)</f>
        <v>5.1712268314210057</v>
      </c>
      <c r="E73" s="367">
        <f>VLOOKUP($A73,base!$F:$V,base!T$1,FALSE)</f>
        <v>9.4396508737883931</v>
      </c>
      <c r="F73" s="365">
        <f>VLOOKUP($A73,base!$F:$V,base!O$1,FALSE)</f>
        <v>44</v>
      </c>
      <c r="G73" s="365">
        <f>VLOOKUP($A73,base!$F:$V,base!N$1,FALSE)</f>
        <v>15</v>
      </c>
      <c r="H73" s="365" t="str">
        <f>VLOOKUP($A73,DLUO!$A:$H,DLUO!$F$1,FALSE)</f>
        <v>6</v>
      </c>
      <c r="I73" s="365" t="str">
        <f>VLOOKUP($A73,DLUO!$A:$H,DLUO!$H$1,FALSE)</f>
        <v>18</v>
      </c>
      <c r="J73" s="141" t="e">
        <f>VLOOKUP(A73,#REF!,#REF!,FALSE)</f>
        <v>#REF!</v>
      </c>
      <c r="K73" s="132" t="e">
        <f>J73-(VLOOKUP($A73,#REF!,#REF!,FALSE))+($AN73*$F73)</f>
        <v>#REF!</v>
      </c>
      <c r="L73" s="133" t="e">
        <f>K73-(VLOOKUP($A73,#REF!,#REF!,FALSE))</f>
        <v>#REF!</v>
      </c>
      <c r="M73" s="133" t="e">
        <f>L73-(VLOOKUP($A73,#REF!,#REF!,FALSE))</f>
        <v>#REF!</v>
      </c>
      <c r="N73" s="133" t="e">
        <f>M73-(VLOOKUP($A73,#REF!,#REF!,FALSE))</f>
        <v>#REF!</v>
      </c>
      <c r="O73" s="133" t="e">
        <f>N73-(VLOOKUP($A73,#REF!,#REF!,FALSE))</f>
        <v>#REF!</v>
      </c>
      <c r="P73" s="133" t="e">
        <f>O73-(VLOOKUP($A73,#REF!,#REF!,FALSE))</f>
        <v>#REF!</v>
      </c>
      <c r="Q73" s="133" t="e">
        <f>P73-(VLOOKUP($A73,#REF!,#REF!,FALSE))</f>
        <v>#REF!</v>
      </c>
      <c r="R73" s="133" t="e">
        <f>Q73-(VLOOKUP($A73,#REF!,#REF!,FALSE))</f>
        <v>#REF!</v>
      </c>
      <c r="S73" s="133" t="e">
        <f>R73-(VLOOKUP($A73,#REF!,#REF!,FALSE))</f>
        <v>#REF!</v>
      </c>
      <c r="T73" s="133" t="e">
        <f>S73-(VLOOKUP($A73,#REF!,#REF!,FALSE))</f>
        <v>#REF!</v>
      </c>
      <c r="U73" s="133" t="e">
        <f>T73-(VLOOKUP($A73,#REF!,#REF!,FALSE))</f>
        <v>#REF!</v>
      </c>
      <c r="V73" s="133" t="e">
        <f>U73-(VLOOKUP($A73,#REF!,#REF!,FALSE))</f>
        <v>#REF!</v>
      </c>
      <c r="W73" s="133" t="e">
        <f>V73-(VLOOKUP($A73,#REF!,#REF!,FALSE))</f>
        <v>#REF!</v>
      </c>
      <c r="X73" s="134" t="e">
        <f>W73-(VLOOKUP($A73,#REF!,#REF!,FALSE))</f>
        <v>#REF!</v>
      </c>
      <c r="Z73" s="231" t="e">
        <f t="shared" si="86"/>
        <v>#REF!</v>
      </c>
      <c r="AA73" s="232" t="e">
        <f t="shared" si="86"/>
        <v>#REF!</v>
      </c>
      <c r="AB73" s="232" t="e">
        <f t="shared" si="86"/>
        <v>#REF!</v>
      </c>
      <c r="AC73" s="232" t="e">
        <f t="shared" si="86"/>
        <v>#REF!</v>
      </c>
      <c r="AD73" s="232" t="e">
        <f t="shared" si="86"/>
        <v>#REF!</v>
      </c>
      <c r="AE73" s="232" t="e">
        <f t="shared" si="86"/>
        <v>#REF!</v>
      </c>
      <c r="AF73" s="232" t="e">
        <f t="shared" si="86"/>
        <v>#REF!</v>
      </c>
      <c r="AG73" s="233" t="e">
        <f t="shared" si="86"/>
        <v>#REF!</v>
      </c>
      <c r="AH73" s="232" t="e">
        <f t="shared" si="86"/>
        <v>#REF!</v>
      </c>
      <c r="AI73" s="232" t="e">
        <f t="shared" si="86"/>
        <v>#REF!</v>
      </c>
      <c r="AJ73" s="233" t="e">
        <f t="shared" si="83"/>
        <v>#REF!</v>
      </c>
      <c r="AK73" s="233" t="e">
        <f t="shared" si="84"/>
        <v>#REF!</v>
      </c>
      <c r="AL73" s="233" t="e">
        <f t="shared" si="85"/>
        <v>#REF!</v>
      </c>
      <c r="AM73" s="170" t="e">
        <f t="shared" si="82"/>
        <v>#REF!</v>
      </c>
      <c r="AN73" s="52">
        <f t="shared" si="66"/>
        <v>0</v>
      </c>
      <c r="AO73" s="147"/>
      <c r="AP73" s="150"/>
      <c r="AQ73" s="147"/>
      <c r="AR73" s="150"/>
      <c r="AS73" s="147"/>
      <c r="AT73" s="150"/>
      <c r="AU73" s="147"/>
      <c r="AV73" s="150"/>
      <c r="AW73" s="147"/>
      <c r="AX73" s="150"/>
      <c r="AY73" s="147"/>
      <c r="AZ73" s="497"/>
      <c r="BA73" s="147"/>
      <c r="BB73" s="497"/>
      <c r="BC73" s="147"/>
      <c r="BD73" s="497"/>
      <c r="BE73" s="244"/>
      <c r="BF73" s="497"/>
      <c r="BG73" s="147"/>
      <c r="BH73" s="147"/>
      <c r="BI73" s="150"/>
      <c r="BJ73" s="147"/>
      <c r="BK73" s="150"/>
      <c r="BL73" s="147"/>
      <c r="BM73" s="150"/>
      <c r="BN73" s="67">
        <f t="shared" si="67"/>
        <v>0</v>
      </c>
      <c r="BO73" s="46">
        <f t="shared" si="68"/>
        <v>0</v>
      </c>
      <c r="BP73" s="46">
        <f t="shared" si="68"/>
        <v>0</v>
      </c>
      <c r="BQ73" s="46">
        <f t="shared" si="68"/>
        <v>0</v>
      </c>
      <c r="BR73" s="46">
        <f t="shared" si="68"/>
        <v>0</v>
      </c>
      <c r="BS73" s="49">
        <f t="shared" si="68"/>
        <v>0</v>
      </c>
      <c r="CC73" s="33" t="e">
        <f t="shared" si="69"/>
        <v>#REF!</v>
      </c>
    </row>
    <row r="74" spans="1:81" x14ac:dyDescent="0.2">
      <c r="A74" s="363">
        <v>1000016923</v>
      </c>
      <c r="B74" s="364" t="str">
        <f>VLOOKUP($A74,base!$F:$V,base!Q$1,FALSE)</f>
        <v xml:space="preserve">AMS NATURE 550 G SSA </v>
      </c>
      <c r="C74" s="365">
        <f>VLOOKUP($A74,base!$F:$V,base!P$1,FALSE)</f>
        <v>2029006068</v>
      </c>
      <c r="D74" s="366">
        <f>VLOOKUP($A74,base!$F:$V,base!U$1,FALSE)</f>
        <v>5.4551282051282062</v>
      </c>
      <c r="E74" s="367">
        <f>VLOOKUP($A74,base!$F:$V,base!T$1,FALSE)</f>
        <v>11.498365651774051</v>
      </c>
      <c r="F74" s="365">
        <f>VLOOKUP($A74,base!$F:$V,base!O$1,FALSE)</f>
        <v>120</v>
      </c>
      <c r="G74" s="365">
        <f>VLOOKUP($A74,base!$F:$V,base!N$1,FALSE)</f>
        <v>5</v>
      </c>
      <c r="H74" s="365" t="e">
        <f>VLOOKUP($A74,DLUO!$A:$H,DLUO!$F$1,FALSE)</f>
        <v>#N/A</v>
      </c>
      <c r="I74" s="365" t="e">
        <f>VLOOKUP($A74,DLUO!$A:$H,DLUO!$H$1,FALSE)</f>
        <v>#N/A</v>
      </c>
      <c r="J74" s="141" t="e">
        <f>VLOOKUP(A74,#REF!,#REF!,FALSE)</f>
        <v>#REF!</v>
      </c>
      <c r="K74" s="132" t="e">
        <f>J74-(VLOOKUP($A74,#REF!,#REF!,FALSE))+($AN74*$F74)</f>
        <v>#REF!</v>
      </c>
      <c r="L74" s="133" t="e">
        <f>K74-(VLOOKUP($A74,#REF!,#REF!,FALSE))</f>
        <v>#REF!</v>
      </c>
      <c r="M74" s="133" t="e">
        <f>L74-(VLOOKUP($A74,#REF!,#REF!,FALSE))</f>
        <v>#REF!</v>
      </c>
      <c r="N74" s="133" t="e">
        <f>M74-(VLOOKUP($A74,#REF!,#REF!,FALSE))</f>
        <v>#REF!</v>
      </c>
      <c r="O74" s="133" t="e">
        <f>N74-(VLOOKUP($A74,#REF!,#REF!,FALSE))</f>
        <v>#REF!</v>
      </c>
      <c r="P74" s="133" t="e">
        <f>O74-(VLOOKUP($A74,#REF!,#REF!,FALSE))</f>
        <v>#REF!</v>
      </c>
      <c r="Q74" s="133" t="e">
        <f>P74-(VLOOKUP($A74,#REF!,#REF!,FALSE))</f>
        <v>#REF!</v>
      </c>
      <c r="R74" s="133" t="e">
        <f>Q74-(VLOOKUP($A74,#REF!,#REF!,FALSE))</f>
        <v>#REF!</v>
      </c>
      <c r="S74" s="133" t="e">
        <f>R74-(VLOOKUP($A74,#REF!,#REF!,FALSE))</f>
        <v>#REF!</v>
      </c>
      <c r="T74" s="133" t="e">
        <f>S74-(VLOOKUP($A74,#REF!,#REF!,FALSE))</f>
        <v>#REF!</v>
      </c>
      <c r="U74" s="133" t="e">
        <f>T74-(VLOOKUP($A74,#REF!,#REF!,FALSE))</f>
        <v>#REF!</v>
      </c>
      <c r="V74" s="133" t="e">
        <f>U74-(VLOOKUP($A74,#REF!,#REF!,FALSE))</f>
        <v>#REF!</v>
      </c>
      <c r="W74" s="133" t="e">
        <f>V74-(VLOOKUP($A74,#REF!,#REF!,FALSE))</f>
        <v>#REF!</v>
      </c>
      <c r="X74" s="134" t="e">
        <f>W74-(VLOOKUP($A74,#REF!,#REF!,FALSE))</f>
        <v>#REF!</v>
      </c>
      <c r="Z74" s="231" t="e">
        <f t="shared" ref="Z74:AI74" si="87">IF(IF(K74&lt;0,(L74/$F74)-(K74/$F74),L74/$F74)&gt;0,"",IF(K74&lt;0,(L74/$F74)-(K74/$F74),L74/$F74))</f>
        <v>#REF!</v>
      </c>
      <c r="AA74" s="232" t="e">
        <f t="shared" si="87"/>
        <v>#REF!</v>
      </c>
      <c r="AB74" s="232" t="e">
        <f t="shared" si="87"/>
        <v>#REF!</v>
      </c>
      <c r="AC74" s="232" t="e">
        <f t="shared" si="87"/>
        <v>#REF!</v>
      </c>
      <c r="AD74" s="232" t="e">
        <f t="shared" si="87"/>
        <v>#REF!</v>
      </c>
      <c r="AE74" s="232" t="e">
        <f t="shared" si="87"/>
        <v>#REF!</v>
      </c>
      <c r="AF74" s="232" t="e">
        <f t="shared" si="87"/>
        <v>#REF!</v>
      </c>
      <c r="AG74" s="233" t="e">
        <f t="shared" si="87"/>
        <v>#REF!</v>
      </c>
      <c r="AH74" s="232" t="e">
        <f t="shared" si="87"/>
        <v>#REF!</v>
      </c>
      <c r="AI74" s="232" t="e">
        <f t="shared" si="87"/>
        <v>#REF!</v>
      </c>
      <c r="AJ74" s="233" t="e">
        <f t="shared" si="83"/>
        <v>#REF!</v>
      </c>
      <c r="AK74" s="233" t="e">
        <f t="shared" si="84"/>
        <v>#REF!</v>
      </c>
      <c r="AL74" s="233" t="e">
        <f t="shared" si="85"/>
        <v>#REF!</v>
      </c>
      <c r="AM74" s="170" t="e">
        <f t="shared" si="82"/>
        <v>#N/A</v>
      </c>
      <c r="AN74" s="52">
        <f>IF($AM$2="Oui",SUM(AO74:BM74),0)</f>
        <v>0</v>
      </c>
      <c r="AO74" s="147"/>
      <c r="AP74" s="150"/>
      <c r="AQ74" s="147"/>
      <c r="AR74" s="150"/>
      <c r="AS74" s="147"/>
      <c r="AT74" s="150">
        <v>10</v>
      </c>
      <c r="AU74" s="147"/>
      <c r="AV74" s="150"/>
      <c r="AW74" s="147"/>
      <c r="AX74" s="150"/>
      <c r="AY74" s="147"/>
      <c r="AZ74" s="497"/>
      <c r="BA74" s="147"/>
      <c r="BB74" s="497"/>
      <c r="BC74" s="147"/>
      <c r="BD74" s="497"/>
      <c r="BE74" s="187"/>
      <c r="BF74" s="497"/>
      <c r="BG74" s="147"/>
      <c r="BH74" s="147"/>
      <c r="BI74" s="150"/>
      <c r="BJ74" s="147"/>
      <c r="BK74" s="150"/>
      <c r="BL74" s="147"/>
      <c r="BM74" s="150"/>
      <c r="BN74" s="67" t="e">
        <f t="shared" si="67"/>
        <v>#N/A</v>
      </c>
      <c r="BO74" s="46">
        <f t="shared" ref="BO74:BS83" si="88">IFERROR(VLOOKUP($A74,$A$6:$BS$55,BO$1,FALSE),0)</f>
        <v>0</v>
      </c>
      <c r="BP74" s="46">
        <f t="shared" si="88"/>
        <v>0</v>
      </c>
      <c r="BQ74" s="46">
        <f t="shared" si="88"/>
        <v>0</v>
      </c>
      <c r="BR74" s="46">
        <f t="shared" si="88"/>
        <v>0</v>
      </c>
      <c r="BS74" s="49">
        <f t="shared" si="88"/>
        <v>0</v>
      </c>
      <c r="CC74" s="33" t="e">
        <f t="shared" si="69"/>
        <v>#REF!</v>
      </c>
    </row>
    <row r="75" spans="1:81" ht="15.75" hidden="1" thickBot="1" x14ac:dyDescent="0.25">
      <c r="A75" s="59">
        <v>1000010418</v>
      </c>
      <c r="B75" s="60" t="str">
        <f>VLOOKUP($A75,base!$F:$V,base!Q$1,FALSE)</f>
        <v>AMS COMPLET 900G OFFRE ECONOMIQUE SANS A</v>
      </c>
      <c r="C75" s="61">
        <f>VLOOKUP($A75,base!$F:$V,base!P$1,FALSE)</f>
        <v>2029004173</v>
      </c>
      <c r="D75" s="213">
        <f>VLOOKUP($A75,base!$F:$V,base!U$1,FALSE)</f>
        <v>5.417475726800971</v>
      </c>
      <c r="E75" s="195">
        <f>VLOOKUP($A75,base!$F:$V,base!T$1,FALSE)</f>
        <v>10.765192371983817</v>
      </c>
      <c r="F75" s="61">
        <f>VLOOKUP($A75,base!$F:$V,base!O$1,FALSE)</f>
        <v>28</v>
      </c>
      <c r="G75" s="61">
        <f>VLOOKUP($A75,base!$F:$V,base!N$1,FALSE)</f>
        <v>15</v>
      </c>
      <c r="H75" s="61" t="str">
        <f>VLOOKUP($A75,DLUO!$A:$H,DLUO!$F$1,FALSE)</f>
        <v>6</v>
      </c>
      <c r="I75" s="61" t="str">
        <f>VLOOKUP($A75,DLUO!$A:$H,DLUO!$H$1,FALSE)</f>
        <v>18</v>
      </c>
      <c r="J75" s="141" t="e">
        <f>VLOOKUP(A75,#REF!,#REF!,FALSE)</f>
        <v>#REF!</v>
      </c>
      <c r="K75" s="132" t="e">
        <f>J75-(VLOOKUP($A75,#REF!,#REF!,FALSE))+($AN75*$F75)</f>
        <v>#REF!</v>
      </c>
      <c r="L75" s="133" t="e">
        <f>K75-(VLOOKUP($A75,#REF!,#REF!,FALSE))</f>
        <v>#REF!</v>
      </c>
      <c r="M75" s="133" t="e">
        <f>L75-(VLOOKUP($A75,#REF!,#REF!,FALSE))</f>
        <v>#REF!</v>
      </c>
      <c r="N75" s="133" t="e">
        <f>M75-(VLOOKUP($A75,#REF!,#REF!,FALSE))</f>
        <v>#REF!</v>
      </c>
      <c r="O75" s="133" t="e">
        <f>N75-(VLOOKUP($A75,#REF!,#REF!,FALSE))</f>
        <v>#REF!</v>
      </c>
      <c r="P75" s="133" t="e">
        <f>O75-(VLOOKUP($A75,#REF!,#REF!,FALSE))</f>
        <v>#REF!</v>
      </c>
      <c r="Q75" s="133" t="e">
        <f>P75-(VLOOKUP($A75,#REF!,#REF!,FALSE))</f>
        <v>#REF!</v>
      </c>
      <c r="R75" s="133" t="e">
        <f>Q75-(VLOOKUP($A75,#REF!,#REF!,FALSE))</f>
        <v>#REF!</v>
      </c>
      <c r="S75" s="133" t="e">
        <f>R75-(VLOOKUP($A75,#REF!,#REF!,FALSE))</f>
        <v>#REF!</v>
      </c>
      <c r="T75" s="133" t="e">
        <f>S75-(VLOOKUP($A75,#REF!,#REF!,FALSE))</f>
        <v>#REF!</v>
      </c>
      <c r="U75" s="133" t="e">
        <f>T75-(VLOOKUP($A75,#REF!,#REF!,FALSE))</f>
        <v>#REF!</v>
      </c>
      <c r="V75" s="133" t="e">
        <f>U75-(VLOOKUP($A75,#REF!,#REF!,FALSE))</f>
        <v>#REF!</v>
      </c>
      <c r="W75" s="133" t="e">
        <f>V75-(VLOOKUP($A75,#REF!,#REF!,FALSE))</f>
        <v>#REF!</v>
      </c>
      <c r="X75" s="134" t="e">
        <f>W75-(VLOOKUP($A75,#REF!,#REF!,FALSE))</f>
        <v>#REF!</v>
      </c>
      <c r="Z75" s="231" t="e">
        <f t="shared" si="70"/>
        <v>#REF!</v>
      </c>
      <c r="AA75" s="232" t="e">
        <f t="shared" si="71"/>
        <v>#REF!</v>
      </c>
      <c r="AB75" s="232" t="e">
        <f t="shared" ref="AB75:AG75" si="89">IF(IF(M75&lt;0,(N75/$F75)-(M75/$F75),N75/$F75)&gt;0,"",IF(M75&lt;0,(N75/$F75)-(M75/$F75),N75/$F75))</f>
        <v>#REF!</v>
      </c>
      <c r="AC75" s="232" t="e">
        <f t="shared" si="89"/>
        <v>#REF!</v>
      </c>
      <c r="AD75" s="232" t="e">
        <f t="shared" si="89"/>
        <v>#REF!</v>
      </c>
      <c r="AE75" s="232" t="e">
        <f t="shared" si="89"/>
        <v>#REF!</v>
      </c>
      <c r="AF75" s="232" t="e">
        <f t="shared" si="89"/>
        <v>#REF!</v>
      </c>
      <c r="AG75" s="233" t="e">
        <f t="shared" si="89"/>
        <v>#REF!</v>
      </c>
      <c r="AH75" s="232" t="e">
        <f t="shared" si="78"/>
        <v>#REF!</v>
      </c>
      <c r="AI75" s="232" t="e">
        <f t="shared" si="79"/>
        <v>#REF!</v>
      </c>
      <c r="AJ75" s="233" t="e">
        <f t="shared" si="83"/>
        <v>#REF!</v>
      </c>
      <c r="AK75" s="233" t="e">
        <f t="shared" si="84"/>
        <v>#REF!</v>
      </c>
      <c r="AL75" s="233" t="e">
        <f t="shared" si="85"/>
        <v>#REF!</v>
      </c>
      <c r="AM75" s="170" t="e">
        <f t="shared" si="82"/>
        <v>#REF!</v>
      </c>
      <c r="AN75" s="52">
        <f t="shared" si="66"/>
        <v>0</v>
      </c>
      <c r="AO75" s="147"/>
      <c r="AP75" s="150"/>
      <c r="AQ75" s="147"/>
      <c r="AR75" s="150"/>
      <c r="AS75" s="147"/>
      <c r="AT75" s="150"/>
      <c r="AU75" s="147"/>
      <c r="AV75" s="150"/>
      <c r="AW75" s="147"/>
      <c r="AX75" s="150"/>
      <c r="AY75" s="147"/>
      <c r="AZ75" s="497"/>
      <c r="BA75" s="147"/>
      <c r="BB75" s="497"/>
      <c r="BC75" s="147"/>
      <c r="BD75" s="497"/>
      <c r="BE75" s="181"/>
      <c r="BF75" s="497"/>
      <c r="BG75" s="147"/>
      <c r="BH75" s="147"/>
      <c r="BI75" s="150"/>
      <c r="BJ75" s="147"/>
      <c r="BK75" s="150"/>
      <c r="BL75" s="147"/>
      <c r="BM75" s="150"/>
      <c r="BN75" s="67">
        <f t="shared" si="67"/>
        <v>0</v>
      </c>
      <c r="BO75" s="46">
        <f t="shared" si="88"/>
        <v>0</v>
      </c>
      <c r="BP75" s="46">
        <f t="shared" si="88"/>
        <v>0</v>
      </c>
      <c r="BQ75" s="46">
        <f t="shared" si="88"/>
        <v>0</v>
      </c>
      <c r="BR75" s="46">
        <f t="shared" si="88"/>
        <v>0</v>
      </c>
      <c r="BS75" s="49">
        <f t="shared" si="88"/>
        <v>0</v>
      </c>
      <c r="CC75" s="33" t="e">
        <f t="shared" si="69"/>
        <v>#REF!</v>
      </c>
    </row>
    <row r="76" spans="1:81" hidden="1" x14ac:dyDescent="0.2">
      <c r="A76" s="59">
        <v>1000013364</v>
      </c>
      <c r="B76" s="60" t="str">
        <f>VLOOKUP($A76,base!$F:$V,base!Q$1,FALSE)</f>
        <v>AMS COMPLET 900G X 15</v>
      </c>
      <c r="C76" s="61">
        <f>VLOOKUP($A76,base!$F:$V,base!P$1,FALSE)</f>
        <v>2029004173</v>
      </c>
      <c r="D76" s="213">
        <f>VLOOKUP($A76,base!$F:$V,base!U$1,FALSE)</f>
        <v>5.417475726800971</v>
      </c>
      <c r="E76" s="195">
        <f>VLOOKUP($A76,base!$F:$V,base!T$1,FALSE)</f>
        <v>10.765192371983817</v>
      </c>
      <c r="F76" s="61">
        <f>VLOOKUP($A76,base!$F:$V,base!O$1,FALSE)</f>
        <v>28</v>
      </c>
      <c r="G76" s="61">
        <f>VLOOKUP($A76,base!$F:$V,base!N$1,FALSE)</f>
        <v>15</v>
      </c>
      <c r="H76" s="61" t="str">
        <f>VLOOKUP($A76,DLUO!$A:$H,DLUO!$F$1,FALSE)</f>
        <v>6</v>
      </c>
      <c r="I76" s="61" t="str">
        <f>VLOOKUP($A76,DLUO!$A:$H,DLUO!$H$1,FALSE)</f>
        <v>18</v>
      </c>
      <c r="J76" s="141" t="e">
        <f>VLOOKUP(A76,#REF!,#REF!,FALSE)</f>
        <v>#REF!</v>
      </c>
      <c r="K76" s="132" t="e">
        <f>J76-(VLOOKUP($A76,#REF!,#REF!,FALSE))+($AN76*$F76)</f>
        <v>#REF!</v>
      </c>
      <c r="L76" s="133" t="e">
        <f>K76-(VLOOKUP($A76,#REF!,#REF!,FALSE))</f>
        <v>#REF!</v>
      </c>
      <c r="M76" s="133" t="e">
        <f>L76-(VLOOKUP($A76,#REF!,#REF!,FALSE))</f>
        <v>#REF!</v>
      </c>
      <c r="N76" s="133" t="e">
        <f>M76-(VLOOKUP($A76,#REF!,#REF!,FALSE))</f>
        <v>#REF!</v>
      </c>
      <c r="O76" s="133" t="e">
        <f>N76-(VLOOKUP($A76,#REF!,#REF!,FALSE))</f>
        <v>#REF!</v>
      </c>
      <c r="P76" s="133" t="e">
        <f>O76-(VLOOKUP($A76,#REF!,#REF!,FALSE))</f>
        <v>#REF!</v>
      </c>
      <c r="Q76" s="133" t="e">
        <f>P76-(VLOOKUP($A76,#REF!,#REF!,FALSE))</f>
        <v>#REF!</v>
      </c>
      <c r="R76" s="133" t="e">
        <f>Q76-(VLOOKUP($A76,#REF!,#REF!,FALSE))</f>
        <v>#REF!</v>
      </c>
      <c r="S76" s="133" t="e">
        <f>R76-(VLOOKUP($A76,#REF!,#REF!,FALSE))</f>
        <v>#REF!</v>
      </c>
      <c r="T76" s="133" t="e">
        <f>S76-(VLOOKUP($A76,#REF!,#REF!,FALSE))</f>
        <v>#REF!</v>
      </c>
      <c r="U76" s="133" t="e">
        <f>T76-(VLOOKUP($A76,#REF!,#REF!,FALSE))</f>
        <v>#REF!</v>
      </c>
      <c r="V76" s="133" t="e">
        <f>U76-(VLOOKUP($A76,#REF!,#REF!,FALSE))</f>
        <v>#REF!</v>
      </c>
      <c r="W76" s="133" t="e">
        <f>V76-(VLOOKUP($A76,#REF!,#REF!,FALSE))</f>
        <v>#REF!</v>
      </c>
      <c r="X76" s="134" t="e">
        <f>W76-(VLOOKUP($A76,#REF!,#REF!,FALSE))</f>
        <v>#REF!</v>
      </c>
      <c r="Z76" s="231" t="e">
        <f t="shared" si="70"/>
        <v>#REF!</v>
      </c>
      <c r="AA76" s="232" t="e">
        <f t="shared" si="71"/>
        <v>#REF!</v>
      </c>
      <c r="AB76" s="232" t="e">
        <f t="shared" si="72"/>
        <v>#REF!</v>
      </c>
      <c r="AC76" s="232" t="e">
        <f t="shared" si="73"/>
        <v>#REF!</v>
      </c>
      <c r="AD76" s="232" t="e">
        <f t="shared" si="74"/>
        <v>#REF!</v>
      </c>
      <c r="AE76" s="232" t="e">
        <f t="shared" si="75"/>
        <v>#REF!</v>
      </c>
      <c r="AF76" s="232" t="e">
        <f t="shared" si="76"/>
        <v>#REF!</v>
      </c>
      <c r="AG76" s="233" t="e">
        <f t="shared" si="77"/>
        <v>#REF!</v>
      </c>
      <c r="AH76" s="232" t="e">
        <f t="shared" si="78"/>
        <v>#REF!</v>
      </c>
      <c r="AI76" s="232" t="e">
        <f t="shared" si="79"/>
        <v>#REF!</v>
      </c>
      <c r="AJ76" s="233" t="e">
        <f t="shared" si="83"/>
        <v>#REF!</v>
      </c>
      <c r="AK76" s="233" t="e">
        <f t="shared" si="84"/>
        <v>#REF!</v>
      </c>
      <c r="AL76" s="233" t="e">
        <f t="shared" si="85"/>
        <v>#REF!</v>
      </c>
      <c r="AM76" s="170" t="e">
        <f t="shared" si="82"/>
        <v>#REF!</v>
      </c>
      <c r="AN76" s="52">
        <f t="shared" si="66"/>
        <v>0</v>
      </c>
      <c r="AO76" s="147"/>
      <c r="AP76" s="150"/>
      <c r="AQ76" s="147"/>
      <c r="AR76" s="150"/>
      <c r="AS76" s="147"/>
      <c r="AT76" s="150"/>
      <c r="AU76" s="147"/>
      <c r="AV76" s="150"/>
      <c r="AW76" s="147"/>
      <c r="AX76" s="150"/>
      <c r="AY76" s="147"/>
      <c r="AZ76" s="497"/>
      <c r="BA76" s="147"/>
      <c r="BB76" s="497"/>
      <c r="BC76" s="147"/>
      <c r="BD76" s="497"/>
      <c r="BE76" s="244"/>
      <c r="BF76" s="497"/>
      <c r="BG76" s="147"/>
      <c r="BH76" s="147"/>
      <c r="BI76" s="150"/>
      <c r="BJ76" s="147"/>
      <c r="BK76" s="150"/>
      <c r="BL76" s="147"/>
      <c r="BM76" s="150"/>
      <c r="BN76" s="67">
        <f t="shared" si="67"/>
        <v>0</v>
      </c>
      <c r="BO76" s="46">
        <f t="shared" si="88"/>
        <v>0</v>
      </c>
      <c r="BP76" s="46">
        <f t="shared" si="88"/>
        <v>0</v>
      </c>
      <c r="BQ76" s="46">
        <f t="shared" si="88"/>
        <v>0</v>
      </c>
      <c r="BR76" s="46">
        <f t="shared" si="88"/>
        <v>0</v>
      </c>
      <c r="BS76" s="49">
        <f t="shared" si="88"/>
        <v>0</v>
      </c>
      <c r="CC76" s="33" t="e">
        <f t="shared" si="69"/>
        <v>#REF!</v>
      </c>
    </row>
    <row r="77" spans="1:81" hidden="1" x14ac:dyDescent="0.2">
      <c r="A77" s="59">
        <v>1000013363</v>
      </c>
      <c r="B77" s="60" t="str">
        <f>VLOOKUP($A77,base!$F:$V,base!Q$1,FALSE)</f>
        <v>AMS COMPLET 900G X 7</v>
      </c>
      <c r="C77" s="61">
        <f>VLOOKUP($A77,base!$F:$V,base!P$1,FALSE)</f>
        <v>2029004173</v>
      </c>
      <c r="D77" s="213">
        <f>VLOOKUP($A77,base!$F:$V,base!U$1,FALSE)</f>
        <v>5.417475726800971</v>
      </c>
      <c r="E77" s="195">
        <f>VLOOKUP($A77,base!$F:$V,base!T$1,FALSE)</f>
        <v>10.765192371983817</v>
      </c>
      <c r="F77" s="61">
        <f>VLOOKUP($A77,base!$F:$V,base!O$1,FALSE)</f>
        <v>60</v>
      </c>
      <c r="G77" s="61">
        <f>VLOOKUP($A77,base!$F:$V,base!N$1,FALSE)</f>
        <v>7</v>
      </c>
      <c r="H77" s="61" t="str">
        <f>VLOOKUP($A77,DLUO!$A:$H,DLUO!$F$1,FALSE)</f>
        <v>6</v>
      </c>
      <c r="I77" s="61" t="str">
        <f>VLOOKUP($A77,DLUO!$A:$H,DLUO!$H$1,FALSE)</f>
        <v>18</v>
      </c>
      <c r="J77" s="141" t="e">
        <f>VLOOKUP(A77,#REF!,#REF!,FALSE)</f>
        <v>#REF!</v>
      </c>
      <c r="K77" s="132" t="e">
        <f>J77-(VLOOKUP($A77,#REF!,#REF!,FALSE))+($AN77*$F77)</f>
        <v>#REF!</v>
      </c>
      <c r="L77" s="133" t="e">
        <f>K77-(VLOOKUP($A77,#REF!,#REF!,FALSE))</f>
        <v>#REF!</v>
      </c>
      <c r="M77" s="133" t="e">
        <f>L77-(VLOOKUP($A77,#REF!,#REF!,FALSE))</f>
        <v>#REF!</v>
      </c>
      <c r="N77" s="133" t="e">
        <f>M77-(VLOOKUP($A77,#REF!,#REF!,FALSE))</f>
        <v>#REF!</v>
      </c>
      <c r="O77" s="133" t="e">
        <f>N77-(VLOOKUP($A77,#REF!,#REF!,FALSE))</f>
        <v>#REF!</v>
      </c>
      <c r="P77" s="133" t="e">
        <f>O77-(VLOOKUP($A77,#REF!,#REF!,FALSE))</f>
        <v>#REF!</v>
      </c>
      <c r="Q77" s="133" t="e">
        <f>P77-(VLOOKUP($A77,#REF!,#REF!,FALSE))</f>
        <v>#REF!</v>
      </c>
      <c r="R77" s="133" t="e">
        <f>Q77-(VLOOKUP($A77,#REF!,#REF!,FALSE))</f>
        <v>#REF!</v>
      </c>
      <c r="S77" s="133" t="e">
        <f>R77-(VLOOKUP($A77,#REF!,#REF!,FALSE))</f>
        <v>#REF!</v>
      </c>
      <c r="T77" s="133" t="e">
        <f>S77-(VLOOKUP($A77,#REF!,#REF!,FALSE))</f>
        <v>#REF!</v>
      </c>
      <c r="U77" s="133" t="e">
        <f>T77-(VLOOKUP($A77,#REF!,#REF!,FALSE))</f>
        <v>#REF!</v>
      </c>
      <c r="V77" s="133" t="e">
        <f>U77-(VLOOKUP($A77,#REF!,#REF!,FALSE))</f>
        <v>#REF!</v>
      </c>
      <c r="W77" s="133" t="e">
        <f>V77-(VLOOKUP($A77,#REF!,#REF!,FALSE))</f>
        <v>#REF!</v>
      </c>
      <c r="X77" s="134" t="e">
        <f>W77-(VLOOKUP($A77,#REF!,#REF!,FALSE))</f>
        <v>#REF!</v>
      </c>
      <c r="Z77" s="231" t="e">
        <f t="shared" ref="Z77:Z89" si="90">IF(IF(K77&lt;0,(L77/$F77)-(K77/$F77),L77/$F77)&gt;0,"",IF(K77&lt;0,(L77/$F77)-(K77/$F77),L77/$F77))</f>
        <v>#REF!</v>
      </c>
      <c r="AA77" s="232" t="e">
        <f t="shared" ref="AA77:AA89" si="91">IF(IF(L77&lt;0,(M77/$F77)-(L77/$F77),M77/$F77)&gt;0,"",IF(L77&lt;0,(M77/$F77)-(L77/$F77),M77/$F77))</f>
        <v>#REF!</v>
      </c>
      <c r="AB77" s="232" t="e">
        <f t="shared" si="72"/>
        <v>#REF!</v>
      </c>
      <c r="AC77" s="232" t="e">
        <f t="shared" si="73"/>
        <v>#REF!</v>
      </c>
      <c r="AD77" s="232" t="e">
        <f t="shared" si="74"/>
        <v>#REF!</v>
      </c>
      <c r="AE77" s="232" t="e">
        <f t="shared" si="75"/>
        <v>#REF!</v>
      </c>
      <c r="AF77" s="232" t="e">
        <f t="shared" si="76"/>
        <v>#REF!</v>
      </c>
      <c r="AG77" s="233" t="e">
        <f t="shared" si="77"/>
        <v>#REF!</v>
      </c>
      <c r="AH77" s="232" t="e">
        <f t="shared" si="78"/>
        <v>#REF!</v>
      </c>
      <c r="AI77" s="232" t="e">
        <f t="shared" si="79"/>
        <v>#REF!</v>
      </c>
      <c r="AJ77" s="233" t="e">
        <f t="shared" si="83"/>
        <v>#REF!</v>
      </c>
      <c r="AK77" s="233" t="e">
        <f t="shared" si="84"/>
        <v>#REF!</v>
      </c>
      <c r="AL77" s="233" t="e">
        <f t="shared" si="85"/>
        <v>#REF!</v>
      </c>
      <c r="AM77" s="170" t="e">
        <f t="shared" si="82"/>
        <v>#REF!</v>
      </c>
      <c r="AN77" s="52">
        <f t="shared" si="66"/>
        <v>0</v>
      </c>
      <c r="AO77" s="147"/>
      <c r="AP77" s="150"/>
      <c r="AQ77" s="147"/>
      <c r="AR77" s="150"/>
      <c r="AS77" s="147"/>
      <c r="AT77" s="150"/>
      <c r="AU77" s="147"/>
      <c r="AV77" s="150"/>
      <c r="AW77" s="147"/>
      <c r="AX77" s="150"/>
      <c r="AY77" s="147"/>
      <c r="AZ77" s="497"/>
      <c r="BA77" s="147"/>
      <c r="BB77" s="497"/>
      <c r="BC77" s="147"/>
      <c r="BD77" s="497"/>
      <c r="BE77" s="187"/>
      <c r="BF77" s="497"/>
      <c r="BG77" s="147"/>
      <c r="BH77" s="147"/>
      <c r="BI77" s="150"/>
      <c r="BJ77" s="147"/>
      <c r="BK77" s="150"/>
      <c r="BL77" s="147"/>
      <c r="BM77" s="150"/>
      <c r="BN77" s="67">
        <f t="shared" si="67"/>
        <v>0</v>
      </c>
      <c r="BO77" s="46">
        <f t="shared" si="88"/>
        <v>0</v>
      </c>
      <c r="BP77" s="46">
        <f t="shared" si="88"/>
        <v>0</v>
      </c>
      <c r="BQ77" s="46">
        <f t="shared" si="88"/>
        <v>0</v>
      </c>
      <c r="BR77" s="46">
        <f t="shared" si="88"/>
        <v>0</v>
      </c>
      <c r="BS77" s="49">
        <f t="shared" si="88"/>
        <v>0</v>
      </c>
      <c r="CC77" s="33" t="e">
        <f t="shared" si="69"/>
        <v>#REF!</v>
      </c>
    </row>
    <row r="78" spans="1:81" ht="15.75" hidden="1" thickBot="1" x14ac:dyDescent="0.25">
      <c r="A78" s="59">
        <v>1000013367</v>
      </c>
      <c r="B78" s="60" t="str">
        <f>VLOOKUP($A78,base!$F:$V,base!Q$1,FALSE)</f>
        <v>AMERICAN SANDWICH COMPLET 600 G X 15</v>
      </c>
      <c r="C78" s="61">
        <f>VLOOKUP($A78,base!$F:$V,base!P$1,FALSE)</f>
        <v>2029004173</v>
      </c>
      <c r="D78" s="213">
        <f>VLOOKUP($A78,base!$F:$V,base!U$1,FALSE)</f>
        <v>5.1712268314210057</v>
      </c>
      <c r="E78" s="195">
        <f>VLOOKUP($A78,base!$F:$V,base!T$1,FALSE)</f>
        <v>10.765192371983815</v>
      </c>
      <c r="F78" s="61">
        <f>VLOOKUP($A78,base!$F:$V,base!O$1,FALSE)</f>
        <v>44</v>
      </c>
      <c r="G78" s="61">
        <f>VLOOKUP($A78,base!$F:$V,base!N$1,FALSE)</f>
        <v>15</v>
      </c>
      <c r="H78" s="61" t="str">
        <f>VLOOKUP($A78,DLUO!$A:$H,DLUO!$F$1,FALSE)</f>
        <v>6</v>
      </c>
      <c r="I78" s="61" t="str">
        <f>VLOOKUP($A78,DLUO!$A:$H,DLUO!$H$1,FALSE)</f>
        <v>18</v>
      </c>
      <c r="J78" s="141" t="e">
        <f>VLOOKUP(A78,#REF!,#REF!,FALSE)</f>
        <v>#REF!</v>
      </c>
      <c r="K78" s="132" t="e">
        <f>J78-(VLOOKUP($A78,#REF!,#REF!,FALSE))+($AN78*$F78)</f>
        <v>#REF!</v>
      </c>
      <c r="L78" s="133" t="e">
        <f>K78-(VLOOKUP($A78,#REF!,#REF!,FALSE))</f>
        <v>#REF!</v>
      </c>
      <c r="M78" s="133" t="e">
        <f>L78-(VLOOKUP($A78,#REF!,#REF!,FALSE))</f>
        <v>#REF!</v>
      </c>
      <c r="N78" s="133" t="e">
        <f>M78-(VLOOKUP($A78,#REF!,#REF!,FALSE))</f>
        <v>#REF!</v>
      </c>
      <c r="O78" s="133" t="e">
        <f>N78-(VLOOKUP($A78,#REF!,#REF!,FALSE))</f>
        <v>#REF!</v>
      </c>
      <c r="P78" s="133" t="e">
        <f>O78-(VLOOKUP($A78,#REF!,#REF!,FALSE))</f>
        <v>#REF!</v>
      </c>
      <c r="Q78" s="133" t="e">
        <f>P78-(VLOOKUP($A78,#REF!,#REF!,FALSE))</f>
        <v>#REF!</v>
      </c>
      <c r="R78" s="133" t="e">
        <f>Q78-(VLOOKUP($A78,#REF!,#REF!,FALSE))</f>
        <v>#REF!</v>
      </c>
      <c r="S78" s="133" t="e">
        <f>R78-(VLOOKUP($A78,#REF!,#REF!,FALSE))</f>
        <v>#REF!</v>
      </c>
      <c r="T78" s="133" t="e">
        <f>S78-(VLOOKUP($A78,#REF!,#REF!,FALSE))</f>
        <v>#REF!</v>
      </c>
      <c r="U78" s="133" t="e">
        <f>T78-(VLOOKUP($A78,#REF!,#REF!,FALSE))</f>
        <v>#REF!</v>
      </c>
      <c r="V78" s="133" t="e">
        <f>U78-(VLOOKUP($A78,#REF!,#REF!,FALSE))</f>
        <v>#REF!</v>
      </c>
      <c r="W78" s="133" t="e">
        <f>V78-(VLOOKUP($A78,#REF!,#REF!,FALSE))</f>
        <v>#REF!</v>
      </c>
      <c r="X78" s="134" t="e">
        <f>W78-(VLOOKUP($A78,#REF!,#REF!,FALSE))</f>
        <v>#REF!</v>
      </c>
      <c r="Z78" s="231" t="e">
        <f t="shared" si="90"/>
        <v>#REF!</v>
      </c>
      <c r="AA78" s="232" t="e">
        <f t="shared" si="91"/>
        <v>#REF!</v>
      </c>
      <c r="AB78" s="232" t="e">
        <f t="shared" ref="AB78:AB90" si="92">IF(IF(M78&lt;0,(N78/$F78)-(M78/$F78),N78/$F78)&gt;0,"",IF(M78&lt;0,(N78/$F78)-(M78/$F78),N78/$F78))</f>
        <v>#REF!</v>
      </c>
      <c r="AC78" s="232" t="e">
        <f t="shared" ref="AC78:AC90" si="93">IF(IF(N78&lt;0,(O78/$F78)-(N78/$F78),O78/$F78)&gt;0,"",IF(N78&lt;0,(O78/$F78)-(N78/$F78),O78/$F78))</f>
        <v>#REF!</v>
      </c>
      <c r="AD78" s="232" t="e">
        <f t="shared" ref="AD78:AD90" si="94">IF(IF(O78&lt;0,(P78/$F78)-(O78/$F78),P78/$F78)&gt;0,"",IF(O78&lt;0,(P78/$F78)-(O78/$F78),P78/$F78))</f>
        <v>#REF!</v>
      </c>
      <c r="AE78" s="232" t="e">
        <f t="shared" ref="AE78:AE90" si="95">IF(IF(P78&lt;0,(Q78/$F78)-(P78/$F78),Q78/$F78)&gt;0,"",IF(P78&lt;0,(Q78/$F78)-(P78/$F78),Q78/$F78))</f>
        <v>#REF!</v>
      </c>
      <c r="AF78" s="232" t="e">
        <f t="shared" ref="AF78:AF90" si="96">IF(IF(Q78&lt;0,(R78/$F78)-(Q78/$F78),R78/$F78)&gt;0,"",IF(Q78&lt;0,(R78/$F78)-(Q78/$F78),R78/$F78))</f>
        <v>#REF!</v>
      </c>
      <c r="AG78" s="233" t="e">
        <f t="shared" ref="AG78:AG90" si="97">IF(IF(R78&lt;0,(S78/$F78)-(R78/$F78),S78/$F78)&gt;0,"",IF(R78&lt;0,(S78/$F78)-(R78/$F78),S78/$F78))</f>
        <v>#REF!</v>
      </c>
      <c r="AH78" s="232" t="e">
        <f t="shared" si="78"/>
        <v>#REF!</v>
      </c>
      <c r="AI78" s="232" t="e">
        <f t="shared" si="79"/>
        <v>#REF!</v>
      </c>
      <c r="AJ78" s="233" t="e">
        <f t="shared" si="83"/>
        <v>#REF!</v>
      </c>
      <c r="AK78" s="233" t="e">
        <f t="shared" si="84"/>
        <v>#REF!</v>
      </c>
      <c r="AL78" s="233" t="e">
        <f t="shared" si="85"/>
        <v>#REF!</v>
      </c>
      <c r="AM78" s="170" t="e">
        <f t="shared" si="82"/>
        <v>#REF!</v>
      </c>
      <c r="AN78" s="52">
        <f t="shared" si="66"/>
        <v>0</v>
      </c>
      <c r="AO78" s="147"/>
      <c r="AP78" s="150"/>
      <c r="AQ78" s="147"/>
      <c r="AR78" s="150"/>
      <c r="AS78" s="147"/>
      <c r="AT78" s="150"/>
      <c r="AU78" s="147"/>
      <c r="AV78" s="150"/>
      <c r="AW78" s="147"/>
      <c r="AX78" s="150"/>
      <c r="AY78" s="147"/>
      <c r="AZ78" s="497"/>
      <c r="BA78" s="147"/>
      <c r="BB78" s="497"/>
      <c r="BC78" s="147"/>
      <c r="BD78" s="497"/>
      <c r="BE78" s="181"/>
      <c r="BF78" s="497"/>
      <c r="BG78" s="147"/>
      <c r="BH78" s="147"/>
      <c r="BI78" s="150"/>
      <c r="BJ78" s="147"/>
      <c r="BK78" s="150"/>
      <c r="BL78" s="147"/>
      <c r="BM78" s="150"/>
      <c r="BN78" s="67">
        <f t="shared" si="67"/>
        <v>0</v>
      </c>
      <c r="BO78" s="46">
        <f t="shared" si="88"/>
        <v>0</v>
      </c>
      <c r="BP78" s="46">
        <f t="shared" si="88"/>
        <v>0</v>
      </c>
      <c r="BQ78" s="46">
        <f t="shared" si="88"/>
        <v>0</v>
      </c>
      <c r="BR78" s="46">
        <f t="shared" si="88"/>
        <v>0</v>
      </c>
      <c r="BS78" s="49">
        <f t="shared" si="88"/>
        <v>0</v>
      </c>
      <c r="CC78" s="33" t="e">
        <f t="shared" si="69"/>
        <v>#REF!</v>
      </c>
    </row>
    <row r="79" spans="1:81" hidden="1" x14ac:dyDescent="0.2">
      <c r="A79" s="381">
        <v>1000015814</v>
      </c>
      <c r="B79" s="382" t="str">
        <f>VLOOKUP($A79,base!$F:$V,base!Q$1,FALSE)</f>
        <v>AMERICAN SANDWICH COMPLET 600 G X 15</v>
      </c>
      <c r="C79" s="383">
        <f>VLOOKUP($A79,base!$F:$V,base!P$1,FALSE)</f>
        <v>2029004173</v>
      </c>
      <c r="D79" s="384">
        <f>VLOOKUP($A79,base!$F:$V,base!U$1,FALSE)</f>
        <v>5.1712268314210057</v>
      </c>
      <c r="E79" s="385">
        <f>VLOOKUP($A79,base!$F:$V,base!T$1,FALSE)</f>
        <v>10.765192371983815</v>
      </c>
      <c r="F79" s="383">
        <f>VLOOKUP($A79,base!$F:$V,base!O$1,FALSE)</f>
        <v>44</v>
      </c>
      <c r="G79" s="383">
        <f>VLOOKUP($A79,base!$F:$V,base!N$1,FALSE)</f>
        <v>15</v>
      </c>
      <c r="H79" s="383" t="str">
        <f>VLOOKUP($A79,DLUO!$A:$H,DLUO!$F$1,FALSE)</f>
        <v>6</v>
      </c>
      <c r="I79" s="61" t="str">
        <f>VLOOKUP($A79,DLUO!$A:$H,DLUO!$H$1,FALSE)</f>
        <v>18</v>
      </c>
      <c r="J79" s="141" t="e">
        <f>VLOOKUP(A79,#REF!,#REF!,FALSE)</f>
        <v>#REF!</v>
      </c>
      <c r="K79" s="132" t="e">
        <f>J79-(VLOOKUP($A79,#REF!,#REF!,FALSE))+($AN79*$F79)</f>
        <v>#REF!</v>
      </c>
      <c r="L79" s="133" t="e">
        <f>K79-(VLOOKUP($A79,#REF!,#REF!,FALSE))</f>
        <v>#REF!</v>
      </c>
      <c r="M79" s="133" t="e">
        <f>L79-(VLOOKUP($A79,#REF!,#REF!,FALSE))</f>
        <v>#REF!</v>
      </c>
      <c r="N79" s="133" t="e">
        <f>M79-(VLOOKUP($A79,#REF!,#REF!,FALSE))</f>
        <v>#REF!</v>
      </c>
      <c r="O79" s="133" t="e">
        <f>N79-(VLOOKUP($A79,#REF!,#REF!,FALSE))</f>
        <v>#REF!</v>
      </c>
      <c r="P79" s="133" t="e">
        <f>O79-(VLOOKUP($A79,#REF!,#REF!,FALSE))</f>
        <v>#REF!</v>
      </c>
      <c r="Q79" s="133" t="e">
        <f>P79-(VLOOKUP($A79,#REF!,#REF!,FALSE))</f>
        <v>#REF!</v>
      </c>
      <c r="R79" s="133" t="e">
        <f>Q79-(VLOOKUP($A79,#REF!,#REF!,FALSE))</f>
        <v>#REF!</v>
      </c>
      <c r="S79" s="133" t="e">
        <f>R79-(VLOOKUP($A79,#REF!,#REF!,FALSE))</f>
        <v>#REF!</v>
      </c>
      <c r="T79" s="133" t="e">
        <f>S79-(VLOOKUP($A79,#REF!,#REF!,FALSE))</f>
        <v>#REF!</v>
      </c>
      <c r="U79" s="133" t="e">
        <f>T79-(VLOOKUP($A79,#REF!,#REF!,FALSE))</f>
        <v>#REF!</v>
      </c>
      <c r="V79" s="133" t="e">
        <f>U79-(VLOOKUP($A79,#REF!,#REF!,FALSE))</f>
        <v>#REF!</v>
      </c>
      <c r="W79" s="133" t="e">
        <f>V79-(VLOOKUP($A79,#REF!,#REF!,FALSE))</f>
        <v>#REF!</v>
      </c>
      <c r="X79" s="134" t="e">
        <f>W79-(VLOOKUP($A79,#REF!,#REF!,FALSE))</f>
        <v>#REF!</v>
      </c>
      <c r="Z79" s="231" t="e">
        <f t="shared" ref="Z79:AI80" si="98">IF(IF(K79&lt;0,(L79/$F79)-(K79/$F79),L79/$F79)&gt;0,"",IF(K79&lt;0,(L79/$F79)-(K79/$F79),L79/$F79))</f>
        <v>#REF!</v>
      </c>
      <c r="AA79" s="232" t="e">
        <f t="shared" si="98"/>
        <v>#REF!</v>
      </c>
      <c r="AB79" s="232" t="e">
        <f t="shared" si="98"/>
        <v>#REF!</v>
      </c>
      <c r="AC79" s="232" t="e">
        <f t="shared" si="98"/>
        <v>#REF!</v>
      </c>
      <c r="AD79" s="232" t="e">
        <f t="shared" si="98"/>
        <v>#REF!</v>
      </c>
      <c r="AE79" s="232" t="e">
        <f t="shared" si="98"/>
        <v>#REF!</v>
      </c>
      <c r="AF79" s="232" t="e">
        <f t="shared" si="98"/>
        <v>#REF!</v>
      </c>
      <c r="AG79" s="233" t="e">
        <f t="shared" si="98"/>
        <v>#REF!</v>
      </c>
      <c r="AH79" s="232" t="e">
        <f t="shared" si="98"/>
        <v>#REF!</v>
      </c>
      <c r="AI79" s="232" t="e">
        <f t="shared" si="98"/>
        <v>#REF!</v>
      </c>
      <c r="AJ79" s="233" t="e">
        <f t="shared" si="83"/>
        <v>#REF!</v>
      </c>
      <c r="AK79" s="233" t="e">
        <f t="shared" si="84"/>
        <v>#REF!</v>
      </c>
      <c r="AL79" s="233" t="e">
        <f t="shared" si="85"/>
        <v>#REF!</v>
      </c>
      <c r="AM79" s="170" t="e">
        <f t="shared" si="82"/>
        <v>#REF!</v>
      </c>
      <c r="AN79" s="52">
        <f t="shared" si="66"/>
        <v>0</v>
      </c>
      <c r="AO79" s="147"/>
      <c r="AP79" s="150"/>
      <c r="AQ79" s="147"/>
      <c r="AR79" s="150"/>
      <c r="AS79" s="147"/>
      <c r="AT79" s="150"/>
      <c r="AU79" s="147"/>
      <c r="AV79" s="150"/>
      <c r="AW79" s="147"/>
      <c r="AX79" s="150"/>
      <c r="AY79" s="147"/>
      <c r="AZ79" s="497"/>
      <c r="BA79" s="147"/>
      <c r="BB79" s="497"/>
      <c r="BC79" s="147"/>
      <c r="BD79" s="497"/>
      <c r="BE79" s="244"/>
      <c r="BF79" s="497"/>
      <c r="BG79" s="147"/>
      <c r="BH79" s="147"/>
      <c r="BI79" s="150"/>
      <c r="BJ79" s="147"/>
      <c r="BK79" s="150"/>
      <c r="BL79" s="147"/>
      <c r="BM79" s="150"/>
      <c r="BN79" s="67">
        <f t="shared" si="67"/>
        <v>0</v>
      </c>
      <c r="BO79" s="46">
        <f t="shared" si="88"/>
        <v>0</v>
      </c>
      <c r="BP79" s="46">
        <f t="shared" si="88"/>
        <v>0</v>
      </c>
      <c r="BQ79" s="46">
        <f t="shared" si="88"/>
        <v>0</v>
      </c>
      <c r="BR79" s="46">
        <f t="shared" si="88"/>
        <v>0</v>
      </c>
      <c r="BS79" s="49">
        <f t="shared" si="88"/>
        <v>0</v>
      </c>
      <c r="CC79" s="33" t="e">
        <f t="shared" si="69"/>
        <v>#REF!</v>
      </c>
    </row>
    <row r="80" spans="1:81" hidden="1" x14ac:dyDescent="0.2">
      <c r="A80" s="59">
        <v>1000013366</v>
      </c>
      <c r="B80" s="60" t="str">
        <f>VLOOKUP($A80,base!$F:$V,base!Q$1,FALSE)</f>
        <v>AMERICAN SANDWICH COMPLET 600 G X 10</v>
      </c>
      <c r="C80" s="61">
        <f>VLOOKUP($A80,base!$F:$V,base!P$1,FALSE)</f>
        <v>2029004173</v>
      </c>
      <c r="D80" s="213">
        <f>VLOOKUP($A80,base!$F:$V,base!U$1,FALSE)</f>
        <v>5.6883495145631056</v>
      </c>
      <c r="E80" s="195">
        <f>VLOOKUP($A80,base!$F:$V,base!T$1,FALSE)</f>
        <v>10.765192371983817</v>
      </c>
      <c r="F80" s="61">
        <f>VLOOKUP($A80,base!$F:$V,base!O$1,FALSE)</f>
        <v>60</v>
      </c>
      <c r="G80" s="61">
        <f>VLOOKUP($A80,base!$F:$V,base!N$1,FALSE)</f>
        <v>10</v>
      </c>
      <c r="H80" s="61" t="str">
        <f>VLOOKUP($A80,DLUO!$A:$H,DLUO!$F$1,FALSE)</f>
        <v>6</v>
      </c>
      <c r="I80" s="61" t="str">
        <f>VLOOKUP($A80,DLUO!$A:$H,DLUO!$H$1,FALSE)</f>
        <v>18</v>
      </c>
      <c r="J80" s="141" t="e">
        <f>VLOOKUP(A80,#REF!,#REF!,FALSE)</f>
        <v>#REF!</v>
      </c>
      <c r="K80" s="132" t="e">
        <f>J80-(VLOOKUP($A80,#REF!,#REF!,FALSE))+($AN80*$F80)</f>
        <v>#REF!</v>
      </c>
      <c r="L80" s="133" t="e">
        <f>K80-(VLOOKUP($A80,#REF!,#REF!,FALSE))</f>
        <v>#REF!</v>
      </c>
      <c r="M80" s="133" t="e">
        <f>L80-(VLOOKUP($A80,#REF!,#REF!,FALSE))</f>
        <v>#REF!</v>
      </c>
      <c r="N80" s="133" t="e">
        <f>M80-(VLOOKUP($A80,#REF!,#REF!,FALSE))</f>
        <v>#REF!</v>
      </c>
      <c r="O80" s="133" t="e">
        <f>N80-(VLOOKUP($A80,#REF!,#REF!,FALSE))</f>
        <v>#REF!</v>
      </c>
      <c r="P80" s="133" t="e">
        <f>O80-(VLOOKUP($A80,#REF!,#REF!,FALSE))</f>
        <v>#REF!</v>
      </c>
      <c r="Q80" s="133" t="e">
        <f>P80-(VLOOKUP($A80,#REF!,#REF!,FALSE))</f>
        <v>#REF!</v>
      </c>
      <c r="R80" s="133" t="e">
        <f>Q80-(VLOOKUP($A80,#REF!,#REF!,FALSE))</f>
        <v>#REF!</v>
      </c>
      <c r="S80" s="133" t="e">
        <f>R80-(VLOOKUP($A80,#REF!,#REF!,FALSE))</f>
        <v>#REF!</v>
      </c>
      <c r="T80" s="133" t="e">
        <f>S80-(VLOOKUP($A80,#REF!,#REF!,FALSE))</f>
        <v>#REF!</v>
      </c>
      <c r="U80" s="133" t="e">
        <f>T80-(VLOOKUP($A80,#REF!,#REF!,FALSE))</f>
        <v>#REF!</v>
      </c>
      <c r="V80" s="133" t="e">
        <f>U80-(VLOOKUP($A80,#REF!,#REF!,FALSE))</f>
        <v>#REF!</v>
      </c>
      <c r="W80" s="133" t="e">
        <f>V80-(VLOOKUP($A80,#REF!,#REF!,FALSE))</f>
        <v>#REF!</v>
      </c>
      <c r="X80" s="134" t="e">
        <f>W80-(VLOOKUP($A80,#REF!,#REF!,FALSE))</f>
        <v>#REF!</v>
      </c>
      <c r="Z80" s="231" t="e">
        <f t="shared" si="98"/>
        <v>#REF!</v>
      </c>
      <c r="AA80" s="232" t="e">
        <f t="shared" si="98"/>
        <v>#REF!</v>
      </c>
      <c r="AB80" s="232" t="e">
        <f t="shared" si="98"/>
        <v>#REF!</v>
      </c>
      <c r="AC80" s="232" t="e">
        <f t="shared" si="98"/>
        <v>#REF!</v>
      </c>
      <c r="AD80" s="232" t="e">
        <f t="shared" si="98"/>
        <v>#REF!</v>
      </c>
      <c r="AE80" s="232" t="e">
        <f t="shared" si="98"/>
        <v>#REF!</v>
      </c>
      <c r="AF80" s="232" t="e">
        <f t="shared" si="98"/>
        <v>#REF!</v>
      </c>
      <c r="AG80" s="233" t="e">
        <f t="shared" si="98"/>
        <v>#REF!</v>
      </c>
      <c r="AH80" s="232" t="e">
        <f t="shared" si="98"/>
        <v>#REF!</v>
      </c>
      <c r="AI80" s="232" t="e">
        <f t="shared" si="98"/>
        <v>#REF!</v>
      </c>
      <c r="AJ80" s="233" t="e">
        <f t="shared" si="83"/>
        <v>#REF!</v>
      </c>
      <c r="AK80" s="233" t="e">
        <f t="shared" si="84"/>
        <v>#REF!</v>
      </c>
      <c r="AL80" s="233" t="e">
        <f t="shared" si="85"/>
        <v>#REF!</v>
      </c>
      <c r="AM80" s="170" t="e">
        <f t="shared" si="82"/>
        <v>#REF!</v>
      </c>
      <c r="AN80" s="52">
        <f t="shared" si="66"/>
        <v>0</v>
      </c>
      <c r="AO80" s="147"/>
      <c r="AP80" s="150"/>
      <c r="AQ80" s="147"/>
      <c r="AR80" s="150"/>
      <c r="AS80" s="147"/>
      <c r="AT80" s="150"/>
      <c r="AU80" s="147"/>
      <c r="AV80" s="150"/>
      <c r="AW80" s="147"/>
      <c r="AX80" s="150"/>
      <c r="AY80" s="147"/>
      <c r="AZ80" s="497"/>
      <c r="BA80" s="147"/>
      <c r="BB80" s="497"/>
      <c r="BC80" s="147"/>
      <c r="BD80" s="497"/>
      <c r="BE80" s="187"/>
      <c r="BF80" s="497"/>
      <c r="BG80" s="147"/>
      <c r="BH80" s="147"/>
      <c r="BI80" s="150"/>
      <c r="BJ80" s="147"/>
      <c r="BK80" s="150"/>
      <c r="BL80" s="147"/>
      <c r="BM80" s="150"/>
      <c r="BN80" s="67">
        <f t="shared" si="67"/>
        <v>0</v>
      </c>
      <c r="BO80" s="46">
        <f t="shared" si="88"/>
        <v>0</v>
      </c>
      <c r="BP80" s="46">
        <f t="shared" si="88"/>
        <v>0</v>
      </c>
      <c r="BQ80" s="46">
        <f t="shared" si="88"/>
        <v>0</v>
      </c>
      <c r="BR80" s="46">
        <f t="shared" si="88"/>
        <v>0</v>
      </c>
      <c r="BS80" s="49">
        <f t="shared" si="88"/>
        <v>0</v>
      </c>
      <c r="CC80" s="33" t="e">
        <f t="shared" si="69"/>
        <v>#REF!</v>
      </c>
    </row>
    <row r="81" spans="1:81" ht="15.75" hidden="1" thickBot="1" x14ac:dyDescent="0.25">
      <c r="A81" s="381">
        <v>1000015813</v>
      </c>
      <c r="B81" s="382" t="str">
        <f>VLOOKUP($A81,base!$F:$V,base!Q$1,FALSE)</f>
        <v>AMERICAN SANDWICH COMPLET 600 G X 10</v>
      </c>
      <c r="C81" s="383">
        <f>VLOOKUP($A81,base!$F:$V,base!P$1,FALSE)</f>
        <v>2029004173</v>
      </c>
      <c r="D81" s="384">
        <f>VLOOKUP($A81,base!$F:$V,base!U$1,FALSE)</f>
        <v>5.6883495145631056</v>
      </c>
      <c r="E81" s="385">
        <f>VLOOKUP($A81,base!$F:$V,base!T$1,FALSE)</f>
        <v>10.765192371983817</v>
      </c>
      <c r="F81" s="383">
        <f>VLOOKUP($A81,base!$F:$V,base!O$1,FALSE)</f>
        <v>60</v>
      </c>
      <c r="G81" s="383">
        <f>VLOOKUP($A81,base!$F:$V,base!N$1,FALSE)</f>
        <v>10</v>
      </c>
      <c r="H81" s="383" t="str">
        <f>VLOOKUP($A81,DLUO!$A:$H,DLUO!$F$1,FALSE)</f>
        <v>6</v>
      </c>
      <c r="I81" s="61" t="str">
        <f>VLOOKUP($A81,DLUO!$A:$H,DLUO!$H$1,FALSE)</f>
        <v>18</v>
      </c>
      <c r="J81" s="141" t="e">
        <f>VLOOKUP(A81,#REF!,#REF!,FALSE)</f>
        <v>#REF!</v>
      </c>
      <c r="K81" s="132" t="e">
        <f>J81-(VLOOKUP($A81,#REF!,#REF!,FALSE))+($AN81*$F81)</f>
        <v>#REF!</v>
      </c>
      <c r="L81" s="133" t="e">
        <f>K81-(VLOOKUP($A81,#REF!,#REF!,FALSE))</f>
        <v>#REF!</v>
      </c>
      <c r="M81" s="133" t="e">
        <f>L81-(VLOOKUP($A81,#REF!,#REF!,FALSE))</f>
        <v>#REF!</v>
      </c>
      <c r="N81" s="133" t="e">
        <f>M81-(VLOOKUP($A81,#REF!,#REF!,FALSE))</f>
        <v>#REF!</v>
      </c>
      <c r="O81" s="133" t="e">
        <f>N81-(VLOOKUP($A81,#REF!,#REF!,FALSE))</f>
        <v>#REF!</v>
      </c>
      <c r="P81" s="133" t="e">
        <f>O81-(VLOOKUP($A81,#REF!,#REF!,FALSE))</f>
        <v>#REF!</v>
      </c>
      <c r="Q81" s="133" t="e">
        <f>P81-(VLOOKUP($A81,#REF!,#REF!,FALSE))</f>
        <v>#REF!</v>
      </c>
      <c r="R81" s="133" t="e">
        <f>Q81-(VLOOKUP($A81,#REF!,#REF!,FALSE))</f>
        <v>#REF!</v>
      </c>
      <c r="S81" s="133" t="e">
        <f>R81-(VLOOKUP($A81,#REF!,#REF!,FALSE))</f>
        <v>#REF!</v>
      </c>
      <c r="T81" s="133" t="e">
        <f>S81-(VLOOKUP($A81,#REF!,#REF!,FALSE))</f>
        <v>#REF!</v>
      </c>
      <c r="U81" s="133" t="e">
        <f>T81-(VLOOKUP($A81,#REF!,#REF!,FALSE))</f>
        <v>#REF!</v>
      </c>
      <c r="V81" s="133" t="e">
        <f>U81-(VLOOKUP($A81,#REF!,#REF!,FALSE))</f>
        <v>#REF!</v>
      </c>
      <c r="W81" s="133" t="e">
        <f>V81-(VLOOKUP($A81,#REF!,#REF!,FALSE))</f>
        <v>#REF!</v>
      </c>
      <c r="X81" s="134" t="e">
        <f>W81-(VLOOKUP($A81,#REF!,#REF!,FALSE))</f>
        <v>#REF!</v>
      </c>
      <c r="Z81" s="231" t="e">
        <f t="shared" si="90"/>
        <v>#REF!</v>
      </c>
      <c r="AA81" s="232" t="e">
        <f t="shared" si="91"/>
        <v>#REF!</v>
      </c>
      <c r="AB81" s="232" t="e">
        <f t="shared" si="92"/>
        <v>#REF!</v>
      </c>
      <c r="AC81" s="232" t="e">
        <f t="shared" si="93"/>
        <v>#REF!</v>
      </c>
      <c r="AD81" s="232" t="e">
        <f t="shared" si="94"/>
        <v>#REF!</v>
      </c>
      <c r="AE81" s="232" t="e">
        <f t="shared" si="95"/>
        <v>#REF!</v>
      </c>
      <c r="AF81" s="232" t="e">
        <f t="shared" si="96"/>
        <v>#REF!</v>
      </c>
      <c r="AG81" s="233" t="e">
        <f t="shared" si="97"/>
        <v>#REF!</v>
      </c>
      <c r="AH81" s="232" t="e">
        <f t="shared" si="78"/>
        <v>#REF!</v>
      </c>
      <c r="AI81" s="232" t="e">
        <f t="shared" si="79"/>
        <v>#REF!</v>
      </c>
      <c r="AJ81" s="233" t="e">
        <f t="shared" si="83"/>
        <v>#REF!</v>
      </c>
      <c r="AK81" s="233" t="e">
        <f t="shared" si="84"/>
        <v>#REF!</v>
      </c>
      <c r="AL81" s="233" t="e">
        <f t="shared" si="85"/>
        <v>#REF!</v>
      </c>
      <c r="AM81" s="170" t="e">
        <f t="shared" si="82"/>
        <v>#REF!</v>
      </c>
      <c r="AN81" s="52">
        <f t="shared" si="66"/>
        <v>0</v>
      </c>
      <c r="AO81" s="147"/>
      <c r="AP81" s="150"/>
      <c r="AQ81" s="147"/>
      <c r="AR81" s="150"/>
      <c r="AS81" s="147"/>
      <c r="AT81" s="150"/>
      <c r="AU81" s="147"/>
      <c r="AV81" s="150"/>
      <c r="AW81" s="147"/>
      <c r="AX81" s="150"/>
      <c r="AY81" s="147"/>
      <c r="AZ81" s="497"/>
      <c r="BA81" s="147"/>
      <c r="BB81" s="497"/>
      <c r="BC81" s="147"/>
      <c r="BD81" s="497"/>
      <c r="BE81" s="181"/>
      <c r="BF81" s="497"/>
      <c r="BG81" s="147"/>
      <c r="BH81" s="147"/>
      <c r="BI81" s="150"/>
      <c r="BJ81" s="147"/>
      <c r="BK81" s="150"/>
      <c r="BL81" s="147"/>
      <c r="BM81" s="150"/>
      <c r="BN81" s="67">
        <f t="shared" si="67"/>
        <v>0</v>
      </c>
      <c r="BO81" s="46">
        <f t="shared" si="88"/>
        <v>0</v>
      </c>
      <c r="BP81" s="46">
        <f t="shared" si="88"/>
        <v>0</v>
      </c>
      <c r="BQ81" s="46">
        <f t="shared" si="88"/>
        <v>0</v>
      </c>
      <c r="BR81" s="46">
        <f t="shared" si="88"/>
        <v>0</v>
      </c>
      <c r="BS81" s="49">
        <f t="shared" si="88"/>
        <v>0</v>
      </c>
      <c r="CC81" s="33" t="e">
        <f t="shared" si="69"/>
        <v>#REF!</v>
      </c>
    </row>
    <row r="82" spans="1:81" hidden="1" x14ac:dyDescent="0.2">
      <c r="A82" s="278">
        <v>1000011863</v>
      </c>
      <c r="B82" s="279" t="str">
        <f>VLOOKUP($A82,base!$F:$V,base!Q$1,FALSE)</f>
        <v>100% MIE NATURE PT PLUS 30% GT 650 G X 6</v>
      </c>
      <c r="C82" s="280">
        <f>VLOOKUP($A82,base!$F:$V,base!P$1,FALSE)</f>
        <v>2029004990</v>
      </c>
      <c r="D82" s="281">
        <f>VLOOKUP($A82,base!$F:$V,base!U$1,FALSE)</f>
        <v>6.108597285067872</v>
      </c>
      <c r="E82" s="282">
        <f>VLOOKUP($A82,base!$F:$V,base!T$1,FALSE)</f>
        <v>10.644516192735553</v>
      </c>
      <c r="F82" s="280">
        <f>VLOOKUP($A82,base!$F:$V,base!O$1,FALSE)</f>
        <v>68</v>
      </c>
      <c r="G82" s="280">
        <f>VLOOKUP($A82,base!$F:$V,base!N$1,FALSE)</f>
        <v>6</v>
      </c>
      <c r="H82" s="280" t="str">
        <f>VLOOKUP($A82,DLUO!$A:$H,DLUO!$F$1,FALSE)</f>
        <v>9</v>
      </c>
      <c r="I82" s="280" t="str">
        <f>VLOOKUP($A82,DLUO!$A:$H,DLUO!$H$1,FALSE)</f>
        <v>27</v>
      </c>
      <c r="J82" s="141" t="e">
        <f>VLOOKUP(A82,#REF!,#REF!,FALSE)</f>
        <v>#REF!</v>
      </c>
      <c r="K82" s="132" t="e">
        <f>J82-(VLOOKUP($A82,#REF!,#REF!,FALSE))+($AN82*$F82)</f>
        <v>#REF!</v>
      </c>
      <c r="L82" s="133" t="e">
        <f>K82-(VLOOKUP($A82,#REF!,#REF!,FALSE))</f>
        <v>#REF!</v>
      </c>
      <c r="M82" s="133" t="e">
        <f>L82-(VLOOKUP($A82,#REF!,#REF!,FALSE))</f>
        <v>#REF!</v>
      </c>
      <c r="N82" s="133" t="e">
        <f>M82-(VLOOKUP($A82,#REF!,#REF!,FALSE))</f>
        <v>#REF!</v>
      </c>
      <c r="O82" s="133" t="e">
        <f>N82-(VLOOKUP($A82,#REF!,#REF!,FALSE))</f>
        <v>#REF!</v>
      </c>
      <c r="P82" s="133" t="e">
        <f>O82-(VLOOKUP($A82,#REF!,#REF!,FALSE))</f>
        <v>#REF!</v>
      </c>
      <c r="Q82" s="133" t="e">
        <f>P82-(VLOOKUP($A82,#REF!,#REF!,FALSE))</f>
        <v>#REF!</v>
      </c>
      <c r="R82" s="133" t="e">
        <f>Q82-(VLOOKUP($A82,#REF!,#REF!,FALSE))</f>
        <v>#REF!</v>
      </c>
      <c r="S82" s="133" t="e">
        <f>R82-(VLOOKUP($A82,#REF!,#REF!,FALSE))</f>
        <v>#REF!</v>
      </c>
      <c r="T82" s="133" t="e">
        <f>S82-(VLOOKUP($A82,#REF!,#REF!,FALSE))</f>
        <v>#REF!</v>
      </c>
      <c r="U82" s="133" t="e">
        <f>T82-(VLOOKUP($A82,#REF!,#REF!,FALSE))</f>
        <v>#REF!</v>
      </c>
      <c r="V82" s="133" t="e">
        <f>U82-(VLOOKUP($A82,#REF!,#REF!,FALSE))</f>
        <v>#REF!</v>
      </c>
      <c r="W82" s="133" t="e">
        <f>V82-(VLOOKUP($A82,#REF!,#REF!,FALSE))</f>
        <v>#REF!</v>
      </c>
      <c r="X82" s="134" t="e">
        <f>W82-(VLOOKUP($A82,#REF!,#REF!,FALSE))</f>
        <v>#REF!</v>
      </c>
      <c r="Z82" s="231" t="e">
        <f t="shared" si="90"/>
        <v>#REF!</v>
      </c>
      <c r="AA82" s="232" t="e">
        <f t="shared" si="91"/>
        <v>#REF!</v>
      </c>
      <c r="AB82" s="232" t="e">
        <f t="shared" si="92"/>
        <v>#REF!</v>
      </c>
      <c r="AC82" s="232" t="e">
        <f t="shared" si="93"/>
        <v>#REF!</v>
      </c>
      <c r="AD82" s="232" t="e">
        <f t="shared" si="94"/>
        <v>#REF!</v>
      </c>
      <c r="AE82" s="232" t="e">
        <f t="shared" si="95"/>
        <v>#REF!</v>
      </c>
      <c r="AF82" s="232" t="e">
        <f t="shared" si="96"/>
        <v>#REF!</v>
      </c>
      <c r="AG82" s="233" t="e">
        <f t="shared" si="97"/>
        <v>#REF!</v>
      </c>
      <c r="AH82" s="232" t="e">
        <f t="shared" ref="AH82:AH112" si="99">IF(IF(S82&lt;0,(T82/$F82)-(S82/$F82),T82/$F82)&gt;0,"",IF(S82&lt;0,(T82/$F82)-(S82/$F82),T82/$F82))</f>
        <v>#REF!</v>
      </c>
      <c r="AI82" s="232" t="e">
        <f>IF(IF(T82&lt;0,(U82/$F82)-(T82/$F82),U82/$F82)&gt;0,"",IF(T82&lt;0,(U82/$F82)-(T82/$F82),U82/$F82))</f>
        <v>#REF!</v>
      </c>
      <c r="AJ82" s="233" t="e">
        <f t="shared" si="83"/>
        <v>#REF!</v>
      </c>
      <c r="AK82" s="233" t="e">
        <f t="shared" si="84"/>
        <v>#REF!</v>
      </c>
      <c r="AL82" s="233" t="e">
        <f t="shared" si="85"/>
        <v>#REF!</v>
      </c>
      <c r="AM82" s="170" t="e">
        <f t="shared" si="82"/>
        <v>#REF!</v>
      </c>
      <c r="AN82" s="52">
        <f t="shared" si="66"/>
        <v>0</v>
      </c>
      <c r="AO82" s="147"/>
      <c r="AP82" s="150"/>
      <c r="AQ82" s="147"/>
      <c r="AR82" s="150"/>
      <c r="AS82" s="147"/>
      <c r="AT82" s="150"/>
      <c r="AU82" s="147"/>
      <c r="AV82" s="150"/>
      <c r="AW82" s="147"/>
      <c r="AX82" s="150"/>
      <c r="AY82" s="147"/>
      <c r="AZ82" s="497"/>
      <c r="BA82" s="147"/>
      <c r="BB82" s="497"/>
      <c r="BC82" s="147"/>
      <c r="BD82" s="497"/>
      <c r="BE82" s="244"/>
      <c r="BF82" s="497"/>
      <c r="BG82" s="147"/>
      <c r="BH82" s="147"/>
      <c r="BI82" s="150"/>
      <c r="BJ82" s="147"/>
      <c r="BK82" s="150"/>
      <c r="BL82" s="147"/>
      <c r="BM82" s="150"/>
      <c r="BN82" s="67">
        <f t="shared" si="67"/>
        <v>0</v>
      </c>
      <c r="BO82" s="46">
        <f t="shared" si="88"/>
        <v>0</v>
      </c>
      <c r="BP82" s="46">
        <f t="shared" si="88"/>
        <v>0</v>
      </c>
      <c r="BQ82" s="46">
        <f t="shared" si="88"/>
        <v>0</v>
      </c>
      <c r="BR82" s="46">
        <f t="shared" si="88"/>
        <v>0</v>
      </c>
      <c r="BS82" s="49">
        <f t="shared" si="88"/>
        <v>0</v>
      </c>
      <c r="CC82" s="33" t="e">
        <f t="shared" si="69"/>
        <v>#REF!</v>
      </c>
    </row>
    <row r="83" spans="1:81" hidden="1" x14ac:dyDescent="0.2">
      <c r="A83" s="278">
        <v>1000015415</v>
      </c>
      <c r="B83" s="279" t="str">
        <f>VLOOKUP($A83,base!$F:$V,base!Q$1,FALSE)</f>
        <v>100% MIE NATURE PT PLUS 30% GT 650 G X 20</v>
      </c>
      <c r="C83" s="280">
        <f>VLOOKUP($A83,base!$F:$V,base!P$1,FALSE)</f>
        <v>2029004990</v>
      </c>
      <c r="D83" s="281">
        <f>VLOOKUP($A83,base!$F:$V,base!U$1,FALSE)</f>
        <v>6.2307692307692299</v>
      </c>
      <c r="E83" s="282">
        <f>VLOOKUP($A83,base!$F:$V,base!T$1,FALSE)</f>
        <v>10.644516192735551</v>
      </c>
      <c r="F83" s="280">
        <f>VLOOKUP($A83,base!$F:$V,base!O$1,FALSE)</f>
        <v>20</v>
      </c>
      <c r="G83" s="280">
        <f>VLOOKUP($A83,base!$F:$V,base!N$1,FALSE)</f>
        <v>20</v>
      </c>
      <c r="H83" s="280" t="str">
        <f>VLOOKUP($A83,DLUO!$A:$H,DLUO!$F$1,FALSE)</f>
        <v>9</v>
      </c>
      <c r="I83" s="280" t="str">
        <f>VLOOKUP($A83,DLUO!$A:$H,DLUO!$H$1,FALSE)</f>
        <v>27</v>
      </c>
      <c r="J83" s="141" t="e">
        <f>VLOOKUP(A83,#REF!,#REF!,FALSE)</f>
        <v>#REF!</v>
      </c>
      <c r="K83" s="132" t="e">
        <f>J83-(VLOOKUP($A83,#REF!,#REF!,FALSE))+($AN83*$F83)</f>
        <v>#REF!</v>
      </c>
      <c r="L83" s="133" t="e">
        <f>K83-(VLOOKUP($A83,#REF!,#REF!,FALSE))</f>
        <v>#REF!</v>
      </c>
      <c r="M83" s="133" t="e">
        <f>L83-(VLOOKUP($A83,#REF!,#REF!,FALSE))</f>
        <v>#REF!</v>
      </c>
      <c r="N83" s="133" t="e">
        <f>M83-(VLOOKUP($A83,#REF!,#REF!,FALSE))</f>
        <v>#REF!</v>
      </c>
      <c r="O83" s="133" t="e">
        <f>N83-(VLOOKUP($A83,#REF!,#REF!,FALSE))</f>
        <v>#REF!</v>
      </c>
      <c r="P83" s="133" t="e">
        <f>O83-(VLOOKUP($A83,#REF!,#REF!,FALSE))</f>
        <v>#REF!</v>
      </c>
      <c r="Q83" s="133" t="e">
        <f>P83-(VLOOKUP($A83,#REF!,#REF!,FALSE))</f>
        <v>#REF!</v>
      </c>
      <c r="R83" s="133" t="e">
        <f>Q83-(VLOOKUP($A83,#REF!,#REF!,FALSE))</f>
        <v>#REF!</v>
      </c>
      <c r="S83" s="133" t="e">
        <f>R83-(VLOOKUP($A83,#REF!,#REF!,FALSE))</f>
        <v>#REF!</v>
      </c>
      <c r="T83" s="133" t="e">
        <f>S83-(VLOOKUP($A83,#REF!,#REF!,FALSE))</f>
        <v>#REF!</v>
      </c>
      <c r="U83" s="133" t="e">
        <f>T83-(VLOOKUP($A83,#REF!,#REF!,FALSE))</f>
        <v>#REF!</v>
      </c>
      <c r="V83" s="133" t="e">
        <f>U83-(VLOOKUP($A83,#REF!,#REF!,FALSE))</f>
        <v>#REF!</v>
      </c>
      <c r="W83" s="133" t="e">
        <f>V83-(VLOOKUP($A83,#REF!,#REF!,FALSE))</f>
        <v>#REF!</v>
      </c>
      <c r="X83" s="134" t="e">
        <f>W83-(VLOOKUP($A83,#REF!,#REF!,FALSE))</f>
        <v>#REF!</v>
      </c>
      <c r="Z83" s="231" t="e">
        <f>IF(IF(K83&lt;0,(L83/$F83)-(K83/$F83),L83/$F83)&gt;0,"",IF(K83&lt;0,(L83/$F83)-(K83/$F83),L83/$F83))</f>
        <v>#REF!</v>
      </c>
      <c r="AA83" s="232" t="e">
        <f>IF(IF(L83&lt;0,(M83/$F83)-(L83/$F83),M83/$F83)&gt;0,"",IF(L83&lt;0,(M83/$F83)-(L83/$F83),M83/$F83))</f>
        <v>#REF!</v>
      </c>
      <c r="AB83" s="232" t="e">
        <f t="shared" ref="AB83:AI83" si="100">IF(IF(M83&lt;0,(N83/$F83)-(M83/$F83),N83/$F83)&gt;0,"",IF(M83&lt;0,(N83/$F83)-(M83/$F83),N83/$F83))</f>
        <v>#REF!</v>
      </c>
      <c r="AC83" s="232" t="e">
        <f t="shared" si="100"/>
        <v>#REF!</v>
      </c>
      <c r="AD83" s="232" t="e">
        <f t="shared" si="100"/>
        <v>#REF!</v>
      </c>
      <c r="AE83" s="232" t="e">
        <f t="shared" si="100"/>
        <v>#REF!</v>
      </c>
      <c r="AF83" s="232" t="e">
        <f t="shared" si="100"/>
        <v>#REF!</v>
      </c>
      <c r="AG83" s="233" t="e">
        <f t="shared" si="100"/>
        <v>#REF!</v>
      </c>
      <c r="AH83" s="232" t="e">
        <f t="shared" si="100"/>
        <v>#REF!</v>
      </c>
      <c r="AI83" s="232" t="e">
        <f t="shared" si="100"/>
        <v>#REF!</v>
      </c>
      <c r="AJ83" s="233" t="e">
        <f t="shared" si="83"/>
        <v>#REF!</v>
      </c>
      <c r="AK83" s="233" t="e">
        <f t="shared" si="84"/>
        <v>#REF!</v>
      </c>
      <c r="AL83" s="233" t="e">
        <f t="shared" si="85"/>
        <v>#REF!</v>
      </c>
      <c r="AM83" s="170" t="e">
        <f t="shared" si="82"/>
        <v>#REF!</v>
      </c>
      <c r="AN83" s="52">
        <f t="shared" si="66"/>
        <v>0</v>
      </c>
      <c r="AO83" s="147"/>
      <c r="AP83" s="150"/>
      <c r="AQ83" s="147"/>
      <c r="AR83" s="150"/>
      <c r="AS83" s="147"/>
      <c r="AT83" s="150"/>
      <c r="AU83" s="147"/>
      <c r="AV83" s="150"/>
      <c r="AW83" s="147"/>
      <c r="AX83" s="150"/>
      <c r="AY83" s="147"/>
      <c r="AZ83" s="497"/>
      <c r="BA83" s="147"/>
      <c r="BB83" s="497"/>
      <c r="BC83" s="147"/>
      <c r="BD83" s="497"/>
      <c r="BE83" s="187"/>
      <c r="BF83" s="497"/>
      <c r="BG83" s="147"/>
      <c r="BH83" s="147"/>
      <c r="BI83" s="150"/>
      <c r="BJ83" s="147"/>
      <c r="BK83" s="150"/>
      <c r="BL83" s="147"/>
      <c r="BM83" s="150"/>
      <c r="BN83" s="67">
        <f t="shared" si="67"/>
        <v>0</v>
      </c>
      <c r="BO83" s="46">
        <f t="shared" si="88"/>
        <v>0</v>
      </c>
      <c r="BP83" s="46">
        <f t="shared" si="88"/>
        <v>0</v>
      </c>
      <c r="BQ83" s="46">
        <f t="shared" si="88"/>
        <v>0</v>
      </c>
      <c r="BR83" s="46">
        <f t="shared" si="88"/>
        <v>0</v>
      </c>
      <c r="BS83" s="49">
        <f t="shared" si="88"/>
        <v>0</v>
      </c>
      <c r="CC83" s="33" t="e">
        <f t="shared" si="69"/>
        <v>#REF!</v>
      </c>
    </row>
    <row r="84" spans="1:81" ht="15.75" hidden="1" thickBot="1" x14ac:dyDescent="0.25">
      <c r="A84" s="278">
        <v>1000013904</v>
      </c>
      <c r="B84" s="279" t="str">
        <f>VLOOKUP($A84,base!$F:$V,base!Q$1,FALSE)</f>
        <v>100% MIE NATURE PT MAXI 650 G X 6</v>
      </c>
      <c r="C84" s="280">
        <f>VLOOKUP($A84,base!$F:$V,base!P$1,FALSE)</f>
        <v>2029004990</v>
      </c>
      <c r="D84" s="281">
        <f>VLOOKUP($A84,base!$F:$V,base!U$1,FALSE)</f>
        <v>6.108597285067872</v>
      </c>
      <c r="E84" s="282">
        <f>VLOOKUP($A84,base!$F:$V,base!T$1,FALSE)</f>
        <v>10.644516192735553</v>
      </c>
      <c r="F84" s="280">
        <f>VLOOKUP($A84,base!$F:$V,base!O$1,FALSE)</f>
        <v>68</v>
      </c>
      <c r="G84" s="280">
        <f>VLOOKUP($A84,base!$F:$V,base!N$1,FALSE)</f>
        <v>6</v>
      </c>
      <c r="H84" s="280" t="str">
        <f>VLOOKUP($A84,DLUO!$A:$H,DLUO!$F$1,FALSE)</f>
        <v>9</v>
      </c>
      <c r="I84" s="280" t="str">
        <f>VLOOKUP($A84,DLUO!$A:$H,DLUO!$H$1,FALSE)</f>
        <v>27</v>
      </c>
      <c r="J84" s="141" t="e">
        <f>VLOOKUP(A84,#REF!,#REF!,FALSE)</f>
        <v>#REF!</v>
      </c>
      <c r="K84" s="132" t="e">
        <f>J84-(VLOOKUP($A84,#REF!,#REF!,FALSE))+($AN84*$F84)</f>
        <v>#REF!</v>
      </c>
      <c r="L84" s="133" t="e">
        <f>K84-(VLOOKUP($A84,#REF!,#REF!,FALSE))</f>
        <v>#REF!</v>
      </c>
      <c r="M84" s="133" t="e">
        <f>L84-(VLOOKUP($A84,#REF!,#REF!,FALSE))</f>
        <v>#REF!</v>
      </c>
      <c r="N84" s="133" t="e">
        <f>M84-(VLOOKUP($A84,#REF!,#REF!,FALSE))</f>
        <v>#REF!</v>
      </c>
      <c r="O84" s="133" t="e">
        <f>N84-(VLOOKUP($A84,#REF!,#REF!,FALSE))</f>
        <v>#REF!</v>
      </c>
      <c r="P84" s="133" t="e">
        <f>O84-(VLOOKUP($A84,#REF!,#REF!,FALSE))</f>
        <v>#REF!</v>
      </c>
      <c r="Q84" s="133" t="e">
        <f>P84-(VLOOKUP($A84,#REF!,#REF!,FALSE))</f>
        <v>#REF!</v>
      </c>
      <c r="R84" s="133" t="e">
        <f>Q84-(VLOOKUP($A84,#REF!,#REF!,FALSE))</f>
        <v>#REF!</v>
      </c>
      <c r="S84" s="133" t="e">
        <f>R84-(VLOOKUP($A84,#REF!,#REF!,FALSE))</f>
        <v>#REF!</v>
      </c>
      <c r="T84" s="133" t="e">
        <f>S84-(VLOOKUP($A84,#REF!,#REF!,FALSE))</f>
        <v>#REF!</v>
      </c>
      <c r="U84" s="133" t="e">
        <f>T84-(VLOOKUP($A84,#REF!,#REF!,FALSE))</f>
        <v>#REF!</v>
      </c>
      <c r="V84" s="133" t="e">
        <f>U84-(VLOOKUP($A84,#REF!,#REF!,FALSE))</f>
        <v>#REF!</v>
      </c>
      <c r="W84" s="133" t="e">
        <f>V84-(VLOOKUP($A84,#REF!,#REF!,FALSE))</f>
        <v>#REF!</v>
      </c>
      <c r="X84" s="134" t="e">
        <f>W84-(VLOOKUP($A84,#REF!,#REF!,FALSE))</f>
        <v>#REF!</v>
      </c>
      <c r="Z84" s="231" t="e">
        <f t="shared" si="90"/>
        <v>#REF!</v>
      </c>
      <c r="AA84" s="232" t="e">
        <f t="shared" si="91"/>
        <v>#REF!</v>
      </c>
      <c r="AB84" s="232" t="e">
        <f t="shared" si="92"/>
        <v>#REF!</v>
      </c>
      <c r="AC84" s="232" t="e">
        <f t="shared" si="93"/>
        <v>#REF!</v>
      </c>
      <c r="AD84" s="232" t="e">
        <f t="shared" si="94"/>
        <v>#REF!</v>
      </c>
      <c r="AE84" s="232" t="e">
        <f t="shared" si="95"/>
        <v>#REF!</v>
      </c>
      <c r="AF84" s="232" t="e">
        <f t="shared" si="96"/>
        <v>#REF!</v>
      </c>
      <c r="AG84" s="233" t="e">
        <f t="shared" si="97"/>
        <v>#REF!</v>
      </c>
      <c r="AH84" s="232" t="e">
        <f t="shared" si="99"/>
        <v>#REF!</v>
      </c>
      <c r="AI84" s="232" t="e">
        <f>IF(IF(T84&lt;0,(U84/$F84)-(T84/$F84),U84/$F84)&gt;0,"",IF(T84&lt;0,(U84/$F84)-(T84/$F84),U84/$F84))</f>
        <v>#REF!</v>
      </c>
      <c r="AJ84" s="233" t="e">
        <f t="shared" si="83"/>
        <v>#REF!</v>
      </c>
      <c r="AK84" s="233" t="e">
        <f t="shared" si="84"/>
        <v>#REF!</v>
      </c>
      <c r="AL84" s="233" t="e">
        <f t="shared" si="85"/>
        <v>#REF!</v>
      </c>
      <c r="AM84" s="170" t="e">
        <f t="shared" si="82"/>
        <v>#REF!</v>
      </c>
      <c r="AN84" s="52">
        <f t="shared" si="66"/>
        <v>0</v>
      </c>
      <c r="AO84" s="147"/>
      <c r="AP84" s="150"/>
      <c r="AQ84" s="147"/>
      <c r="AR84" s="150"/>
      <c r="AS84" s="147"/>
      <c r="AT84" s="150"/>
      <c r="AU84" s="147"/>
      <c r="AV84" s="150"/>
      <c r="AW84" s="147"/>
      <c r="AX84" s="150"/>
      <c r="AY84" s="147"/>
      <c r="AZ84" s="497"/>
      <c r="BA84" s="147"/>
      <c r="BB84" s="497"/>
      <c r="BC84" s="147"/>
      <c r="BD84" s="497"/>
      <c r="BE84" s="181"/>
      <c r="BF84" s="497"/>
      <c r="BG84" s="147"/>
      <c r="BH84" s="147"/>
      <c r="BI84" s="150"/>
      <c r="BJ84" s="147"/>
      <c r="BK84" s="150"/>
      <c r="BL84" s="147"/>
      <c r="BM84" s="150"/>
      <c r="BN84" s="67">
        <f t="shared" si="67"/>
        <v>0</v>
      </c>
      <c r="BO84" s="46">
        <f t="shared" ref="BO84:BS93" si="101">IFERROR(VLOOKUP($A84,$A$6:$BS$55,BO$1,FALSE),0)</f>
        <v>0</v>
      </c>
      <c r="BP84" s="46">
        <f t="shared" si="101"/>
        <v>0</v>
      </c>
      <c r="BQ84" s="46">
        <f t="shared" si="101"/>
        <v>0</v>
      </c>
      <c r="BR84" s="46">
        <f t="shared" si="101"/>
        <v>0</v>
      </c>
      <c r="BS84" s="49">
        <f t="shared" si="101"/>
        <v>0</v>
      </c>
      <c r="CC84" s="33" t="e">
        <f t="shared" si="69"/>
        <v>#REF!</v>
      </c>
    </row>
    <row r="85" spans="1:81" ht="18.75" x14ac:dyDescent="0.3">
      <c r="A85" s="386">
        <v>1000015875</v>
      </c>
      <c r="B85" s="387" t="str">
        <f>VLOOKUP($A85,base!$F:$V,base!Q$1,FALSE)</f>
        <v>100% MIE NATURE PT MAXI 650 G X 6</v>
      </c>
      <c r="C85" s="388">
        <f>VLOOKUP($A85,base!$F:$V,base!P$1,FALSE)</f>
        <v>2029004990</v>
      </c>
      <c r="D85" s="389">
        <f>VLOOKUP($A85,base!$F:$V,base!U$1,FALSE)</f>
        <v>6.108597285067872</v>
      </c>
      <c r="E85" s="390">
        <f>VLOOKUP($A85,base!$F:$V,base!T$1,FALSE)</f>
        <v>10.644516192735553</v>
      </c>
      <c r="F85" s="388">
        <f>VLOOKUP($A85,base!$F:$V,base!O$1,FALSE)</f>
        <v>68</v>
      </c>
      <c r="G85" s="388">
        <f>VLOOKUP($A85,base!$F:$V,base!N$1,FALSE)</f>
        <v>6</v>
      </c>
      <c r="H85" s="388" t="str">
        <f>VLOOKUP($A85,DLUO!$A:$H,DLUO!$F$1,FALSE)</f>
        <v>9</v>
      </c>
      <c r="I85" s="388" t="str">
        <f>VLOOKUP($A85,DLUO!$A:$H,DLUO!$H$1,FALSE)</f>
        <v>27</v>
      </c>
      <c r="J85" s="141" t="e">
        <f>VLOOKUP(A85,#REF!,#REF!,FALSE)</f>
        <v>#REF!</v>
      </c>
      <c r="K85" s="132" t="e">
        <f>J85-(VLOOKUP($A85,#REF!,#REF!,FALSE))+($AN85*$F85)</f>
        <v>#REF!</v>
      </c>
      <c r="L85" s="133" t="e">
        <f>K85-(VLOOKUP($A85,#REF!,#REF!,FALSE))</f>
        <v>#REF!</v>
      </c>
      <c r="M85" s="133" t="e">
        <f>L85-(VLOOKUP($A85,#REF!,#REF!,FALSE))</f>
        <v>#REF!</v>
      </c>
      <c r="N85" s="133" t="e">
        <f>M85-(VLOOKUP($A85,#REF!,#REF!,FALSE))</f>
        <v>#REF!</v>
      </c>
      <c r="O85" s="133" t="e">
        <f>N85-(VLOOKUP($A85,#REF!,#REF!,FALSE))</f>
        <v>#REF!</v>
      </c>
      <c r="P85" s="133" t="e">
        <f>O85-(VLOOKUP($A85,#REF!,#REF!,FALSE))</f>
        <v>#REF!</v>
      </c>
      <c r="Q85" s="133" t="e">
        <f>P85-(VLOOKUP($A85,#REF!,#REF!,FALSE))</f>
        <v>#REF!</v>
      </c>
      <c r="R85" s="133" t="e">
        <f>Q85-(VLOOKUP($A85,#REF!,#REF!,FALSE))</f>
        <v>#REF!</v>
      </c>
      <c r="S85" s="133" t="e">
        <f>R85-(VLOOKUP($A85,#REF!,#REF!,FALSE))</f>
        <v>#REF!</v>
      </c>
      <c r="T85" s="133" t="e">
        <f>S85-(VLOOKUP($A85,#REF!,#REF!,FALSE))</f>
        <v>#REF!</v>
      </c>
      <c r="U85" s="133" t="e">
        <f>T85-(VLOOKUP($A85,#REF!,#REF!,FALSE))</f>
        <v>#REF!</v>
      </c>
      <c r="V85" s="133" t="e">
        <f>U85-(VLOOKUP($A85,#REF!,#REF!,FALSE))</f>
        <v>#REF!</v>
      </c>
      <c r="W85" s="133" t="e">
        <f>V85-(VLOOKUP($A85,#REF!,#REF!,FALSE))</f>
        <v>#REF!</v>
      </c>
      <c r="X85" s="134" t="e">
        <f>W85-(VLOOKUP($A85,#REF!,#REF!,FALSE))</f>
        <v>#REF!</v>
      </c>
      <c r="Z85" s="231" t="e">
        <f t="shared" ref="Z85:AH85" si="102">IF(IF(K85&lt;0,(L85/$F85)-(K85/$F85),L85/$F85)&gt;0,"",IF(K85&lt;0,(L85/$F85)-(K85/$F85),L85/$F85))</f>
        <v>#REF!</v>
      </c>
      <c r="AA85" s="232" t="e">
        <f t="shared" si="102"/>
        <v>#REF!</v>
      </c>
      <c r="AB85" s="232" t="e">
        <f t="shared" si="102"/>
        <v>#REF!</v>
      </c>
      <c r="AC85" s="232" t="e">
        <f t="shared" si="102"/>
        <v>#REF!</v>
      </c>
      <c r="AD85" s="232" t="e">
        <f t="shared" si="102"/>
        <v>#REF!</v>
      </c>
      <c r="AE85" s="232" t="e">
        <f t="shared" si="102"/>
        <v>#REF!</v>
      </c>
      <c r="AF85" s="232" t="e">
        <f t="shared" si="102"/>
        <v>#REF!</v>
      </c>
      <c r="AG85" s="233" t="e">
        <f t="shared" si="102"/>
        <v>#REF!</v>
      </c>
      <c r="AH85" s="232" t="e">
        <f t="shared" si="102"/>
        <v>#REF!</v>
      </c>
      <c r="AI85" s="232" t="e">
        <f>IF(IF(T85&lt;0,(U85/$F85)-(T85/$F85),U85/$F85)&gt;0,"",IF(T85&lt;0,(U85/$F85)-(T85/$F85),U85/$F85))</f>
        <v>#REF!</v>
      </c>
      <c r="AJ85" s="233" t="e">
        <f t="shared" ref="AJ85:AJ113" si="103">IF(IF(U85&lt;0,(V85/$F85)-(U85/$F85),V85/$F85)&gt;0,"",IF(U85&lt;0,(V85/$F85)-(U85/$F85),V85/$F85))</f>
        <v>#REF!</v>
      </c>
      <c r="AK85" s="233" t="e">
        <f t="shared" si="84"/>
        <v>#REF!</v>
      </c>
      <c r="AL85" s="233" t="e">
        <f t="shared" si="85"/>
        <v>#REF!</v>
      </c>
      <c r="AM85" s="170" t="e">
        <f t="shared" si="82"/>
        <v>#N/A</v>
      </c>
      <c r="AN85" s="52">
        <f t="shared" si="66"/>
        <v>0</v>
      </c>
      <c r="AO85" s="147">
        <v>5</v>
      </c>
      <c r="AP85" s="150">
        <v>33</v>
      </c>
      <c r="AQ85" s="147">
        <v>33</v>
      </c>
      <c r="AR85" s="150"/>
      <c r="AS85" s="147"/>
      <c r="AT85" s="150"/>
      <c r="AU85" s="147"/>
      <c r="AV85" s="150"/>
      <c r="AW85" s="147"/>
      <c r="AX85" s="150"/>
      <c r="AY85" s="147"/>
      <c r="AZ85" s="497"/>
      <c r="BA85" s="147"/>
      <c r="BB85" s="497"/>
      <c r="BC85" s="147"/>
      <c r="BD85" s="497"/>
      <c r="BE85" s="244"/>
      <c r="BF85" s="497"/>
      <c r="BG85" s="147"/>
      <c r="BH85" s="147"/>
      <c r="BI85" s="150"/>
      <c r="BJ85" s="147"/>
      <c r="BK85" s="150"/>
      <c r="BL85" s="147"/>
      <c r="BM85" s="150"/>
      <c r="BN85" s="67" t="e">
        <f t="shared" si="67"/>
        <v>#N/A</v>
      </c>
      <c r="BO85" s="46">
        <f t="shared" si="101"/>
        <v>0</v>
      </c>
      <c r="BP85" s="46">
        <f t="shared" si="101"/>
        <v>0</v>
      </c>
      <c r="BQ85" s="46">
        <f t="shared" si="101"/>
        <v>0</v>
      </c>
      <c r="BR85" s="46">
        <f t="shared" si="101"/>
        <v>0</v>
      </c>
      <c r="BS85" s="49">
        <f t="shared" si="101"/>
        <v>0</v>
      </c>
      <c r="BU85" s="488" t="s">
        <v>313</v>
      </c>
      <c r="BV85" s="488"/>
      <c r="CC85" s="33" t="e">
        <f t="shared" si="69"/>
        <v>#REF!</v>
      </c>
    </row>
    <row r="86" spans="1:81" hidden="1" x14ac:dyDescent="0.2">
      <c r="A86" s="278">
        <v>1000015416</v>
      </c>
      <c r="B86" s="279" t="str">
        <f>VLOOKUP($A86,base!$F:$V,base!Q$1,FALSE)</f>
        <v>100% MIE NATURE PT MAXI 650 G X 20</v>
      </c>
      <c r="C86" s="280">
        <f>VLOOKUP($A86,base!$F:$V,base!P$1,FALSE)</f>
        <v>2029004990</v>
      </c>
      <c r="D86" s="281">
        <f>VLOOKUP($A86,base!$F:$V,base!U$1,FALSE)</f>
        <v>6.2307692307692299</v>
      </c>
      <c r="E86" s="282">
        <f>VLOOKUP($A86,base!$F:$V,base!T$1,FALSE)</f>
        <v>10.644516192735551</v>
      </c>
      <c r="F86" s="280">
        <f>VLOOKUP($A86,base!$F:$V,base!O$1,FALSE)</f>
        <v>20</v>
      </c>
      <c r="G86" s="280">
        <f>VLOOKUP($A86,base!$F:$V,base!N$1,FALSE)</f>
        <v>20</v>
      </c>
      <c r="H86" s="280" t="str">
        <f>VLOOKUP($A86,DLUO!$A:$H,DLUO!$F$1,FALSE)</f>
        <v>9</v>
      </c>
      <c r="I86" s="280" t="str">
        <f>VLOOKUP($A86,DLUO!$A:$H,DLUO!$H$1,FALSE)</f>
        <v>27</v>
      </c>
      <c r="J86" s="141" t="e">
        <f>VLOOKUP(A86,#REF!,#REF!,FALSE)</f>
        <v>#REF!</v>
      </c>
      <c r="K86" s="132" t="e">
        <f>J86-(VLOOKUP($A86,#REF!,#REF!,FALSE))+($AN86*$F86)</f>
        <v>#REF!</v>
      </c>
      <c r="L86" s="133" t="e">
        <f>K86-(VLOOKUP($A86,#REF!,#REF!,FALSE))</f>
        <v>#REF!</v>
      </c>
      <c r="M86" s="133" t="e">
        <f>L86-(VLOOKUP($A86,#REF!,#REF!,FALSE))</f>
        <v>#REF!</v>
      </c>
      <c r="N86" s="133" t="e">
        <f>M86-(VLOOKUP($A86,#REF!,#REF!,FALSE))</f>
        <v>#REF!</v>
      </c>
      <c r="O86" s="133" t="e">
        <f>N86-(VLOOKUP($A86,#REF!,#REF!,FALSE))</f>
        <v>#REF!</v>
      </c>
      <c r="P86" s="133" t="e">
        <f>O86-(VLOOKUP($A86,#REF!,#REF!,FALSE))</f>
        <v>#REF!</v>
      </c>
      <c r="Q86" s="133" t="e">
        <f>P86-(VLOOKUP($A86,#REF!,#REF!,FALSE))</f>
        <v>#REF!</v>
      </c>
      <c r="R86" s="133" t="e">
        <f>Q86-(VLOOKUP($A86,#REF!,#REF!,FALSE))</f>
        <v>#REF!</v>
      </c>
      <c r="S86" s="133" t="e">
        <f>R86-(VLOOKUP($A86,#REF!,#REF!,FALSE))</f>
        <v>#REF!</v>
      </c>
      <c r="T86" s="133" t="e">
        <f>S86-(VLOOKUP($A86,#REF!,#REF!,FALSE))</f>
        <v>#REF!</v>
      </c>
      <c r="U86" s="133" t="e">
        <f>T86-(VLOOKUP($A86,#REF!,#REF!,FALSE))</f>
        <v>#REF!</v>
      </c>
      <c r="V86" s="133" t="e">
        <f>U86-(VLOOKUP($A86,#REF!,#REF!,FALSE))</f>
        <v>#REF!</v>
      </c>
      <c r="W86" s="133" t="e">
        <f>V86-(VLOOKUP($A86,#REF!,#REF!,FALSE))</f>
        <v>#REF!</v>
      </c>
      <c r="X86" s="134" t="e">
        <f>W86-(VLOOKUP($A86,#REF!,#REF!,FALSE))</f>
        <v>#REF!</v>
      </c>
      <c r="Z86" s="231" t="e">
        <f t="shared" ref="Z86:AI86" si="104">IF(IF(K86&lt;0,(L86/$F86)-(K86/$F86),L86/$F86)&gt;0,"",IF(K86&lt;0,(L86/$F86)-(K86/$F86),L86/$F86))</f>
        <v>#REF!</v>
      </c>
      <c r="AA86" s="232" t="e">
        <f t="shared" si="104"/>
        <v>#REF!</v>
      </c>
      <c r="AB86" s="232" t="e">
        <f t="shared" si="104"/>
        <v>#REF!</v>
      </c>
      <c r="AC86" s="232" t="e">
        <f t="shared" si="104"/>
        <v>#REF!</v>
      </c>
      <c r="AD86" s="232" t="e">
        <f t="shared" si="104"/>
        <v>#REF!</v>
      </c>
      <c r="AE86" s="232" t="e">
        <f t="shared" si="104"/>
        <v>#REF!</v>
      </c>
      <c r="AF86" s="232" t="e">
        <f t="shared" si="104"/>
        <v>#REF!</v>
      </c>
      <c r="AG86" s="233" t="e">
        <f t="shared" si="104"/>
        <v>#REF!</v>
      </c>
      <c r="AH86" s="232" t="e">
        <f t="shared" si="104"/>
        <v>#REF!</v>
      </c>
      <c r="AI86" s="232" t="e">
        <f t="shared" si="104"/>
        <v>#REF!</v>
      </c>
      <c r="AJ86" s="233" t="e">
        <f t="shared" si="103"/>
        <v>#REF!</v>
      </c>
      <c r="AK86" s="233" t="e">
        <f t="shared" si="84"/>
        <v>#REF!</v>
      </c>
      <c r="AL86" s="233" t="e">
        <f t="shared" si="85"/>
        <v>#REF!</v>
      </c>
      <c r="AM86" s="170" t="e">
        <f t="shared" si="82"/>
        <v>#REF!</v>
      </c>
      <c r="AN86" s="52">
        <f t="shared" si="66"/>
        <v>0</v>
      </c>
      <c r="AO86" s="147"/>
      <c r="AP86" s="150"/>
      <c r="AQ86" s="147"/>
      <c r="AR86" s="150"/>
      <c r="AS86" s="147"/>
      <c r="AT86" s="150"/>
      <c r="AU86" s="147"/>
      <c r="AV86" s="150"/>
      <c r="AW86" s="147"/>
      <c r="AX86" s="150"/>
      <c r="AY86" s="147"/>
      <c r="AZ86" s="497"/>
      <c r="BA86" s="147"/>
      <c r="BB86" s="497"/>
      <c r="BC86" s="147"/>
      <c r="BD86" s="497"/>
      <c r="BE86" s="187"/>
      <c r="BF86" s="497"/>
      <c r="BG86" s="147"/>
      <c r="BH86" s="147"/>
      <c r="BI86" s="150"/>
      <c r="BJ86" s="147"/>
      <c r="BK86" s="150"/>
      <c r="BL86" s="147"/>
      <c r="BM86" s="150"/>
      <c r="BN86" s="67">
        <f t="shared" si="67"/>
        <v>0</v>
      </c>
      <c r="BO86" s="46">
        <f t="shared" si="101"/>
        <v>0</v>
      </c>
      <c r="BP86" s="46">
        <f t="shared" si="101"/>
        <v>0</v>
      </c>
      <c r="BQ86" s="46">
        <f t="shared" si="101"/>
        <v>0</v>
      </c>
      <c r="BR86" s="46">
        <f t="shared" si="101"/>
        <v>0</v>
      </c>
      <c r="BS86" s="49">
        <f t="shared" si="101"/>
        <v>0</v>
      </c>
      <c r="CC86" s="33" t="e">
        <f t="shared" si="69"/>
        <v>#REF!</v>
      </c>
    </row>
    <row r="87" spans="1:81" ht="15.75" thickBot="1" x14ac:dyDescent="0.25">
      <c r="A87" s="386">
        <v>1000015876</v>
      </c>
      <c r="B87" s="387" t="str">
        <f>VLOOKUP($A87,base!$F:$V,base!Q$1,FALSE)</f>
        <v>100% MIE NATURE PT MAXI 650 G X 20</v>
      </c>
      <c r="C87" s="388">
        <f>VLOOKUP($A87,base!$F:$V,base!P$1,FALSE)</f>
        <v>2029004990</v>
      </c>
      <c r="D87" s="389">
        <f>VLOOKUP($A87,base!$F:$V,base!U$1,FALSE)</f>
        <v>6.2307692307692299</v>
      </c>
      <c r="E87" s="390">
        <f>VLOOKUP($A87,base!$F:$V,base!T$1,FALSE)</f>
        <v>10.644516192735551</v>
      </c>
      <c r="F87" s="388">
        <f>VLOOKUP($A87,base!$F:$V,base!O$1,FALSE)</f>
        <v>20</v>
      </c>
      <c r="G87" s="388">
        <f>VLOOKUP($A87,base!$F:$V,base!N$1,FALSE)</f>
        <v>20</v>
      </c>
      <c r="H87" s="388" t="str">
        <f>VLOOKUP($A87,DLUO!$A:$H,DLUO!$F$1,FALSE)</f>
        <v>9</v>
      </c>
      <c r="I87" s="388" t="str">
        <f>VLOOKUP($A87,DLUO!$A:$H,DLUO!$H$1,FALSE)</f>
        <v>27</v>
      </c>
      <c r="J87" s="141" t="e">
        <f>VLOOKUP(A87,#REF!,#REF!,FALSE)</f>
        <v>#REF!</v>
      </c>
      <c r="K87" s="132" t="e">
        <f>J87-(VLOOKUP($A87,#REF!,#REF!,FALSE))+($AN87*$F87)</f>
        <v>#REF!</v>
      </c>
      <c r="L87" s="133" t="e">
        <f>K87-(VLOOKUP($A87,#REF!,#REF!,FALSE))</f>
        <v>#REF!</v>
      </c>
      <c r="M87" s="133" t="e">
        <f>L87-(VLOOKUP($A87,#REF!,#REF!,FALSE))</f>
        <v>#REF!</v>
      </c>
      <c r="N87" s="133" t="e">
        <f>M87-(VLOOKUP($A87,#REF!,#REF!,FALSE))</f>
        <v>#REF!</v>
      </c>
      <c r="O87" s="133" t="e">
        <f>N87-(VLOOKUP($A87,#REF!,#REF!,FALSE))</f>
        <v>#REF!</v>
      </c>
      <c r="P87" s="133" t="e">
        <f>O87-(VLOOKUP($A87,#REF!,#REF!,FALSE))</f>
        <v>#REF!</v>
      </c>
      <c r="Q87" s="133" t="e">
        <f>P87-(VLOOKUP($A87,#REF!,#REF!,FALSE))</f>
        <v>#REF!</v>
      </c>
      <c r="R87" s="133" t="e">
        <f>Q87-(VLOOKUP($A87,#REF!,#REF!,FALSE))</f>
        <v>#REF!</v>
      </c>
      <c r="S87" s="133" t="e">
        <f>R87-(VLOOKUP($A87,#REF!,#REF!,FALSE))</f>
        <v>#REF!</v>
      </c>
      <c r="T87" s="133" t="e">
        <f>S87-(VLOOKUP($A87,#REF!,#REF!,FALSE))</f>
        <v>#REF!</v>
      </c>
      <c r="U87" s="133" t="e">
        <f>T87-(VLOOKUP($A87,#REF!,#REF!,FALSE))</f>
        <v>#REF!</v>
      </c>
      <c r="V87" s="133" t="e">
        <f>U87-(VLOOKUP($A87,#REF!,#REF!,FALSE))</f>
        <v>#REF!</v>
      </c>
      <c r="W87" s="133" t="e">
        <f>V87-(VLOOKUP($A87,#REF!,#REF!,FALSE))</f>
        <v>#REF!</v>
      </c>
      <c r="X87" s="134" t="e">
        <f>W87-(VLOOKUP($A87,#REF!,#REF!,FALSE))</f>
        <v>#REF!</v>
      </c>
      <c r="Z87" s="231" t="e">
        <f t="shared" ref="Z87:AI88" si="105">IF(IF(K87&lt;0,(L87/$F87)-(K87/$F87),L87/$F87)&gt;0,"",IF(K87&lt;0,(L87/$F87)-(K87/$F87),L87/$F87))</f>
        <v>#REF!</v>
      </c>
      <c r="AA87" s="232" t="e">
        <f t="shared" si="105"/>
        <v>#REF!</v>
      </c>
      <c r="AB87" s="232" t="e">
        <f t="shared" si="105"/>
        <v>#REF!</v>
      </c>
      <c r="AC87" s="232" t="e">
        <f t="shared" si="105"/>
        <v>#REF!</v>
      </c>
      <c r="AD87" s="232" t="e">
        <f t="shared" si="105"/>
        <v>#REF!</v>
      </c>
      <c r="AE87" s="232" t="e">
        <f t="shared" si="105"/>
        <v>#REF!</v>
      </c>
      <c r="AF87" s="232" t="e">
        <f t="shared" si="105"/>
        <v>#REF!</v>
      </c>
      <c r="AG87" s="233" t="e">
        <f t="shared" si="105"/>
        <v>#REF!</v>
      </c>
      <c r="AH87" s="232" t="e">
        <f t="shared" si="105"/>
        <v>#REF!</v>
      </c>
      <c r="AI87" s="232" t="e">
        <f t="shared" si="105"/>
        <v>#REF!</v>
      </c>
      <c r="AJ87" s="233" t="e">
        <f t="shared" si="103"/>
        <v>#REF!</v>
      </c>
      <c r="AK87" s="233" t="e">
        <f t="shared" si="84"/>
        <v>#REF!</v>
      </c>
      <c r="AL87" s="233" t="e">
        <f t="shared" si="85"/>
        <v>#REF!</v>
      </c>
      <c r="AM87" s="170" t="e">
        <f t="shared" si="82"/>
        <v>#N/A</v>
      </c>
      <c r="AN87" s="52">
        <f t="shared" si="66"/>
        <v>0</v>
      </c>
      <c r="AO87" s="147"/>
      <c r="AP87" s="150"/>
      <c r="AQ87" s="147"/>
      <c r="AR87" s="150"/>
      <c r="AS87" s="147"/>
      <c r="AT87" s="150"/>
      <c r="AU87" s="147"/>
      <c r="AV87" s="150"/>
      <c r="AW87" s="147"/>
      <c r="AX87" s="150"/>
      <c r="AY87" s="147"/>
      <c r="AZ87" s="497"/>
      <c r="BA87" s="147"/>
      <c r="BB87" s="497"/>
      <c r="BC87" s="147"/>
      <c r="BD87" s="497"/>
      <c r="BE87" s="181"/>
      <c r="BF87" s="497"/>
      <c r="BG87" s="147"/>
      <c r="BH87" s="147"/>
      <c r="BI87" s="150"/>
      <c r="BJ87" s="147"/>
      <c r="BK87" s="150"/>
      <c r="BL87" s="147"/>
      <c r="BM87" s="150"/>
      <c r="BN87" s="67" t="e">
        <f t="shared" si="67"/>
        <v>#N/A</v>
      </c>
      <c r="BO87" s="46">
        <f t="shared" si="101"/>
        <v>0</v>
      </c>
      <c r="BP87" s="46">
        <f t="shared" si="101"/>
        <v>0</v>
      </c>
      <c r="BQ87" s="46">
        <f t="shared" si="101"/>
        <v>0</v>
      </c>
      <c r="BR87" s="46">
        <f t="shared" si="101"/>
        <v>0</v>
      </c>
      <c r="BS87" s="49">
        <f t="shared" si="101"/>
        <v>0</v>
      </c>
      <c r="CC87" s="33" t="e">
        <f t="shared" si="69"/>
        <v>#REF!</v>
      </c>
    </row>
    <row r="88" spans="1:81" hidden="1" x14ac:dyDescent="0.2">
      <c r="A88" s="386">
        <v>1000015913</v>
      </c>
      <c r="B88" s="387" t="str">
        <f>VLOOKUP($A88,base!$F:$V,base!Q$1,FALSE)</f>
        <v>100% MIE NATURE PT OFFRE ECO GT 650 G X 6</v>
      </c>
      <c r="C88" s="388">
        <f>VLOOKUP($A88,base!$F:$V,base!P$1,FALSE)</f>
        <v>2029004990</v>
      </c>
      <c r="D88" s="389">
        <f>VLOOKUP($A88,base!$F:$V,base!U$1,FALSE)</f>
        <v>6.108597285067872</v>
      </c>
      <c r="E88" s="390">
        <f>VLOOKUP($A88,base!$F:$V,base!T$1,FALSE)</f>
        <v>10.697980988042188</v>
      </c>
      <c r="F88" s="388">
        <f>VLOOKUP($A88,base!$F:$V,base!O$1,FALSE)</f>
        <v>68</v>
      </c>
      <c r="G88" s="388">
        <f>VLOOKUP($A88,base!$F:$V,base!N$1,FALSE)</f>
        <v>6</v>
      </c>
      <c r="H88" s="388" t="str">
        <f>VLOOKUP($A88,DLUO!$A:$H,DLUO!$F$1,FALSE)</f>
        <v>9</v>
      </c>
      <c r="I88" s="280" t="str">
        <f>VLOOKUP($A88,DLUO!$A:$H,DLUO!$H$1,FALSE)</f>
        <v>27</v>
      </c>
      <c r="J88" s="141" t="e">
        <f>VLOOKUP(A88,#REF!,#REF!,FALSE)</f>
        <v>#REF!</v>
      </c>
      <c r="K88" s="132" t="e">
        <f>J88-(VLOOKUP($A88,#REF!,#REF!,FALSE))+($AN88*$F88)</f>
        <v>#REF!</v>
      </c>
      <c r="L88" s="133" t="e">
        <f>K88-(VLOOKUP($A88,#REF!,#REF!,FALSE))</f>
        <v>#REF!</v>
      </c>
      <c r="M88" s="133" t="e">
        <f>L88-(VLOOKUP($A88,#REF!,#REF!,FALSE))</f>
        <v>#REF!</v>
      </c>
      <c r="N88" s="133" t="e">
        <f>M88-(VLOOKUP($A88,#REF!,#REF!,FALSE))</f>
        <v>#REF!</v>
      </c>
      <c r="O88" s="133" t="e">
        <f>N88-(VLOOKUP($A88,#REF!,#REF!,FALSE))</f>
        <v>#REF!</v>
      </c>
      <c r="P88" s="133" t="e">
        <f>O88-(VLOOKUP($A88,#REF!,#REF!,FALSE))</f>
        <v>#REF!</v>
      </c>
      <c r="Q88" s="133" t="e">
        <f>P88-(VLOOKUP($A88,#REF!,#REF!,FALSE))</f>
        <v>#REF!</v>
      </c>
      <c r="R88" s="133" t="e">
        <f>Q88-(VLOOKUP($A88,#REF!,#REF!,FALSE))</f>
        <v>#REF!</v>
      </c>
      <c r="S88" s="133" t="e">
        <f>R88-(VLOOKUP($A88,#REF!,#REF!,FALSE))</f>
        <v>#REF!</v>
      </c>
      <c r="T88" s="133" t="e">
        <f>S88-(VLOOKUP($A88,#REF!,#REF!,FALSE))</f>
        <v>#REF!</v>
      </c>
      <c r="U88" s="133" t="e">
        <f>T88-(VLOOKUP($A88,#REF!,#REF!,FALSE))</f>
        <v>#REF!</v>
      </c>
      <c r="V88" s="133" t="e">
        <f>U88-(VLOOKUP($A88,#REF!,#REF!,FALSE))</f>
        <v>#REF!</v>
      </c>
      <c r="W88" s="133" t="e">
        <f>V88-(VLOOKUP($A88,#REF!,#REF!,FALSE))</f>
        <v>#REF!</v>
      </c>
      <c r="X88" s="134" t="e">
        <f>W88-(VLOOKUP($A88,#REF!,#REF!,FALSE))</f>
        <v>#REF!</v>
      </c>
      <c r="Z88" s="231" t="e">
        <f t="shared" si="105"/>
        <v>#REF!</v>
      </c>
      <c r="AA88" s="232" t="e">
        <f t="shared" si="105"/>
        <v>#REF!</v>
      </c>
      <c r="AB88" s="232" t="e">
        <f t="shared" si="105"/>
        <v>#REF!</v>
      </c>
      <c r="AC88" s="232" t="e">
        <f t="shared" si="105"/>
        <v>#REF!</v>
      </c>
      <c r="AD88" s="232" t="e">
        <f t="shared" si="105"/>
        <v>#REF!</v>
      </c>
      <c r="AE88" s="232" t="e">
        <f t="shared" si="105"/>
        <v>#REF!</v>
      </c>
      <c r="AF88" s="232" t="e">
        <f t="shared" si="105"/>
        <v>#REF!</v>
      </c>
      <c r="AG88" s="233" t="e">
        <f t="shared" si="105"/>
        <v>#REF!</v>
      </c>
      <c r="AH88" s="232" t="e">
        <f t="shared" si="105"/>
        <v>#REF!</v>
      </c>
      <c r="AI88" s="232" t="e">
        <f t="shared" si="105"/>
        <v>#REF!</v>
      </c>
      <c r="AJ88" s="233" t="e">
        <f t="shared" si="103"/>
        <v>#REF!</v>
      </c>
      <c r="AK88" s="233" t="e">
        <f t="shared" si="84"/>
        <v>#REF!</v>
      </c>
      <c r="AL88" s="233" t="e">
        <f t="shared" si="85"/>
        <v>#REF!</v>
      </c>
      <c r="AM88" s="170" t="e">
        <f t="shared" si="82"/>
        <v>#REF!</v>
      </c>
      <c r="AN88" s="52">
        <f t="shared" si="66"/>
        <v>0</v>
      </c>
      <c r="AO88" s="147"/>
      <c r="AP88" s="150"/>
      <c r="AQ88" s="147"/>
      <c r="AR88" s="150"/>
      <c r="AS88" s="147"/>
      <c r="AT88" s="150"/>
      <c r="AU88" s="147"/>
      <c r="AV88" s="150"/>
      <c r="AW88" s="147"/>
      <c r="AX88" s="150"/>
      <c r="AY88" s="147"/>
      <c r="AZ88" s="497"/>
      <c r="BA88" s="147"/>
      <c r="BB88" s="497"/>
      <c r="BC88" s="147"/>
      <c r="BD88" s="497"/>
      <c r="BE88" s="244"/>
      <c r="BF88" s="497"/>
      <c r="BG88" s="147"/>
      <c r="BH88" s="147"/>
      <c r="BI88" s="150"/>
      <c r="BJ88" s="147"/>
      <c r="BK88" s="150"/>
      <c r="BL88" s="147"/>
      <c r="BM88" s="150"/>
      <c r="BN88" s="67">
        <f t="shared" si="67"/>
        <v>0</v>
      </c>
      <c r="BO88" s="46">
        <f t="shared" si="101"/>
        <v>0</v>
      </c>
      <c r="BP88" s="46">
        <f t="shared" si="101"/>
        <v>0</v>
      </c>
      <c r="BQ88" s="46">
        <f t="shared" si="101"/>
        <v>0</v>
      </c>
      <c r="BR88" s="46">
        <f t="shared" si="101"/>
        <v>0</v>
      </c>
      <c r="BS88" s="49">
        <f t="shared" si="101"/>
        <v>0</v>
      </c>
      <c r="CC88" s="33" t="e">
        <f t="shared" si="69"/>
        <v>#REF!</v>
      </c>
    </row>
    <row r="89" spans="1:81" hidden="1" x14ac:dyDescent="0.2">
      <c r="A89" s="278">
        <v>1000013954</v>
      </c>
      <c r="B89" s="279" t="str">
        <f>VLOOKUP($A89,base!$F:$V,base!Q$1,FALSE)</f>
        <v>100% MIE NATURE PT OFFRE ECO GT 650 G X 6</v>
      </c>
      <c r="C89" s="280">
        <f>VLOOKUP($A89,base!$F:$V,base!P$1,FALSE)</f>
        <v>2029004990</v>
      </c>
      <c r="D89" s="281">
        <f>VLOOKUP($A89,base!$F:$V,base!U$1,FALSE)</f>
        <v>6.1203672220333205</v>
      </c>
      <c r="E89" s="282">
        <f>VLOOKUP($A89,base!$F:$V,base!T$1,FALSE)</f>
        <v>10.677407947680573</v>
      </c>
      <c r="F89" s="280">
        <f>VLOOKUP($A89,base!$F:$V,base!O$1,FALSE)</f>
        <v>68</v>
      </c>
      <c r="G89" s="280">
        <f>VLOOKUP($A89,base!$F:$V,base!N$1,FALSE)</f>
        <v>6</v>
      </c>
      <c r="H89" s="280" t="str">
        <f>VLOOKUP($A89,DLUO!$A:$H,DLUO!$F$1,FALSE)</f>
        <v>9</v>
      </c>
      <c r="I89" s="280" t="str">
        <f>VLOOKUP($A89,DLUO!$A:$H,DLUO!$H$1,FALSE)</f>
        <v>27</v>
      </c>
      <c r="J89" s="141" t="e">
        <f>VLOOKUP(A89,#REF!,#REF!,FALSE)</f>
        <v>#REF!</v>
      </c>
      <c r="K89" s="132" t="e">
        <f>J89-(VLOOKUP($A89,#REF!,#REF!,FALSE))+($AN89*$F89)</f>
        <v>#REF!</v>
      </c>
      <c r="L89" s="133" t="e">
        <f>K89-(VLOOKUP($A89,#REF!,#REF!,FALSE))</f>
        <v>#REF!</v>
      </c>
      <c r="M89" s="133" t="e">
        <f>L89-(VLOOKUP($A89,#REF!,#REF!,FALSE))</f>
        <v>#REF!</v>
      </c>
      <c r="N89" s="133" t="e">
        <f>M89-(VLOOKUP($A89,#REF!,#REF!,FALSE))</f>
        <v>#REF!</v>
      </c>
      <c r="O89" s="133" t="e">
        <f>N89-(VLOOKUP($A89,#REF!,#REF!,FALSE))</f>
        <v>#REF!</v>
      </c>
      <c r="P89" s="133" t="e">
        <f>O89-(VLOOKUP($A89,#REF!,#REF!,FALSE))</f>
        <v>#REF!</v>
      </c>
      <c r="Q89" s="133" t="e">
        <f>P89-(VLOOKUP($A89,#REF!,#REF!,FALSE))</f>
        <v>#REF!</v>
      </c>
      <c r="R89" s="133" t="e">
        <f>Q89-(VLOOKUP($A89,#REF!,#REF!,FALSE))</f>
        <v>#REF!</v>
      </c>
      <c r="S89" s="133" t="e">
        <f>R89-(VLOOKUP($A89,#REF!,#REF!,FALSE))</f>
        <v>#REF!</v>
      </c>
      <c r="T89" s="133" t="e">
        <f>S89-(VLOOKUP($A89,#REF!,#REF!,FALSE))</f>
        <v>#REF!</v>
      </c>
      <c r="U89" s="133" t="e">
        <f>T89-(VLOOKUP($A89,#REF!,#REF!,FALSE))</f>
        <v>#REF!</v>
      </c>
      <c r="V89" s="133" t="e">
        <f>U89-(VLOOKUP($A89,#REF!,#REF!,FALSE))</f>
        <v>#REF!</v>
      </c>
      <c r="W89" s="133" t="e">
        <f>V89-(VLOOKUP($A89,#REF!,#REF!,FALSE))</f>
        <v>#REF!</v>
      </c>
      <c r="X89" s="134" t="e">
        <f>W89-(VLOOKUP($A89,#REF!,#REF!,FALSE))</f>
        <v>#REF!</v>
      </c>
      <c r="Z89" s="231" t="e">
        <f t="shared" si="90"/>
        <v>#REF!</v>
      </c>
      <c r="AA89" s="232" t="e">
        <f t="shared" si="91"/>
        <v>#REF!</v>
      </c>
      <c r="AB89" s="232" t="e">
        <f t="shared" si="92"/>
        <v>#REF!</v>
      </c>
      <c r="AC89" s="232" t="e">
        <f t="shared" si="93"/>
        <v>#REF!</v>
      </c>
      <c r="AD89" s="232" t="e">
        <f t="shared" si="94"/>
        <v>#REF!</v>
      </c>
      <c r="AE89" s="232" t="e">
        <f t="shared" si="95"/>
        <v>#REF!</v>
      </c>
      <c r="AF89" s="232" t="e">
        <f t="shared" si="96"/>
        <v>#REF!</v>
      </c>
      <c r="AG89" s="233" t="e">
        <f t="shared" si="97"/>
        <v>#REF!</v>
      </c>
      <c r="AH89" s="232" t="e">
        <f t="shared" si="99"/>
        <v>#REF!</v>
      </c>
      <c r="AI89" s="232" t="e">
        <f>IF(IF(T89&lt;0,(U89/$F89)-(T89/$F89),U89/$F89)&gt;0,"",IF(T89&lt;0,(U89/$F89)-(T89/$F89),U89/$F89))</f>
        <v>#REF!</v>
      </c>
      <c r="AJ89" s="233" t="e">
        <f t="shared" si="103"/>
        <v>#REF!</v>
      </c>
      <c r="AK89" s="233" t="e">
        <f t="shared" si="84"/>
        <v>#REF!</v>
      </c>
      <c r="AL89" s="233" t="e">
        <f t="shared" si="85"/>
        <v>#REF!</v>
      </c>
      <c r="AM89" s="170" t="e">
        <f t="shared" si="82"/>
        <v>#REF!</v>
      </c>
      <c r="AN89" s="52">
        <f t="shared" si="66"/>
        <v>0</v>
      </c>
      <c r="AO89" s="147"/>
      <c r="AP89" s="150"/>
      <c r="AQ89" s="147"/>
      <c r="AR89" s="150"/>
      <c r="AS89" s="147"/>
      <c r="AT89" s="150"/>
      <c r="AU89" s="147"/>
      <c r="AV89" s="150"/>
      <c r="AW89" s="147"/>
      <c r="AX89" s="150"/>
      <c r="AY89" s="147"/>
      <c r="AZ89" s="497"/>
      <c r="BA89" s="147"/>
      <c r="BB89" s="497"/>
      <c r="BC89" s="147"/>
      <c r="BD89" s="497"/>
      <c r="BE89" s="187"/>
      <c r="BF89" s="497"/>
      <c r="BG89" s="147"/>
      <c r="BH89" s="147"/>
      <c r="BI89" s="150"/>
      <c r="BJ89" s="147"/>
      <c r="BK89" s="150"/>
      <c r="BL89" s="147"/>
      <c r="BM89" s="150"/>
      <c r="BN89" s="67">
        <f t="shared" si="67"/>
        <v>0</v>
      </c>
      <c r="BO89" s="46">
        <f t="shared" si="101"/>
        <v>0</v>
      </c>
      <c r="BP89" s="46">
        <f t="shared" si="101"/>
        <v>0</v>
      </c>
      <c r="BQ89" s="46">
        <f t="shared" si="101"/>
        <v>0</v>
      </c>
      <c r="BR89" s="46">
        <f t="shared" si="101"/>
        <v>0</v>
      </c>
      <c r="BS89" s="49">
        <f t="shared" si="101"/>
        <v>0</v>
      </c>
      <c r="CC89" s="33" t="e">
        <f t="shared" si="69"/>
        <v>#REF!</v>
      </c>
    </row>
    <row r="90" spans="1:81" ht="15.75" customHeight="1" thickBot="1" x14ac:dyDescent="0.25">
      <c r="A90" s="276">
        <v>1000011694</v>
      </c>
      <c r="B90" s="277" t="str">
        <f>VLOOKUP($A90,base!$F:$V,base!Q$1,FALSE)</f>
        <v>100% MIE COMPLET MAXI   650 G X 6</v>
      </c>
      <c r="C90" s="328">
        <f>VLOOKUP($A90,base!$F:$V,base!P$1,FALSE)</f>
        <v>2029004995</v>
      </c>
      <c r="D90" s="329">
        <f>VLOOKUP($A90,base!$F:$V,base!U$1,FALSE)</f>
        <v>5.6811875693673688</v>
      </c>
      <c r="E90" s="330">
        <f>VLOOKUP($A90,base!$F:$V,base!T$1,FALSE)</f>
        <v>9.8638470007912478</v>
      </c>
      <c r="F90" s="328">
        <f>VLOOKUP($A90,base!$F:$V,base!O$1,FALSE)</f>
        <v>68</v>
      </c>
      <c r="G90" s="328">
        <f>VLOOKUP($A90,base!$F:$V,base!N$1,FALSE)</f>
        <v>6</v>
      </c>
      <c r="H90" s="328" t="str">
        <f>VLOOKUP($A90,DLUO!$A:$H,DLUO!$F$1,FALSE)</f>
        <v>6</v>
      </c>
      <c r="I90" s="328" t="str">
        <f>VLOOKUP($A90,DLUO!$A:$H,DLUO!$H$1,FALSE)</f>
        <v>18</v>
      </c>
      <c r="J90" s="141" t="e">
        <f>VLOOKUP(A90,#REF!,#REF!,FALSE)</f>
        <v>#REF!</v>
      </c>
      <c r="K90" s="132" t="e">
        <f>J90-(VLOOKUP($A90,#REF!,#REF!,FALSE))+($AN90*$F90)</f>
        <v>#REF!</v>
      </c>
      <c r="L90" s="133" t="e">
        <f>K90-(VLOOKUP($A90,#REF!,#REF!,FALSE))</f>
        <v>#REF!</v>
      </c>
      <c r="M90" s="133" t="e">
        <f>L90-(VLOOKUP($A90,#REF!,#REF!,FALSE))</f>
        <v>#REF!</v>
      </c>
      <c r="N90" s="133" t="e">
        <f>M90-(VLOOKUP($A90,#REF!,#REF!,FALSE))</f>
        <v>#REF!</v>
      </c>
      <c r="O90" s="133" t="e">
        <f>N90-(VLOOKUP($A90,#REF!,#REF!,FALSE))</f>
        <v>#REF!</v>
      </c>
      <c r="P90" s="133" t="e">
        <f>O90-(VLOOKUP($A90,#REF!,#REF!,FALSE))</f>
        <v>#REF!</v>
      </c>
      <c r="Q90" s="133" t="e">
        <f>P90-(VLOOKUP($A90,#REF!,#REF!,FALSE))</f>
        <v>#REF!</v>
      </c>
      <c r="R90" s="133" t="e">
        <f>Q90-(VLOOKUP($A90,#REF!,#REF!,FALSE))</f>
        <v>#REF!</v>
      </c>
      <c r="S90" s="133" t="e">
        <f>R90-(VLOOKUP($A90,#REF!,#REF!,FALSE))</f>
        <v>#REF!</v>
      </c>
      <c r="T90" s="133" t="e">
        <f>S90-(VLOOKUP($A90,#REF!,#REF!,FALSE))</f>
        <v>#REF!</v>
      </c>
      <c r="U90" s="133" t="e">
        <f>T90-(VLOOKUP($A90,#REF!,#REF!,FALSE))</f>
        <v>#REF!</v>
      </c>
      <c r="V90" s="133" t="e">
        <f>U90-(VLOOKUP($A90,#REF!,#REF!,FALSE))</f>
        <v>#REF!</v>
      </c>
      <c r="W90" s="133" t="e">
        <f>V90-(VLOOKUP($A90,#REF!,#REF!,FALSE))</f>
        <v>#REF!</v>
      </c>
      <c r="X90" s="134" t="e">
        <f>W90-(VLOOKUP($A90,#REF!,#REF!,FALSE))</f>
        <v>#REF!</v>
      </c>
      <c r="Z90" s="231" t="e">
        <f>IF(IF(K90&lt;0,(L90/$F90)-(K90/$F90),L90/$F90)&gt;0,"",IF(K90&lt;0,(L90/$F90)-(K90/$F90),L90/$F90))</f>
        <v>#REF!</v>
      </c>
      <c r="AA90" s="417" t="e">
        <f>IF(IF(L90&lt;0,(M90/$F90)-(L90/$F90),M90/$F90)&gt;0,"",IF(L90&lt;0,(M90/$F90)-(L90/$F90),M90/$F90))</f>
        <v>#REF!</v>
      </c>
      <c r="AB90" s="232" t="e">
        <f t="shared" si="92"/>
        <v>#REF!</v>
      </c>
      <c r="AC90" s="232" t="e">
        <f t="shared" si="93"/>
        <v>#REF!</v>
      </c>
      <c r="AD90" s="232" t="e">
        <f t="shared" si="94"/>
        <v>#REF!</v>
      </c>
      <c r="AE90" s="232" t="e">
        <f t="shared" si="95"/>
        <v>#REF!</v>
      </c>
      <c r="AF90" s="232" t="e">
        <f t="shared" si="96"/>
        <v>#REF!</v>
      </c>
      <c r="AG90" s="233" t="e">
        <f t="shared" si="97"/>
        <v>#REF!</v>
      </c>
      <c r="AH90" s="232" t="e">
        <f t="shared" si="99"/>
        <v>#REF!</v>
      </c>
      <c r="AI90" s="232" t="e">
        <f>IF(IF(T90&lt;0,(U90/$F90)-(T90/$F90),U90/$F90)&gt;0,"",IF(T90&lt;0,(U90/$F90)-(T90/$F90),U90/$F90))</f>
        <v>#REF!</v>
      </c>
      <c r="AJ90" s="233" t="e">
        <f t="shared" si="103"/>
        <v>#REF!</v>
      </c>
      <c r="AK90" s="233" t="e">
        <f t="shared" si="84"/>
        <v>#REF!</v>
      </c>
      <c r="AL90" s="233" t="e">
        <f t="shared" si="85"/>
        <v>#REF!</v>
      </c>
      <c r="AM90" s="170" t="e">
        <f t="shared" si="82"/>
        <v>#N/A</v>
      </c>
      <c r="AN90" s="52">
        <f t="shared" si="66"/>
        <v>0</v>
      </c>
      <c r="AO90" s="147"/>
      <c r="AP90" s="150"/>
      <c r="AQ90" s="147"/>
      <c r="AR90" s="150"/>
      <c r="AS90" s="147"/>
      <c r="AT90" s="150"/>
      <c r="AU90" s="147"/>
      <c r="AV90" s="150"/>
      <c r="AW90" s="147"/>
      <c r="AX90" s="150"/>
      <c r="AY90" s="147"/>
      <c r="AZ90" s="497"/>
      <c r="BA90" s="147"/>
      <c r="BB90" s="497"/>
      <c r="BC90" s="147"/>
      <c r="BD90" s="497"/>
      <c r="BE90" s="181"/>
      <c r="BF90" s="497"/>
      <c r="BG90" s="147"/>
      <c r="BH90" s="147"/>
      <c r="BI90" s="150"/>
      <c r="BJ90" s="147"/>
      <c r="BK90" s="150"/>
      <c r="BL90" s="147"/>
      <c r="BM90" s="150"/>
      <c r="BN90" s="67" t="e">
        <f t="shared" si="67"/>
        <v>#N/A</v>
      </c>
      <c r="BO90" s="46">
        <f t="shared" si="101"/>
        <v>0</v>
      </c>
      <c r="BP90" s="46">
        <f t="shared" si="101"/>
        <v>0</v>
      </c>
      <c r="BQ90" s="46">
        <f t="shared" si="101"/>
        <v>0</v>
      </c>
      <c r="BR90" s="46">
        <f t="shared" si="101"/>
        <v>0</v>
      </c>
      <c r="BS90" s="49">
        <f t="shared" si="101"/>
        <v>0</v>
      </c>
      <c r="CC90" s="33" t="e">
        <f t="shared" si="69"/>
        <v>#REF!</v>
      </c>
    </row>
    <row r="91" spans="1:81" x14ac:dyDescent="0.2">
      <c r="A91" s="276">
        <v>1000015418</v>
      </c>
      <c r="B91" s="277" t="str">
        <f>VLOOKUP($A91,base!$F:$V,base!Q$1,FALSE)</f>
        <v>100% MIE COMPLET MAXI 650 G X 20</v>
      </c>
      <c r="C91" s="328">
        <f>VLOOKUP($A91,base!$F:$V,base!P$1,FALSE)</f>
        <v>2029004995</v>
      </c>
      <c r="D91" s="329">
        <f>VLOOKUP($A91,base!$F:$V,base!U$1,FALSE)</f>
        <v>5.7948113207547172</v>
      </c>
      <c r="E91" s="330">
        <f>VLOOKUP($A91,base!$F:$V,base!T$1,FALSE)</f>
        <v>9.8638470007912478</v>
      </c>
      <c r="F91" s="328">
        <f>VLOOKUP($A91,base!$F:$V,base!O$1,FALSE)</f>
        <v>20</v>
      </c>
      <c r="G91" s="328">
        <f>VLOOKUP($A91,base!$F:$V,base!N$1,FALSE)</f>
        <v>20</v>
      </c>
      <c r="H91" s="328" t="str">
        <f>VLOOKUP($A91,DLUO!$A:$H,DLUO!$F$1,FALSE)</f>
        <v>6</v>
      </c>
      <c r="I91" s="328" t="str">
        <f>VLOOKUP($A91,DLUO!$A:$H,DLUO!$H$1,FALSE)</f>
        <v>18</v>
      </c>
      <c r="J91" s="141" t="e">
        <f>VLOOKUP(A91,#REF!,#REF!,FALSE)</f>
        <v>#REF!</v>
      </c>
      <c r="K91" s="132" t="e">
        <f>J91-(VLOOKUP($A91,#REF!,#REF!,FALSE))+($AN91*$F91)</f>
        <v>#REF!</v>
      </c>
      <c r="L91" s="133" t="e">
        <f>K91-(VLOOKUP($A91,#REF!,#REF!,FALSE))</f>
        <v>#REF!</v>
      </c>
      <c r="M91" s="133" t="e">
        <f>L91-(VLOOKUP($A91,#REF!,#REF!,FALSE))</f>
        <v>#REF!</v>
      </c>
      <c r="N91" s="133" t="e">
        <f>M91-(VLOOKUP($A91,#REF!,#REF!,FALSE))</f>
        <v>#REF!</v>
      </c>
      <c r="O91" s="133" t="e">
        <f>N91-(VLOOKUP($A91,#REF!,#REF!,FALSE))</f>
        <v>#REF!</v>
      </c>
      <c r="P91" s="133" t="e">
        <f>O91-(VLOOKUP($A91,#REF!,#REF!,FALSE))</f>
        <v>#REF!</v>
      </c>
      <c r="Q91" s="133" t="e">
        <f>P91-(VLOOKUP($A91,#REF!,#REF!,FALSE))</f>
        <v>#REF!</v>
      </c>
      <c r="R91" s="133" t="e">
        <f>Q91-(VLOOKUP($A91,#REF!,#REF!,FALSE))</f>
        <v>#REF!</v>
      </c>
      <c r="S91" s="133" t="e">
        <f>R91-(VLOOKUP($A91,#REF!,#REF!,FALSE))</f>
        <v>#REF!</v>
      </c>
      <c r="T91" s="133" t="e">
        <f>S91-(VLOOKUP($A91,#REF!,#REF!,FALSE))</f>
        <v>#REF!</v>
      </c>
      <c r="U91" s="133" t="e">
        <f>T91-(VLOOKUP($A91,#REF!,#REF!,FALSE))</f>
        <v>#REF!</v>
      </c>
      <c r="V91" s="133" t="e">
        <f>U91-(VLOOKUP($A91,#REF!,#REF!,FALSE))</f>
        <v>#REF!</v>
      </c>
      <c r="W91" s="133" t="e">
        <f>V91-(VLOOKUP($A91,#REF!,#REF!,FALSE))</f>
        <v>#REF!</v>
      </c>
      <c r="X91" s="134" t="e">
        <f>W91-(VLOOKUP($A91,#REF!,#REF!,FALSE))</f>
        <v>#REF!</v>
      </c>
      <c r="Z91" s="231" t="e">
        <f t="shared" ref="Z91:AI91" si="106">IF(IF(K91&lt;0,(L91/$F91)-(K91/$F91),L91/$F91)&gt;0,"",IF(K91&lt;0,(L91/$F91)-(K91/$F91),L91/$F91))</f>
        <v>#REF!</v>
      </c>
      <c r="AA91" s="232" t="e">
        <f t="shared" si="106"/>
        <v>#REF!</v>
      </c>
      <c r="AB91" s="232" t="e">
        <f t="shared" si="106"/>
        <v>#REF!</v>
      </c>
      <c r="AC91" s="232" t="e">
        <f t="shared" si="106"/>
        <v>#REF!</v>
      </c>
      <c r="AD91" s="232" t="e">
        <f t="shared" si="106"/>
        <v>#REF!</v>
      </c>
      <c r="AE91" s="232" t="e">
        <f t="shared" si="106"/>
        <v>#REF!</v>
      </c>
      <c r="AF91" s="232" t="e">
        <f t="shared" si="106"/>
        <v>#REF!</v>
      </c>
      <c r="AG91" s="233" t="e">
        <f t="shared" si="106"/>
        <v>#REF!</v>
      </c>
      <c r="AH91" s="232" t="e">
        <f t="shared" si="106"/>
        <v>#REF!</v>
      </c>
      <c r="AI91" s="232" t="e">
        <f t="shared" si="106"/>
        <v>#REF!</v>
      </c>
      <c r="AJ91" s="233" t="e">
        <f t="shared" si="103"/>
        <v>#REF!</v>
      </c>
      <c r="AK91" s="233" t="e">
        <f t="shared" si="84"/>
        <v>#REF!</v>
      </c>
      <c r="AL91" s="233" t="e">
        <f t="shared" si="85"/>
        <v>#REF!</v>
      </c>
      <c r="AM91" s="170" t="e">
        <f t="shared" si="82"/>
        <v>#N/A</v>
      </c>
      <c r="AN91" s="52">
        <f t="shared" si="66"/>
        <v>0</v>
      </c>
      <c r="AO91" s="147"/>
      <c r="AP91" s="150"/>
      <c r="AQ91" s="147"/>
      <c r="AR91" s="150"/>
      <c r="AS91" s="147"/>
      <c r="AT91" s="150"/>
      <c r="AU91" s="147"/>
      <c r="AV91" s="150"/>
      <c r="AW91" s="147"/>
      <c r="AX91" s="150"/>
      <c r="AY91" s="147"/>
      <c r="AZ91" s="497"/>
      <c r="BA91" s="147"/>
      <c r="BB91" s="497"/>
      <c r="BC91" s="147"/>
      <c r="BD91" s="497"/>
      <c r="BE91" s="244"/>
      <c r="BF91" s="497"/>
      <c r="BG91" s="147"/>
      <c r="BH91" s="147"/>
      <c r="BI91" s="150"/>
      <c r="BJ91" s="147"/>
      <c r="BK91" s="150"/>
      <c r="BL91" s="147"/>
      <c r="BM91" s="150"/>
      <c r="BN91" s="67" t="e">
        <f t="shared" si="67"/>
        <v>#N/A</v>
      </c>
      <c r="BO91" s="46">
        <f t="shared" si="101"/>
        <v>0</v>
      </c>
      <c r="BP91" s="46">
        <f t="shared" si="101"/>
        <v>0</v>
      </c>
      <c r="BQ91" s="46">
        <f t="shared" si="101"/>
        <v>0</v>
      </c>
      <c r="BR91" s="46">
        <f t="shared" si="101"/>
        <v>0</v>
      </c>
      <c r="BS91" s="49">
        <f t="shared" si="101"/>
        <v>0</v>
      </c>
      <c r="CC91" s="33" t="e">
        <f t="shared" si="69"/>
        <v>#REF!</v>
      </c>
    </row>
    <row r="92" spans="1:81" hidden="1" x14ac:dyDescent="0.2">
      <c r="A92" s="276">
        <v>1000011865</v>
      </c>
      <c r="B92" s="277" t="str">
        <f>VLOOKUP($A92,base!$F:$V,base!Q$1,FALSE)</f>
        <v>100% MIE COMPLET PT PLUS 30% GT 650 G X 6</v>
      </c>
      <c r="C92" s="328">
        <f>VLOOKUP($A92,base!$F:$V,base!P$1,FALSE)</f>
        <v>2029004995</v>
      </c>
      <c r="D92" s="329">
        <f>VLOOKUP($A92,base!$F:$V,base!U$1,FALSE)</f>
        <v>5.6811875693673688</v>
      </c>
      <c r="E92" s="330">
        <f>VLOOKUP($A92,base!$F:$V,base!T$1,FALSE)</f>
        <v>9.8638470007912478</v>
      </c>
      <c r="F92" s="328">
        <f>VLOOKUP($A92,base!$F:$V,base!O$1,FALSE)</f>
        <v>68</v>
      </c>
      <c r="G92" s="328">
        <f>VLOOKUP($A92,base!$F:$V,base!N$1,FALSE)</f>
        <v>6</v>
      </c>
      <c r="H92" s="328" t="str">
        <f>VLOOKUP($A92,DLUO!$A:$H,DLUO!$F$1,FALSE)</f>
        <v>6</v>
      </c>
      <c r="I92" s="328" t="str">
        <f>VLOOKUP($A92,DLUO!$A:$H,DLUO!$H$1,FALSE)</f>
        <v>18</v>
      </c>
      <c r="J92" s="141" t="e">
        <f>VLOOKUP(A92,#REF!,#REF!,FALSE)</f>
        <v>#REF!</v>
      </c>
      <c r="K92" s="132" t="e">
        <f>J92-(VLOOKUP($A92,#REF!,#REF!,FALSE))+($AN92*$F92)</f>
        <v>#REF!</v>
      </c>
      <c r="L92" s="133" t="e">
        <f>K92-(VLOOKUP($A92,#REF!,#REF!,FALSE))</f>
        <v>#REF!</v>
      </c>
      <c r="M92" s="133" t="e">
        <f>L92-(VLOOKUP($A92,#REF!,#REF!,FALSE))</f>
        <v>#REF!</v>
      </c>
      <c r="N92" s="133" t="e">
        <f>M92-(VLOOKUP($A92,#REF!,#REF!,FALSE))</f>
        <v>#REF!</v>
      </c>
      <c r="O92" s="133" t="e">
        <f>N92-(VLOOKUP($A92,#REF!,#REF!,FALSE))</f>
        <v>#REF!</v>
      </c>
      <c r="P92" s="133" t="e">
        <f>O92-(VLOOKUP($A92,#REF!,#REF!,FALSE))</f>
        <v>#REF!</v>
      </c>
      <c r="Q92" s="133" t="e">
        <f>P92-(VLOOKUP($A92,#REF!,#REF!,FALSE))</f>
        <v>#REF!</v>
      </c>
      <c r="R92" s="133" t="e">
        <f>Q92-(VLOOKUP($A92,#REF!,#REF!,FALSE))</f>
        <v>#REF!</v>
      </c>
      <c r="S92" s="133" t="e">
        <f>R92-(VLOOKUP($A92,#REF!,#REF!,FALSE))</f>
        <v>#REF!</v>
      </c>
      <c r="T92" s="133" t="e">
        <f>S92-(VLOOKUP($A92,#REF!,#REF!,FALSE))</f>
        <v>#REF!</v>
      </c>
      <c r="U92" s="133" t="e">
        <f>T92-(VLOOKUP($A92,#REF!,#REF!,FALSE))</f>
        <v>#REF!</v>
      </c>
      <c r="V92" s="133" t="e">
        <f>U92-(VLOOKUP($A92,#REF!,#REF!,FALSE))</f>
        <v>#REF!</v>
      </c>
      <c r="W92" s="133" t="e">
        <f>V92-(VLOOKUP($A92,#REF!,#REF!,FALSE))</f>
        <v>#REF!</v>
      </c>
      <c r="X92" s="134" t="e">
        <f>W92-(VLOOKUP($A92,#REF!,#REF!,FALSE))</f>
        <v>#REF!</v>
      </c>
      <c r="Z92" s="231" t="e">
        <f t="shared" ref="Z92:Z112" si="107">IF(IF(K92&lt;0,(L92/$F92)-(K92/$F92),L92/$F92)&gt;0,"",IF(K92&lt;0,(L92/$F92)-(K92/$F92),L92/$F92))</f>
        <v>#REF!</v>
      </c>
      <c r="AA92" s="232" t="e">
        <f t="shared" ref="AA92:AA112" si="108">IF(IF(L92&lt;0,(M92/$F92)-(L92/$F92),M92/$F92)&gt;0,"",IF(L92&lt;0,(M92/$F92)-(L92/$F92),M92/$F92))</f>
        <v>#REF!</v>
      </c>
      <c r="AB92" s="232" t="e">
        <f t="shared" ref="AB92:AB112" si="109">IF(IF(M92&lt;0,(N92/$F92)-(M92/$F92),N92/$F92)&gt;0,"",IF(M92&lt;0,(N92/$F92)-(M92/$F92),N92/$F92))</f>
        <v>#REF!</v>
      </c>
      <c r="AC92" s="232" t="e">
        <f t="shared" ref="AC92:AC112" si="110">IF(IF(N92&lt;0,(O92/$F92)-(N92/$F92),O92/$F92)&gt;0,"",IF(N92&lt;0,(O92/$F92)-(N92/$F92),O92/$F92))</f>
        <v>#REF!</v>
      </c>
      <c r="AD92" s="232" t="e">
        <f t="shared" ref="AD92:AD112" si="111">IF(IF(O92&lt;0,(P92/$F92)-(O92/$F92),P92/$F92)&gt;0,"",IF(O92&lt;0,(P92/$F92)-(O92/$F92),P92/$F92))</f>
        <v>#REF!</v>
      </c>
      <c r="AE92" s="232" t="e">
        <f t="shared" ref="AE92:AE112" si="112">IF(IF(P92&lt;0,(Q92/$F92)-(P92/$F92),Q92/$F92)&gt;0,"",IF(P92&lt;0,(Q92/$F92)-(P92/$F92),Q92/$F92))</f>
        <v>#REF!</v>
      </c>
      <c r="AF92" s="232" t="e">
        <f t="shared" ref="AF92:AF112" si="113">IF(IF(Q92&lt;0,(R92/$F92)-(Q92/$F92),R92/$F92)&gt;0,"",IF(Q92&lt;0,(R92/$F92)-(Q92/$F92),R92/$F92))</f>
        <v>#REF!</v>
      </c>
      <c r="AG92" s="233" t="e">
        <f>IF(IF(R92&lt;0,(S92/$F92)-(R92/$F92),S92/$F92)&gt;0,"",IF(R92&lt;0,(S92/$F92)-(R92/$F92),S92/$F92))</f>
        <v>#REF!</v>
      </c>
      <c r="AH92" s="232" t="e">
        <f t="shared" si="99"/>
        <v>#REF!</v>
      </c>
      <c r="AI92" s="232" t="e">
        <f>IF(IF(T92&lt;0,(U92/$F92)-(T92/$F92),U92/$F92)&gt;0,"",IF(T92&lt;0,(U92/$F92)-(T92/$F92),U92/$F92))</f>
        <v>#REF!</v>
      </c>
      <c r="AJ92" s="233" t="e">
        <f t="shared" si="103"/>
        <v>#REF!</v>
      </c>
      <c r="AK92" s="233" t="e">
        <f t="shared" si="84"/>
        <v>#REF!</v>
      </c>
      <c r="AL92" s="233" t="e">
        <f t="shared" si="85"/>
        <v>#REF!</v>
      </c>
      <c r="AM92" s="170" t="e">
        <f t="shared" si="82"/>
        <v>#REF!</v>
      </c>
      <c r="AN92" s="52">
        <f t="shared" si="66"/>
        <v>0</v>
      </c>
      <c r="AO92" s="147"/>
      <c r="AP92" s="150"/>
      <c r="AQ92" s="147"/>
      <c r="AR92" s="150"/>
      <c r="AS92" s="147"/>
      <c r="AT92" s="150"/>
      <c r="AU92" s="147"/>
      <c r="AV92" s="150"/>
      <c r="AW92" s="147"/>
      <c r="AX92" s="150"/>
      <c r="AY92" s="147"/>
      <c r="AZ92" s="497"/>
      <c r="BA92" s="147"/>
      <c r="BB92" s="497"/>
      <c r="BC92" s="147"/>
      <c r="BD92" s="497"/>
      <c r="BE92" s="187"/>
      <c r="BF92" s="497"/>
      <c r="BG92" s="147"/>
      <c r="BH92" s="147"/>
      <c r="BI92" s="150"/>
      <c r="BJ92" s="147"/>
      <c r="BK92" s="150"/>
      <c r="BL92" s="147"/>
      <c r="BM92" s="150"/>
      <c r="BN92" s="67">
        <f t="shared" si="67"/>
        <v>0</v>
      </c>
      <c r="BO92" s="46">
        <f t="shared" si="101"/>
        <v>0</v>
      </c>
      <c r="BP92" s="46">
        <f t="shared" si="101"/>
        <v>0</v>
      </c>
      <c r="BQ92" s="46">
        <f t="shared" si="101"/>
        <v>0</v>
      </c>
      <c r="BR92" s="46">
        <f t="shared" si="101"/>
        <v>0</v>
      </c>
      <c r="BS92" s="49">
        <f t="shared" si="101"/>
        <v>0</v>
      </c>
      <c r="CC92" s="33" t="e">
        <f t="shared" si="69"/>
        <v>#REF!</v>
      </c>
    </row>
    <row r="93" spans="1:81" ht="15.75" hidden="1" thickBot="1" x14ac:dyDescent="0.25">
      <c r="A93" s="276">
        <v>1000015417</v>
      </c>
      <c r="B93" s="277" t="str">
        <f>VLOOKUP($A93,base!$F:$V,base!Q$1,FALSE)</f>
        <v>100% MIE COMPLET PT PLUS 30% GT 650 G X 20</v>
      </c>
      <c r="C93" s="328">
        <f>VLOOKUP($A93,base!$F:$V,base!P$1,FALSE)</f>
        <v>2029004995</v>
      </c>
      <c r="D93" s="329">
        <f>VLOOKUP($A93,base!$F:$V,base!U$1,FALSE)</f>
        <v>5.7948113207547172</v>
      </c>
      <c r="E93" s="330">
        <f>VLOOKUP($A93,base!$F:$V,base!T$1,FALSE)</f>
        <v>9.8638470007912478</v>
      </c>
      <c r="F93" s="328">
        <f>VLOOKUP($A93,base!$F:$V,base!O$1,FALSE)</f>
        <v>20</v>
      </c>
      <c r="G93" s="328">
        <f>VLOOKUP($A93,base!$F:$V,base!N$1,FALSE)</f>
        <v>20</v>
      </c>
      <c r="H93" s="328" t="str">
        <f>VLOOKUP($A93,DLUO!$A:$H,DLUO!$F$1,FALSE)</f>
        <v>6</v>
      </c>
      <c r="I93" s="328" t="str">
        <f>VLOOKUP($A93,DLUO!$A:$H,DLUO!$H$1,FALSE)</f>
        <v>18</v>
      </c>
      <c r="J93" s="141" t="e">
        <f>VLOOKUP(A93,#REF!,#REF!,FALSE)</f>
        <v>#REF!</v>
      </c>
      <c r="K93" s="132" t="e">
        <f>J93-(VLOOKUP($A93,#REF!,#REF!,FALSE))+($AN93*$F93)</f>
        <v>#REF!</v>
      </c>
      <c r="L93" s="133" t="e">
        <f>K93-(VLOOKUP($A93,#REF!,#REF!,FALSE))</f>
        <v>#REF!</v>
      </c>
      <c r="M93" s="133" t="e">
        <f>L93-(VLOOKUP($A93,#REF!,#REF!,FALSE))</f>
        <v>#REF!</v>
      </c>
      <c r="N93" s="133" t="e">
        <f>M93-(VLOOKUP($A93,#REF!,#REF!,FALSE))</f>
        <v>#REF!</v>
      </c>
      <c r="O93" s="133" t="e">
        <f>N93-(VLOOKUP($A93,#REF!,#REF!,FALSE))</f>
        <v>#REF!</v>
      </c>
      <c r="P93" s="133" t="e">
        <f>O93-(VLOOKUP($A93,#REF!,#REF!,FALSE))</f>
        <v>#REF!</v>
      </c>
      <c r="Q93" s="133" t="e">
        <f>P93-(VLOOKUP($A93,#REF!,#REF!,FALSE))</f>
        <v>#REF!</v>
      </c>
      <c r="R93" s="133" t="e">
        <f>Q93-(VLOOKUP($A93,#REF!,#REF!,FALSE))</f>
        <v>#REF!</v>
      </c>
      <c r="S93" s="133" t="e">
        <f>R93-(VLOOKUP($A93,#REF!,#REF!,FALSE))</f>
        <v>#REF!</v>
      </c>
      <c r="T93" s="133" t="e">
        <f>S93-(VLOOKUP($A93,#REF!,#REF!,FALSE))</f>
        <v>#REF!</v>
      </c>
      <c r="U93" s="133" t="e">
        <f>T93-(VLOOKUP($A93,#REF!,#REF!,FALSE))</f>
        <v>#REF!</v>
      </c>
      <c r="V93" s="133" t="e">
        <f>U93-(VLOOKUP($A93,#REF!,#REF!,FALSE))</f>
        <v>#REF!</v>
      </c>
      <c r="W93" s="133" t="e">
        <f>V93-(VLOOKUP($A93,#REF!,#REF!,FALSE))</f>
        <v>#REF!</v>
      </c>
      <c r="X93" s="134" t="e">
        <f>W93-(VLOOKUP($A93,#REF!,#REF!,FALSE))</f>
        <v>#REF!</v>
      </c>
      <c r="Z93" s="231" t="e">
        <f t="shared" ref="Z93:AI93" si="114">IF(IF(K93&lt;0,(L93/$F93)-(K93/$F93),L93/$F93)&gt;0,"",IF(K93&lt;0,(L93/$F93)-(K93/$F93),L93/$F93))</f>
        <v>#REF!</v>
      </c>
      <c r="AA93" s="232" t="e">
        <f t="shared" si="114"/>
        <v>#REF!</v>
      </c>
      <c r="AB93" s="232" t="e">
        <f t="shared" si="114"/>
        <v>#REF!</v>
      </c>
      <c r="AC93" s="232" t="e">
        <f t="shared" si="114"/>
        <v>#REF!</v>
      </c>
      <c r="AD93" s="232" t="e">
        <f t="shared" si="114"/>
        <v>#REF!</v>
      </c>
      <c r="AE93" s="232" t="e">
        <f t="shared" si="114"/>
        <v>#REF!</v>
      </c>
      <c r="AF93" s="232" t="e">
        <f t="shared" si="114"/>
        <v>#REF!</v>
      </c>
      <c r="AG93" s="233" t="e">
        <f t="shared" si="114"/>
        <v>#REF!</v>
      </c>
      <c r="AH93" s="232" t="e">
        <f t="shared" si="114"/>
        <v>#REF!</v>
      </c>
      <c r="AI93" s="232" t="e">
        <f t="shared" si="114"/>
        <v>#REF!</v>
      </c>
      <c r="AJ93" s="233" t="e">
        <f t="shared" si="103"/>
        <v>#REF!</v>
      </c>
      <c r="AK93" s="233" t="e">
        <f t="shared" si="84"/>
        <v>#REF!</v>
      </c>
      <c r="AL93" s="233" t="e">
        <f t="shared" si="85"/>
        <v>#REF!</v>
      </c>
      <c r="AM93" s="170" t="e">
        <f t="shared" si="82"/>
        <v>#REF!</v>
      </c>
      <c r="AN93" s="52">
        <f t="shared" si="66"/>
        <v>0</v>
      </c>
      <c r="AO93" s="147"/>
      <c r="AP93" s="150"/>
      <c r="AQ93" s="147"/>
      <c r="AR93" s="150"/>
      <c r="AS93" s="147"/>
      <c r="AT93" s="150"/>
      <c r="AU93" s="147"/>
      <c r="AV93" s="150"/>
      <c r="AW93" s="147"/>
      <c r="AX93" s="150"/>
      <c r="AY93" s="147"/>
      <c r="AZ93" s="497"/>
      <c r="BA93" s="147"/>
      <c r="BB93" s="497"/>
      <c r="BC93" s="147"/>
      <c r="BD93" s="497"/>
      <c r="BE93" s="181"/>
      <c r="BF93" s="497"/>
      <c r="BG93" s="147"/>
      <c r="BH93" s="147"/>
      <c r="BI93" s="150"/>
      <c r="BJ93" s="147"/>
      <c r="BK93" s="150"/>
      <c r="BL93" s="147"/>
      <c r="BM93" s="150"/>
      <c r="BN93" s="67">
        <f t="shared" si="67"/>
        <v>0</v>
      </c>
      <c r="BO93" s="46">
        <f t="shared" si="101"/>
        <v>0</v>
      </c>
      <c r="BP93" s="46">
        <f t="shared" si="101"/>
        <v>0</v>
      </c>
      <c r="BQ93" s="46">
        <f t="shared" si="101"/>
        <v>0</v>
      </c>
      <c r="BR93" s="46">
        <f t="shared" si="101"/>
        <v>0</v>
      </c>
      <c r="BS93" s="49">
        <f t="shared" si="101"/>
        <v>0</v>
      </c>
      <c r="CC93" s="33" t="e">
        <f t="shared" si="69"/>
        <v>#REF!</v>
      </c>
    </row>
    <row r="94" spans="1:81" hidden="1" x14ac:dyDescent="0.2">
      <c r="A94" s="56">
        <v>1000013355</v>
      </c>
      <c r="B94" s="57" t="str">
        <f>VLOOKUP($A94,base!$F:$V,base!Q$1,FALSE)</f>
        <v>100% MIE COMPLET 500 G X 9</v>
      </c>
      <c r="C94" s="58">
        <f>VLOOKUP($A94,base!$F:$V,base!P$1,FALSE)</f>
        <v>2029004473</v>
      </c>
      <c r="D94" s="211">
        <f>VLOOKUP($A94,base!$F:$V,base!U$1,FALSE)</f>
        <v>5.2601809954751131</v>
      </c>
      <c r="E94" s="193">
        <f>VLOOKUP($A94,base!$F:$V,base!T$1,FALSE)</f>
        <v>10.04538832468821</v>
      </c>
      <c r="F94" s="58">
        <f>VLOOKUP($A94,base!$F:$V,base!O$1,FALSE)</f>
        <v>68</v>
      </c>
      <c r="G94" s="58">
        <f>VLOOKUP($A94,base!$F:$V,base!N$1,FALSE)</f>
        <v>9</v>
      </c>
      <c r="H94" s="58" t="str">
        <f>VLOOKUP($A94,DLUO!$A:$H,DLUO!$F$1,FALSE)</f>
        <v>6</v>
      </c>
      <c r="I94" s="58" t="str">
        <f>VLOOKUP($A94,DLUO!$A:$H,DLUO!$H$1,FALSE)</f>
        <v>18</v>
      </c>
      <c r="J94" s="141" t="e">
        <f>VLOOKUP(A94,#REF!,#REF!,FALSE)</f>
        <v>#REF!</v>
      </c>
      <c r="K94" s="132" t="e">
        <f>J94-(VLOOKUP($A94,#REF!,#REF!,FALSE))+($AN94*$F94)</f>
        <v>#REF!</v>
      </c>
      <c r="L94" s="133" t="e">
        <f>K94-(VLOOKUP($A94,#REF!,#REF!,FALSE))</f>
        <v>#REF!</v>
      </c>
      <c r="M94" s="133" t="e">
        <f>L94-(VLOOKUP($A94,#REF!,#REF!,FALSE))</f>
        <v>#REF!</v>
      </c>
      <c r="N94" s="133" t="e">
        <f>M94-(VLOOKUP($A94,#REF!,#REF!,FALSE))</f>
        <v>#REF!</v>
      </c>
      <c r="O94" s="133" t="e">
        <f>N94-(VLOOKUP($A94,#REF!,#REF!,FALSE))</f>
        <v>#REF!</v>
      </c>
      <c r="P94" s="133" t="e">
        <f>O94-(VLOOKUP($A94,#REF!,#REF!,FALSE))</f>
        <v>#REF!</v>
      </c>
      <c r="Q94" s="133" t="e">
        <f>P94-(VLOOKUP($A94,#REF!,#REF!,FALSE))</f>
        <v>#REF!</v>
      </c>
      <c r="R94" s="133" t="e">
        <f>Q94-(VLOOKUP($A94,#REF!,#REF!,FALSE))</f>
        <v>#REF!</v>
      </c>
      <c r="S94" s="133" t="e">
        <f>R94-(VLOOKUP($A94,#REF!,#REF!,FALSE))</f>
        <v>#REF!</v>
      </c>
      <c r="T94" s="133" t="e">
        <f>S94-(VLOOKUP($A94,#REF!,#REF!,FALSE))</f>
        <v>#REF!</v>
      </c>
      <c r="U94" s="133" t="e">
        <f>T94-(VLOOKUP($A94,#REF!,#REF!,FALSE))</f>
        <v>#REF!</v>
      </c>
      <c r="V94" s="133" t="e">
        <f>U94-(VLOOKUP($A94,#REF!,#REF!,FALSE))</f>
        <v>#REF!</v>
      </c>
      <c r="W94" s="133" t="e">
        <f>V94-(VLOOKUP($A94,#REF!,#REF!,FALSE))</f>
        <v>#REF!</v>
      </c>
      <c r="X94" s="134" t="e">
        <f>W94-(VLOOKUP($A94,#REF!,#REF!,FALSE))</f>
        <v>#REF!</v>
      </c>
      <c r="Z94" s="231" t="e">
        <f t="shared" si="107"/>
        <v>#REF!</v>
      </c>
      <c r="AA94" s="232" t="e">
        <f t="shared" si="108"/>
        <v>#REF!</v>
      </c>
      <c r="AB94" s="232" t="e">
        <f t="shared" si="109"/>
        <v>#REF!</v>
      </c>
      <c r="AC94" s="232" t="e">
        <f t="shared" si="110"/>
        <v>#REF!</v>
      </c>
      <c r="AD94" s="232" t="e">
        <f t="shared" si="111"/>
        <v>#REF!</v>
      </c>
      <c r="AE94" s="232" t="e">
        <f t="shared" si="112"/>
        <v>#REF!</v>
      </c>
      <c r="AF94" s="232" t="e">
        <f t="shared" si="113"/>
        <v>#REF!</v>
      </c>
      <c r="AG94" s="233" t="e">
        <f>IF(IF(R94&lt;0,(S94/$F94)-(R94/$F94),S94/$F94)&gt;0,"",IF(R94&lt;0,(S94/$F94)-(R94/$F94),S94/$F94))</f>
        <v>#REF!</v>
      </c>
      <c r="AH94" s="232" t="e">
        <f t="shared" si="99"/>
        <v>#REF!</v>
      </c>
      <c r="AI94" s="232" t="e">
        <f t="shared" ref="AI94:AI110" si="115">IF(IF(T94&lt;0,(U94/$F94)-(T94/$F94),U94/$F94)&gt;0,"",IF(T94&lt;0,(U94/$F94)-(T94/$F94),U94/$F94))</f>
        <v>#REF!</v>
      </c>
      <c r="AJ94" s="233" t="e">
        <f t="shared" si="103"/>
        <v>#REF!</v>
      </c>
      <c r="AK94" s="233" t="e">
        <f t="shared" si="84"/>
        <v>#REF!</v>
      </c>
      <c r="AL94" s="233" t="e">
        <f t="shared" si="85"/>
        <v>#REF!</v>
      </c>
      <c r="AM94" s="170" t="e">
        <f t="shared" si="82"/>
        <v>#N/A</v>
      </c>
      <c r="AN94" s="52">
        <f t="shared" si="66"/>
        <v>0</v>
      </c>
      <c r="AO94" s="147"/>
      <c r="AP94" s="150"/>
      <c r="AQ94" s="147"/>
      <c r="AR94" s="150"/>
      <c r="AS94" s="147"/>
      <c r="AT94" s="150"/>
      <c r="AU94" s="147"/>
      <c r="AV94" s="150"/>
      <c r="AW94" s="147"/>
      <c r="AX94" s="150"/>
      <c r="AY94" s="147"/>
      <c r="AZ94" s="497"/>
      <c r="BA94" s="147"/>
      <c r="BB94" s="497"/>
      <c r="BC94" s="147"/>
      <c r="BD94" s="497"/>
      <c r="BE94" s="244"/>
      <c r="BF94" s="497"/>
      <c r="BG94" s="147"/>
      <c r="BH94" s="147"/>
      <c r="BI94" s="150"/>
      <c r="BJ94" s="147"/>
      <c r="BK94" s="150"/>
      <c r="BL94" s="147"/>
      <c r="BM94" s="150"/>
      <c r="BN94" s="67" t="e">
        <f t="shared" si="67"/>
        <v>#N/A</v>
      </c>
      <c r="BO94" s="46">
        <f t="shared" ref="BO94:BS103" si="116">IFERROR(VLOOKUP($A94,$A$6:$BS$55,BO$1,FALSE),0)</f>
        <v>0</v>
      </c>
      <c r="BP94" s="46">
        <f t="shared" si="116"/>
        <v>0</v>
      </c>
      <c r="BQ94" s="46">
        <f t="shared" si="116"/>
        <v>0</v>
      </c>
      <c r="BR94" s="46">
        <f t="shared" si="116"/>
        <v>0</v>
      </c>
      <c r="BS94" s="49">
        <f t="shared" si="116"/>
        <v>0</v>
      </c>
      <c r="CC94" s="33" t="e">
        <f t="shared" si="69"/>
        <v>#REF!</v>
      </c>
    </row>
    <row r="95" spans="1:81" ht="14.25" hidden="1" customHeight="1" x14ac:dyDescent="0.2">
      <c r="A95" s="56">
        <v>1000013356</v>
      </c>
      <c r="B95" s="57" t="str">
        <f>VLOOKUP($A95,base!$F:$V,base!Q$1,FALSE)</f>
        <v>100% MIE COMPLET 500 G X 20</v>
      </c>
      <c r="C95" s="58">
        <f>VLOOKUP($A95,base!$F:$V,base!P$1,FALSE)</f>
        <v>2029004473</v>
      </c>
      <c r="D95" s="211">
        <f>VLOOKUP($A95,base!$F:$V,base!U$1,FALSE)</f>
        <v>5.7486263736263723</v>
      </c>
      <c r="E95" s="193">
        <f>VLOOKUP($A95,base!$F:$V,base!T$1,FALSE)</f>
        <v>10.045388324688211</v>
      </c>
      <c r="F95" s="58">
        <f>VLOOKUP($A95,base!$F:$V,base!O$1,FALSE)</f>
        <v>28</v>
      </c>
      <c r="G95" s="58">
        <f>VLOOKUP($A95,base!$F:$V,base!N$1,FALSE)</f>
        <v>20</v>
      </c>
      <c r="H95" s="58" t="str">
        <f>VLOOKUP($A95,DLUO!$A:$H,DLUO!$F$1,FALSE)</f>
        <v>6</v>
      </c>
      <c r="I95" s="58" t="str">
        <f>VLOOKUP($A95,DLUO!$A:$H,DLUO!$H$1,FALSE)</f>
        <v>18</v>
      </c>
      <c r="J95" s="141" t="e">
        <f>VLOOKUP(A95,#REF!,#REF!,FALSE)</f>
        <v>#REF!</v>
      </c>
      <c r="K95" s="132" t="e">
        <f>J95-(VLOOKUP($A95,#REF!,#REF!,FALSE))+($AN95*$F95)</f>
        <v>#REF!</v>
      </c>
      <c r="L95" s="133" t="e">
        <f>K95-(VLOOKUP($A95,#REF!,#REF!,FALSE))</f>
        <v>#REF!</v>
      </c>
      <c r="M95" s="133" t="e">
        <f>L95-(VLOOKUP($A95,#REF!,#REF!,FALSE))</f>
        <v>#REF!</v>
      </c>
      <c r="N95" s="133" t="e">
        <f>M95-(VLOOKUP($A95,#REF!,#REF!,FALSE))</f>
        <v>#REF!</v>
      </c>
      <c r="O95" s="133" t="e">
        <f>N95-(VLOOKUP($A95,#REF!,#REF!,FALSE))</f>
        <v>#REF!</v>
      </c>
      <c r="P95" s="133" t="e">
        <f>O95-(VLOOKUP($A95,#REF!,#REF!,FALSE))</f>
        <v>#REF!</v>
      </c>
      <c r="Q95" s="133" t="e">
        <f>P95-(VLOOKUP($A95,#REF!,#REF!,FALSE))</f>
        <v>#REF!</v>
      </c>
      <c r="R95" s="133" t="e">
        <f>Q95-(VLOOKUP($A95,#REF!,#REF!,FALSE))</f>
        <v>#REF!</v>
      </c>
      <c r="S95" s="133" t="e">
        <f>R95-(VLOOKUP($A95,#REF!,#REF!,FALSE))</f>
        <v>#REF!</v>
      </c>
      <c r="T95" s="133" t="e">
        <f>S95-(VLOOKUP($A95,#REF!,#REF!,FALSE))</f>
        <v>#REF!</v>
      </c>
      <c r="U95" s="133" t="e">
        <f>T95-(VLOOKUP($A95,#REF!,#REF!,FALSE))</f>
        <v>#REF!</v>
      </c>
      <c r="V95" s="133" t="e">
        <f>U95-(VLOOKUP($A95,#REF!,#REF!,FALSE))</f>
        <v>#REF!</v>
      </c>
      <c r="W95" s="133" t="e">
        <f>V95-(VLOOKUP($A95,#REF!,#REF!,FALSE))</f>
        <v>#REF!</v>
      </c>
      <c r="X95" s="134" t="e">
        <f>W95-(VLOOKUP($A95,#REF!,#REF!,FALSE))</f>
        <v>#REF!</v>
      </c>
      <c r="Z95" s="231" t="e">
        <f t="shared" si="107"/>
        <v>#REF!</v>
      </c>
      <c r="AA95" s="232" t="e">
        <f>IF(IF(L95&lt;0,(M95/$F95)-(L95/$F95),M95/$F95)&gt;0,"",IF(L95&lt;0,(M95/$F95)-(L95/$F95),M95/$F95))</f>
        <v>#REF!</v>
      </c>
      <c r="AB95" s="232" t="e">
        <f t="shared" si="109"/>
        <v>#REF!</v>
      </c>
      <c r="AC95" s="232" t="e">
        <f t="shared" si="110"/>
        <v>#REF!</v>
      </c>
      <c r="AD95" s="232" t="e">
        <f t="shared" si="111"/>
        <v>#REF!</v>
      </c>
      <c r="AE95" s="232" t="e">
        <f t="shared" si="112"/>
        <v>#REF!</v>
      </c>
      <c r="AF95" s="232" t="e">
        <f t="shared" si="113"/>
        <v>#REF!</v>
      </c>
      <c r="AG95" s="233" t="e">
        <f>IF(IF(R95&lt;0,(S95/$F95)-(R95/$F95),S95/$F95)&gt;0,"",IF(R95&lt;0,(S95/$F95)-(R95/$F95),S95/$F95))</f>
        <v>#REF!</v>
      </c>
      <c r="AH95" s="232" t="e">
        <f t="shared" si="99"/>
        <v>#REF!</v>
      </c>
      <c r="AI95" s="232" t="e">
        <f t="shared" si="115"/>
        <v>#REF!</v>
      </c>
      <c r="AJ95" s="233" t="e">
        <f t="shared" si="103"/>
        <v>#REF!</v>
      </c>
      <c r="AK95" s="233" t="e">
        <f t="shared" si="84"/>
        <v>#REF!</v>
      </c>
      <c r="AL95" s="233" t="e">
        <f t="shared" si="85"/>
        <v>#REF!</v>
      </c>
      <c r="AM95" s="170" t="e">
        <f t="shared" si="82"/>
        <v>#N/A</v>
      </c>
      <c r="AN95" s="52">
        <f t="shared" si="66"/>
        <v>0</v>
      </c>
      <c r="AO95" s="147"/>
      <c r="AP95" s="150"/>
      <c r="AQ95" s="147"/>
      <c r="AR95" s="150"/>
      <c r="AS95" s="147"/>
      <c r="AT95" s="150"/>
      <c r="AU95" s="147"/>
      <c r="AV95" s="150"/>
      <c r="AW95" s="147"/>
      <c r="AX95" s="150"/>
      <c r="AY95" s="147"/>
      <c r="AZ95" s="497"/>
      <c r="BA95" s="147"/>
      <c r="BB95" s="497"/>
      <c r="BC95" s="147"/>
      <c r="BD95" s="497"/>
      <c r="BE95" s="187"/>
      <c r="BF95" s="497"/>
      <c r="BG95" s="147"/>
      <c r="BH95" s="147"/>
      <c r="BI95" s="150"/>
      <c r="BJ95" s="147"/>
      <c r="BK95" s="150"/>
      <c r="BL95" s="147"/>
      <c r="BM95" s="150"/>
      <c r="BN95" s="67" t="e">
        <f t="shared" si="67"/>
        <v>#N/A</v>
      </c>
      <c r="BO95" s="46">
        <f t="shared" si="116"/>
        <v>0</v>
      </c>
      <c r="BP95" s="46">
        <f t="shared" si="116"/>
        <v>0</v>
      </c>
      <c r="BQ95" s="46">
        <f t="shared" si="116"/>
        <v>0</v>
      </c>
      <c r="BR95" s="46">
        <f t="shared" si="116"/>
        <v>0</v>
      </c>
      <c r="BS95" s="49">
        <f t="shared" si="116"/>
        <v>0</v>
      </c>
      <c r="CC95" s="33" t="e">
        <f t="shared" si="69"/>
        <v>#REF!</v>
      </c>
    </row>
    <row r="96" spans="1:81" ht="14.25" hidden="1" customHeight="1" thickBot="1" x14ac:dyDescent="0.25">
      <c r="A96" s="56">
        <v>1000013354</v>
      </c>
      <c r="B96" s="57" t="str">
        <f>VLOOKUP($A96,base!$F:$V,base!Q$1,FALSE)</f>
        <v>100% MIE COMPLET 500 G X 4</v>
      </c>
      <c r="C96" s="58">
        <f>VLOOKUP($A96,base!$F:$V,base!P$1,FALSE)</f>
        <v>2029004473</v>
      </c>
      <c r="D96" s="211">
        <f>VLOOKUP($A96,base!$F:$V,base!U$1,FALSE)</f>
        <v>5.9177036199095019</v>
      </c>
      <c r="E96" s="193">
        <f>VLOOKUP($A96,base!$F:$V,base!T$1,FALSE)</f>
        <v>10.045388324688211</v>
      </c>
      <c r="F96" s="58">
        <f>VLOOKUP($A96,base!$F:$V,base!O$1,FALSE)</f>
        <v>136</v>
      </c>
      <c r="G96" s="58">
        <f>VLOOKUP($A96,base!$F:$V,base!N$1,FALSE)</f>
        <v>4</v>
      </c>
      <c r="H96" s="58" t="e">
        <f>VLOOKUP($A96,DLUO!$A:$H,DLUO!$F$1,FALSE)</f>
        <v>#N/A</v>
      </c>
      <c r="I96" s="58" t="e">
        <f>VLOOKUP($A96,DLUO!$A:$H,DLUO!$H$1,FALSE)</f>
        <v>#N/A</v>
      </c>
      <c r="J96" s="141" t="e">
        <f>VLOOKUP(A96,#REF!,#REF!,FALSE)</f>
        <v>#REF!</v>
      </c>
      <c r="K96" s="132" t="e">
        <f>J96-(VLOOKUP($A96,#REF!,#REF!,FALSE))+($AN96*$F96)</f>
        <v>#REF!</v>
      </c>
      <c r="L96" s="133" t="e">
        <f>K96-(VLOOKUP($A96,#REF!,#REF!,FALSE))</f>
        <v>#REF!</v>
      </c>
      <c r="M96" s="133" t="e">
        <f>L96-(VLOOKUP($A96,#REF!,#REF!,FALSE))</f>
        <v>#REF!</v>
      </c>
      <c r="N96" s="133" t="e">
        <f>M96-(VLOOKUP($A96,#REF!,#REF!,FALSE))</f>
        <v>#REF!</v>
      </c>
      <c r="O96" s="133" t="e">
        <f>N96-(VLOOKUP($A96,#REF!,#REF!,FALSE))</f>
        <v>#REF!</v>
      </c>
      <c r="P96" s="133" t="e">
        <f>O96-(VLOOKUP($A96,#REF!,#REF!,FALSE))</f>
        <v>#REF!</v>
      </c>
      <c r="Q96" s="133" t="e">
        <f>P96-(VLOOKUP($A96,#REF!,#REF!,FALSE))</f>
        <v>#REF!</v>
      </c>
      <c r="R96" s="133" t="e">
        <f>Q96-(VLOOKUP($A96,#REF!,#REF!,FALSE))</f>
        <v>#REF!</v>
      </c>
      <c r="S96" s="133" t="e">
        <f>R96-(VLOOKUP($A96,#REF!,#REF!,FALSE))</f>
        <v>#REF!</v>
      </c>
      <c r="T96" s="133" t="e">
        <f>S96-(VLOOKUP($A96,#REF!,#REF!,FALSE))</f>
        <v>#REF!</v>
      </c>
      <c r="U96" s="133" t="e">
        <f>T96-(VLOOKUP($A96,#REF!,#REF!,FALSE))</f>
        <v>#REF!</v>
      </c>
      <c r="V96" s="133" t="e">
        <f>U96-(VLOOKUP($A96,#REF!,#REF!,FALSE))</f>
        <v>#REF!</v>
      </c>
      <c r="W96" s="133" t="e">
        <f>V96-(VLOOKUP($A96,#REF!,#REF!,FALSE))</f>
        <v>#REF!</v>
      </c>
      <c r="X96" s="134" t="e">
        <f>W96-(VLOOKUP($A96,#REF!,#REF!,FALSE))</f>
        <v>#REF!</v>
      </c>
      <c r="Z96" s="231" t="e">
        <f>IF(IF(K96&lt;0,(L96/$F96)-(K96/$F96),L96/$F96)&gt;0,"",IF(K96&lt;0,(L96/$F96)-(K96/$F96),L96/$F96))</f>
        <v>#REF!</v>
      </c>
      <c r="AA96" s="232" t="e">
        <f>IF(IF(L96&lt;0,(M96/$F96)-(L96/$F96),M96/$F96)&gt;0,"",IF(L96&lt;0,(M96/$F96)-(L96/$F96),M96/$F96))</f>
        <v>#REF!</v>
      </c>
      <c r="AB96" s="232" t="e">
        <f>IF(IF(M96&lt;0,(N96/$F96)-(M96/$F96),N96/$F96)&gt;0,"",IF(M96&lt;0,(N96/$F96)-(M96/$F96),N96/$F96))</f>
        <v>#REF!</v>
      </c>
      <c r="AC96" s="232" t="e">
        <f>IF(IF(N96&lt;0,(O96/$F96)-(N96/$F96),O96/$F96)&gt;0,"",IF(N96&lt;0,(O96/$F96)-(N96/$F96),O96/$F96))</f>
        <v>#REF!</v>
      </c>
      <c r="AD96" s="232" t="e">
        <f>IF(IF(O96&lt;0,(P96/$F96)-(O96/$F96),P96/$F96)&gt;0,"",IF(O96&lt;0,(P96/$F96)-(O96/$F96),P96/$F96))</f>
        <v>#REF!</v>
      </c>
      <c r="AE96" s="232" t="e">
        <f>IF(IF(P96&lt;0,(Q96/$F96)-(P96/$F96),Q96/$F96)&gt;0,"",IF(P96&lt;0,(Q96/$F96)-(P96/$F96),Q96/$F96))</f>
        <v>#REF!</v>
      </c>
      <c r="AF96" s="232" t="e">
        <f>IF(IF(Q96&lt;0,(R96/$F96)-(Q96/$F96),R96/$F96)&gt;0,"",IF(Q96&lt;0,(R96/$F96)-(Q96/$F96),R96/$F96))</f>
        <v>#REF!</v>
      </c>
      <c r="AG96" s="233" t="e">
        <f>IF(IF(R96&lt;0,(S96/$F96)-(R96/$F96),S96/$F96)&gt;0,"",IF(R96&lt;0,(S96/$F96)-(R96/$F96),S96/$F96))</f>
        <v>#REF!</v>
      </c>
      <c r="AH96" s="232" t="e">
        <f>IF(IF(S96&lt;0,(T96/$F96)-(S96/$F96),T96/$F96)&gt;0,"",IF(S96&lt;0,(T96/$F96)-(S96/$F96),T96/$F96))</f>
        <v>#REF!</v>
      </c>
      <c r="AI96" s="232" t="e">
        <f>IF(IF(T96&lt;0,(U96/$F96)-(T96/$F96),U96/$F96)&gt;0,"",IF(T96&lt;0,(U96/$F96)-(T96/$F96),U96/$F96))</f>
        <v>#REF!</v>
      </c>
      <c r="AJ96" s="233" t="e">
        <f t="shared" si="103"/>
        <v>#REF!</v>
      </c>
      <c r="AK96" s="233" t="e">
        <f t="shared" si="84"/>
        <v>#REF!</v>
      </c>
      <c r="AL96" s="233" t="e">
        <f t="shared" si="85"/>
        <v>#REF!</v>
      </c>
      <c r="AM96" s="170" t="e">
        <f t="shared" si="82"/>
        <v>#REF!</v>
      </c>
      <c r="AN96" s="52">
        <f t="shared" si="66"/>
        <v>0</v>
      </c>
      <c r="AO96" s="147"/>
      <c r="AP96" s="150"/>
      <c r="AQ96" s="147"/>
      <c r="AR96" s="150"/>
      <c r="AS96" s="147"/>
      <c r="AT96" s="150"/>
      <c r="AU96" s="147"/>
      <c r="AV96" s="150"/>
      <c r="AW96" s="147"/>
      <c r="AX96" s="150"/>
      <c r="AY96" s="147"/>
      <c r="AZ96" s="497"/>
      <c r="BA96" s="147"/>
      <c r="BB96" s="497"/>
      <c r="BC96" s="147"/>
      <c r="BD96" s="497"/>
      <c r="BE96" s="181"/>
      <c r="BF96" s="497"/>
      <c r="BG96" s="147"/>
      <c r="BH96" s="147"/>
      <c r="BI96" s="150"/>
      <c r="BJ96" s="147"/>
      <c r="BK96" s="150"/>
      <c r="BL96" s="147"/>
      <c r="BM96" s="150"/>
      <c r="BN96" s="67">
        <f t="shared" ref="BN96:BN113" si="117">VLOOKUP($A96,$A$6:$BS$55,BN$1,FALSE)</f>
        <v>0</v>
      </c>
      <c r="BO96" s="46">
        <f t="shared" si="116"/>
        <v>0</v>
      </c>
      <c r="BP96" s="46">
        <f t="shared" si="116"/>
        <v>0</v>
      </c>
      <c r="BQ96" s="46">
        <f t="shared" si="116"/>
        <v>0</v>
      </c>
      <c r="BR96" s="46">
        <f t="shared" si="116"/>
        <v>0</v>
      </c>
      <c r="BS96" s="49">
        <f t="shared" si="116"/>
        <v>0</v>
      </c>
      <c r="CC96" s="33" t="e">
        <f t="shared" ref="CC96:CC113" si="118">SUM(K96:X96)</f>
        <v>#REF!</v>
      </c>
    </row>
    <row r="97" spans="1:81" hidden="1" x14ac:dyDescent="0.2">
      <c r="A97" s="300">
        <v>1000010124</v>
      </c>
      <c r="B97" s="301" t="str">
        <f>VLOOKUP($A97,base!$F:$V,base!Q$1,FALSE)</f>
        <v>PAIN 100% MIE NAT 500g  OFFRE ECONOMIQUE X 20</v>
      </c>
      <c r="C97" s="302">
        <f>VLOOKUP($A97,base!$F:$V,base!P$1,FALSE)</f>
        <v>2029004000</v>
      </c>
      <c r="D97" s="303">
        <f>VLOOKUP($A97,base!$F:$V,base!U$1,FALSE)</f>
        <v>5.8042582417582418</v>
      </c>
      <c r="E97" s="304">
        <f>VLOOKUP($A97,base!$F:$V,base!T$1,FALSE)</f>
        <v>10.592521817330812</v>
      </c>
      <c r="F97" s="302">
        <f>VLOOKUP($A97,base!$F:$V,base!O$1,FALSE)</f>
        <v>28</v>
      </c>
      <c r="G97" s="302">
        <f>VLOOKUP($A97,base!$F:$V,base!N$1,FALSE)</f>
        <v>20</v>
      </c>
      <c r="H97" s="302" t="str">
        <f>VLOOKUP($A97,DLUO!$A:$H,DLUO!$F$1,FALSE)</f>
        <v>6</v>
      </c>
      <c r="I97" s="302" t="str">
        <f>VLOOKUP($A97,DLUO!$A:$H,DLUO!$H$1,FALSE)</f>
        <v>18</v>
      </c>
      <c r="J97" s="141" t="e">
        <f>VLOOKUP(A97,#REF!,#REF!,FALSE)</f>
        <v>#REF!</v>
      </c>
      <c r="K97" s="132" t="e">
        <f>J97-(VLOOKUP($A97,#REF!,#REF!,FALSE))+($AN97*$F97)</f>
        <v>#REF!</v>
      </c>
      <c r="L97" s="133" t="e">
        <f>K97-(VLOOKUP($A97,#REF!,#REF!,FALSE))</f>
        <v>#REF!</v>
      </c>
      <c r="M97" s="133" t="e">
        <f>L97-(VLOOKUP($A97,#REF!,#REF!,FALSE))</f>
        <v>#REF!</v>
      </c>
      <c r="N97" s="133" t="e">
        <f>M97-(VLOOKUP($A97,#REF!,#REF!,FALSE))</f>
        <v>#REF!</v>
      </c>
      <c r="O97" s="133" t="e">
        <f>N97-(VLOOKUP($A97,#REF!,#REF!,FALSE))</f>
        <v>#REF!</v>
      </c>
      <c r="P97" s="133" t="e">
        <f>O97-(VLOOKUP($A97,#REF!,#REF!,FALSE))</f>
        <v>#REF!</v>
      </c>
      <c r="Q97" s="133" t="e">
        <f>P97-(VLOOKUP($A97,#REF!,#REF!,FALSE))</f>
        <v>#REF!</v>
      </c>
      <c r="R97" s="133" t="e">
        <f>Q97-(VLOOKUP($A97,#REF!,#REF!,FALSE))</f>
        <v>#REF!</v>
      </c>
      <c r="S97" s="133" t="e">
        <f>R97-(VLOOKUP($A97,#REF!,#REF!,FALSE))</f>
        <v>#REF!</v>
      </c>
      <c r="T97" s="133" t="e">
        <f>S97-(VLOOKUP($A97,#REF!,#REF!,FALSE))</f>
        <v>#REF!</v>
      </c>
      <c r="U97" s="133" t="e">
        <f>T97-(VLOOKUP($A97,#REF!,#REF!,FALSE))</f>
        <v>#REF!</v>
      </c>
      <c r="V97" s="133" t="e">
        <f>U97-(VLOOKUP($A97,#REF!,#REF!,FALSE))</f>
        <v>#REF!</v>
      </c>
      <c r="W97" s="133" t="e">
        <f>V97-(VLOOKUP($A97,#REF!,#REF!,FALSE))</f>
        <v>#REF!</v>
      </c>
      <c r="X97" s="134" t="e">
        <f>W97-(VLOOKUP($A97,#REF!,#REF!,FALSE))</f>
        <v>#REF!</v>
      </c>
      <c r="Z97" s="231" t="e">
        <f t="shared" ref="Z97:AG97" si="119">IF(IF(K97&lt;0,(L97/$F97)-(K97/$F97),L97/$F97)&gt;0,"",IF(K97&lt;0,(L97/$F97)-(K97/$F97),L97/$F97))</f>
        <v>#REF!</v>
      </c>
      <c r="AA97" s="232" t="e">
        <f t="shared" si="119"/>
        <v>#REF!</v>
      </c>
      <c r="AB97" s="232" t="e">
        <f t="shared" si="119"/>
        <v>#REF!</v>
      </c>
      <c r="AC97" s="232" t="e">
        <f t="shared" si="119"/>
        <v>#REF!</v>
      </c>
      <c r="AD97" s="232" t="e">
        <f t="shared" si="119"/>
        <v>#REF!</v>
      </c>
      <c r="AE97" s="232" t="e">
        <f t="shared" si="119"/>
        <v>#REF!</v>
      </c>
      <c r="AF97" s="232" t="e">
        <f t="shared" si="119"/>
        <v>#REF!</v>
      </c>
      <c r="AG97" s="233" t="e">
        <f t="shared" si="119"/>
        <v>#REF!</v>
      </c>
      <c r="AH97" s="232" t="e">
        <f t="shared" si="99"/>
        <v>#REF!</v>
      </c>
      <c r="AI97" s="232" t="e">
        <f t="shared" si="115"/>
        <v>#REF!</v>
      </c>
      <c r="AJ97" s="233" t="e">
        <f t="shared" si="103"/>
        <v>#REF!</v>
      </c>
      <c r="AK97" s="233" t="e">
        <f t="shared" si="84"/>
        <v>#REF!</v>
      </c>
      <c r="AL97" s="233" t="e">
        <f t="shared" si="85"/>
        <v>#REF!</v>
      </c>
      <c r="AM97" s="170" t="e">
        <f t="shared" si="82"/>
        <v>#REF!</v>
      </c>
      <c r="AN97" s="52">
        <f t="shared" ref="AN97:AN113" si="120">IF($AM$2="Oui",SUM(AO97:BM97),0)</f>
        <v>0</v>
      </c>
      <c r="AO97" s="147"/>
      <c r="AP97" s="150"/>
      <c r="AQ97" s="147"/>
      <c r="AR97" s="150"/>
      <c r="AS97" s="147"/>
      <c r="AT97" s="150"/>
      <c r="AU97" s="147"/>
      <c r="AV97" s="150"/>
      <c r="AW97" s="147"/>
      <c r="AX97" s="150"/>
      <c r="AY97" s="147"/>
      <c r="AZ97" s="497"/>
      <c r="BA97" s="147"/>
      <c r="BB97" s="497"/>
      <c r="BC97" s="147"/>
      <c r="BD97" s="497"/>
      <c r="BE97" s="244"/>
      <c r="BF97" s="497"/>
      <c r="BG97" s="147"/>
      <c r="BH97" s="147"/>
      <c r="BI97" s="150"/>
      <c r="BJ97" s="147"/>
      <c r="BK97" s="150"/>
      <c r="BL97" s="147"/>
      <c r="BM97" s="150"/>
      <c r="BN97" s="67">
        <f t="shared" si="117"/>
        <v>0</v>
      </c>
      <c r="BO97" s="46">
        <f t="shared" si="116"/>
        <v>0</v>
      </c>
      <c r="BP97" s="46">
        <f t="shared" si="116"/>
        <v>0</v>
      </c>
      <c r="BQ97" s="46">
        <f t="shared" si="116"/>
        <v>0</v>
      </c>
      <c r="BR97" s="46">
        <f t="shared" si="116"/>
        <v>0</v>
      </c>
      <c r="BS97" s="49">
        <f t="shared" si="116"/>
        <v>0</v>
      </c>
      <c r="CC97" s="33" t="e">
        <f t="shared" si="118"/>
        <v>#REF!</v>
      </c>
    </row>
    <row r="98" spans="1:81" hidden="1" x14ac:dyDescent="0.2">
      <c r="A98" s="300">
        <v>1000010122</v>
      </c>
      <c r="B98" s="301" t="str">
        <f>VLOOKUP($A98,base!$F:$V,base!Q$1,FALSE)</f>
        <v>PAIN 100% MIE NAT 500g  OFFRE ECONOMIQUE X 9</v>
      </c>
      <c r="C98" s="302">
        <f>VLOOKUP($A98,base!$F:$V,base!P$1,FALSE)</f>
        <v>2029004000</v>
      </c>
      <c r="D98" s="303">
        <f>VLOOKUP($A98,base!$F:$V,base!U$1,FALSE)</f>
        <v>5.3110859728506794</v>
      </c>
      <c r="E98" s="304">
        <f>VLOOKUP($A98,base!$F:$V,base!T$1,FALSE)</f>
        <v>10.592521817330811</v>
      </c>
      <c r="F98" s="302">
        <f>VLOOKUP($A98,base!$F:$V,base!O$1,FALSE)</f>
        <v>68</v>
      </c>
      <c r="G98" s="302">
        <f>VLOOKUP($A98,base!$F:$V,base!N$1,FALSE)</f>
        <v>9</v>
      </c>
      <c r="H98" s="302" t="str">
        <f>VLOOKUP($A98,DLUO!$A:$H,DLUO!$F$1,FALSE)</f>
        <v>6</v>
      </c>
      <c r="I98" s="302" t="str">
        <f>VLOOKUP($A98,DLUO!$A:$H,DLUO!$H$1,FALSE)</f>
        <v>18</v>
      </c>
      <c r="J98" s="141" t="e">
        <f>VLOOKUP(A98,#REF!,#REF!,FALSE)</f>
        <v>#REF!</v>
      </c>
      <c r="K98" s="132" t="e">
        <f>J98-(VLOOKUP($A98,#REF!,#REF!,FALSE))+($AN98*$F98)</f>
        <v>#REF!</v>
      </c>
      <c r="L98" s="133" t="e">
        <f>K98-(VLOOKUP($A98,#REF!,#REF!,FALSE))</f>
        <v>#REF!</v>
      </c>
      <c r="M98" s="133" t="e">
        <f>L98-(VLOOKUP($A98,#REF!,#REF!,FALSE))</f>
        <v>#REF!</v>
      </c>
      <c r="N98" s="133" t="e">
        <f>M98-(VLOOKUP($A98,#REF!,#REF!,FALSE))</f>
        <v>#REF!</v>
      </c>
      <c r="O98" s="133" t="e">
        <f>N98-(VLOOKUP($A98,#REF!,#REF!,FALSE))</f>
        <v>#REF!</v>
      </c>
      <c r="P98" s="133" t="e">
        <f>O98-(VLOOKUP($A98,#REF!,#REF!,FALSE))</f>
        <v>#REF!</v>
      </c>
      <c r="Q98" s="133" t="e">
        <f>P98-(VLOOKUP($A98,#REF!,#REF!,FALSE))</f>
        <v>#REF!</v>
      </c>
      <c r="R98" s="133" t="e">
        <f>Q98-(VLOOKUP($A98,#REF!,#REF!,FALSE))</f>
        <v>#REF!</v>
      </c>
      <c r="S98" s="133" t="e">
        <f>R98-(VLOOKUP($A98,#REF!,#REF!,FALSE))</f>
        <v>#REF!</v>
      </c>
      <c r="T98" s="133" t="e">
        <f>S98-(VLOOKUP($A98,#REF!,#REF!,FALSE))</f>
        <v>#REF!</v>
      </c>
      <c r="U98" s="133" t="e">
        <f>T98-(VLOOKUP($A98,#REF!,#REF!,FALSE))</f>
        <v>#REF!</v>
      </c>
      <c r="V98" s="133" t="e">
        <f>U98-(VLOOKUP($A98,#REF!,#REF!,FALSE))</f>
        <v>#REF!</v>
      </c>
      <c r="W98" s="133" t="e">
        <f>V98-(VLOOKUP($A98,#REF!,#REF!,FALSE))</f>
        <v>#REF!</v>
      </c>
      <c r="X98" s="134" t="e">
        <f>W98-(VLOOKUP($A98,#REF!,#REF!,FALSE))</f>
        <v>#REF!</v>
      </c>
      <c r="Z98" s="231" t="e">
        <f t="shared" si="107"/>
        <v>#REF!</v>
      </c>
      <c r="AA98" s="232" t="e">
        <f t="shared" si="108"/>
        <v>#REF!</v>
      </c>
      <c r="AB98" s="232" t="e">
        <f t="shared" si="109"/>
        <v>#REF!</v>
      </c>
      <c r="AC98" s="232" t="e">
        <f t="shared" si="110"/>
        <v>#REF!</v>
      </c>
      <c r="AD98" s="232" t="e">
        <f t="shared" si="111"/>
        <v>#REF!</v>
      </c>
      <c r="AE98" s="232" t="e">
        <f t="shared" si="112"/>
        <v>#REF!</v>
      </c>
      <c r="AF98" s="232" t="e">
        <f t="shared" si="113"/>
        <v>#REF!</v>
      </c>
      <c r="AG98" s="233" t="e">
        <f t="shared" ref="AG98:AG112" si="121">IF(IF(R98&lt;0,(S98/$F98)-(R98/$F98),S98/$F98)&gt;0,"",IF(R98&lt;0,(S98/$F98)-(R98/$F98),S98/$F98))</f>
        <v>#REF!</v>
      </c>
      <c r="AH98" s="232" t="e">
        <f t="shared" si="99"/>
        <v>#REF!</v>
      </c>
      <c r="AI98" s="232" t="e">
        <f t="shared" si="115"/>
        <v>#REF!</v>
      </c>
      <c r="AJ98" s="233" t="e">
        <f t="shared" si="103"/>
        <v>#REF!</v>
      </c>
      <c r="AK98" s="233" t="e">
        <f t="shared" si="84"/>
        <v>#REF!</v>
      </c>
      <c r="AL98" s="233" t="e">
        <f t="shared" si="85"/>
        <v>#REF!</v>
      </c>
      <c r="AM98" s="170" t="e">
        <f t="shared" si="82"/>
        <v>#REF!</v>
      </c>
      <c r="AN98" s="52">
        <f t="shared" si="120"/>
        <v>0</v>
      </c>
      <c r="AO98" s="147"/>
      <c r="AP98" s="150"/>
      <c r="AQ98" s="147"/>
      <c r="AR98" s="150"/>
      <c r="AS98" s="147"/>
      <c r="AT98" s="150"/>
      <c r="AU98" s="147"/>
      <c r="AV98" s="150"/>
      <c r="AW98" s="147"/>
      <c r="AX98" s="150"/>
      <c r="AY98" s="147"/>
      <c r="AZ98" s="497"/>
      <c r="BA98" s="147"/>
      <c r="BB98" s="497"/>
      <c r="BC98" s="147"/>
      <c r="BD98" s="497"/>
      <c r="BE98" s="187"/>
      <c r="BF98" s="497"/>
      <c r="BG98" s="147"/>
      <c r="BH98" s="147"/>
      <c r="BI98" s="150"/>
      <c r="BJ98" s="147"/>
      <c r="BK98" s="150"/>
      <c r="BL98" s="147"/>
      <c r="BM98" s="150"/>
      <c r="BN98" s="67">
        <f t="shared" si="117"/>
        <v>0</v>
      </c>
      <c r="BO98" s="46">
        <f t="shared" si="116"/>
        <v>0</v>
      </c>
      <c r="BP98" s="46">
        <f t="shared" si="116"/>
        <v>0</v>
      </c>
      <c r="BQ98" s="46">
        <f t="shared" si="116"/>
        <v>0</v>
      </c>
      <c r="BR98" s="46">
        <f t="shared" si="116"/>
        <v>0</v>
      </c>
      <c r="BS98" s="49">
        <f t="shared" si="116"/>
        <v>0</v>
      </c>
      <c r="CC98" s="33" t="e">
        <f t="shared" si="118"/>
        <v>#REF!</v>
      </c>
    </row>
    <row r="99" spans="1:81" ht="15.75" hidden="1" thickBot="1" x14ac:dyDescent="0.25">
      <c r="A99" s="376">
        <v>1000015910</v>
      </c>
      <c r="B99" s="377" t="str">
        <f>VLOOKUP($A99,base!$F:$V,base!Q$1,FALSE)</f>
        <v>PAIN 100% MIE NAT 500g  OFFRE ECONOMIQUE X 9</v>
      </c>
      <c r="C99" s="378">
        <f>VLOOKUP($A99,base!$F:$V,base!P$1,FALSE)</f>
        <v>2029004000</v>
      </c>
      <c r="D99" s="379">
        <f>VLOOKUP($A99,base!$F:$V,base!U$1,FALSE)</f>
        <v>5.3110859728506794</v>
      </c>
      <c r="E99" s="380">
        <f>VLOOKUP($A99,base!$F:$V,base!T$1,FALSE)</f>
        <v>10.592521817330811</v>
      </c>
      <c r="F99" s="378">
        <f>VLOOKUP($A99,base!$F:$V,base!O$1,FALSE)</f>
        <v>68</v>
      </c>
      <c r="G99" s="378">
        <f>VLOOKUP($A99,base!$F:$V,base!N$1,FALSE)</f>
        <v>9</v>
      </c>
      <c r="H99" s="378" t="str">
        <f>VLOOKUP($A99,DLUO!$A:$H,DLUO!$F$1,FALSE)</f>
        <v>6</v>
      </c>
      <c r="I99" s="302" t="str">
        <f>VLOOKUP($A99,DLUO!$A:$H,DLUO!$H$1,FALSE)</f>
        <v>18</v>
      </c>
      <c r="J99" s="141" t="e">
        <f>VLOOKUP(A99,#REF!,#REF!,FALSE)</f>
        <v>#REF!</v>
      </c>
      <c r="K99" s="132" t="e">
        <f>J99-(VLOOKUP($A99,#REF!,#REF!,FALSE))+($AN99*$F99)</f>
        <v>#REF!</v>
      </c>
      <c r="L99" s="133" t="e">
        <f>K99-(VLOOKUP($A99,#REF!,#REF!,FALSE))</f>
        <v>#REF!</v>
      </c>
      <c r="M99" s="133" t="e">
        <f>L99-(VLOOKUP($A99,#REF!,#REF!,FALSE))</f>
        <v>#REF!</v>
      </c>
      <c r="N99" s="133" t="e">
        <f>M99-(VLOOKUP($A99,#REF!,#REF!,FALSE))</f>
        <v>#REF!</v>
      </c>
      <c r="O99" s="133" t="e">
        <f>N99-(VLOOKUP($A99,#REF!,#REF!,FALSE))</f>
        <v>#REF!</v>
      </c>
      <c r="P99" s="133" t="e">
        <f>O99-(VLOOKUP($A99,#REF!,#REF!,FALSE))</f>
        <v>#REF!</v>
      </c>
      <c r="Q99" s="133" t="e">
        <f>P99-(VLOOKUP($A99,#REF!,#REF!,FALSE))</f>
        <v>#REF!</v>
      </c>
      <c r="R99" s="133" t="e">
        <f>Q99-(VLOOKUP($A99,#REF!,#REF!,FALSE))</f>
        <v>#REF!</v>
      </c>
      <c r="S99" s="133" t="e">
        <f>R99-(VLOOKUP($A99,#REF!,#REF!,FALSE))</f>
        <v>#REF!</v>
      </c>
      <c r="T99" s="133" t="e">
        <f>S99-(VLOOKUP($A99,#REF!,#REF!,FALSE))</f>
        <v>#REF!</v>
      </c>
      <c r="U99" s="133" t="e">
        <f>T99-(VLOOKUP($A99,#REF!,#REF!,FALSE))</f>
        <v>#REF!</v>
      </c>
      <c r="V99" s="133" t="e">
        <f>U99-(VLOOKUP($A99,#REF!,#REF!,FALSE))</f>
        <v>#REF!</v>
      </c>
      <c r="W99" s="133" t="e">
        <f>V99-(VLOOKUP($A99,#REF!,#REF!,FALSE))</f>
        <v>#REF!</v>
      </c>
      <c r="X99" s="134" t="e">
        <f>W99-(VLOOKUP($A99,#REF!,#REF!,FALSE))</f>
        <v>#REF!</v>
      </c>
      <c r="Z99" s="231" t="e">
        <f t="shared" si="107"/>
        <v>#REF!</v>
      </c>
      <c r="AA99" s="232" t="e">
        <f t="shared" si="108"/>
        <v>#REF!</v>
      </c>
      <c r="AB99" s="232" t="e">
        <f t="shared" si="109"/>
        <v>#REF!</v>
      </c>
      <c r="AC99" s="232" t="e">
        <f t="shared" si="110"/>
        <v>#REF!</v>
      </c>
      <c r="AD99" s="232" t="e">
        <f t="shared" si="111"/>
        <v>#REF!</v>
      </c>
      <c r="AE99" s="232" t="e">
        <f t="shared" si="112"/>
        <v>#REF!</v>
      </c>
      <c r="AF99" s="232" t="e">
        <f t="shared" si="113"/>
        <v>#REF!</v>
      </c>
      <c r="AG99" s="233" t="e">
        <f t="shared" si="121"/>
        <v>#REF!</v>
      </c>
      <c r="AH99" s="232" t="e">
        <f>IF(IF(S99&lt;0,(T99/$F99)-(S99/$F99),T99/$F99)&gt;0,"",IF(S99&lt;0,(T99/$F99)-(S99/$F99),T99/$F99))</f>
        <v>#REF!</v>
      </c>
      <c r="AI99" s="232" t="e">
        <f>IF(IF(T99&lt;0,(U99/$F99)-(T99/$F99),U99/$F99)&gt;0,"",IF(T99&lt;0,(U99/$F99)-(T99/$F99),U99/$F99))</f>
        <v>#REF!</v>
      </c>
      <c r="AJ99" s="233" t="e">
        <f t="shared" si="103"/>
        <v>#REF!</v>
      </c>
      <c r="AK99" s="233" t="e">
        <f t="shared" si="84"/>
        <v>#REF!</v>
      </c>
      <c r="AL99" s="233" t="e">
        <f t="shared" si="85"/>
        <v>#REF!</v>
      </c>
      <c r="AM99" s="170" t="e">
        <f t="shared" si="82"/>
        <v>#REF!</v>
      </c>
      <c r="AN99" s="52">
        <f t="shared" si="120"/>
        <v>0</v>
      </c>
      <c r="AO99" s="147"/>
      <c r="AP99" s="150"/>
      <c r="AQ99" s="147"/>
      <c r="AR99" s="150"/>
      <c r="AS99" s="147"/>
      <c r="AT99" s="150"/>
      <c r="AU99" s="147"/>
      <c r="AV99" s="150"/>
      <c r="AW99" s="147"/>
      <c r="AX99" s="150"/>
      <c r="AY99" s="147"/>
      <c r="AZ99" s="497"/>
      <c r="BA99" s="147"/>
      <c r="BB99" s="497"/>
      <c r="BC99" s="147"/>
      <c r="BD99" s="497"/>
      <c r="BE99" s="181"/>
      <c r="BF99" s="497"/>
      <c r="BG99" s="147"/>
      <c r="BH99" s="147"/>
      <c r="BI99" s="150"/>
      <c r="BJ99" s="147"/>
      <c r="BK99" s="150"/>
      <c r="BL99" s="147"/>
      <c r="BM99" s="150"/>
      <c r="BN99" s="67">
        <f t="shared" si="117"/>
        <v>0</v>
      </c>
      <c r="BO99" s="46">
        <f t="shared" si="116"/>
        <v>0</v>
      </c>
      <c r="BP99" s="46">
        <f t="shared" si="116"/>
        <v>0</v>
      </c>
      <c r="BQ99" s="46">
        <f t="shared" si="116"/>
        <v>0</v>
      </c>
      <c r="BR99" s="46">
        <f t="shared" si="116"/>
        <v>0</v>
      </c>
      <c r="BS99" s="49">
        <f t="shared" si="116"/>
        <v>0</v>
      </c>
      <c r="CC99" s="33" t="e">
        <f t="shared" si="118"/>
        <v>#REF!</v>
      </c>
    </row>
    <row r="100" spans="1:81" hidden="1" x14ac:dyDescent="0.2">
      <c r="A100" s="300">
        <v>1000013898</v>
      </c>
      <c r="B100" s="301" t="str">
        <f>VLOOKUP($A100,base!$F:$V,base!Q$1,FALSE)</f>
        <v>100% MIE NATURE PT 500 G X 9</v>
      </c>
      <c r="C100" s="302">
        <f>VLOOKUP($A100,base!$F:$V,base!P$1,FALSE)</f>
        <v>2029004000</v>
      </c>
      <c r="D100" s="303">
        <f>VLOOKUP($A100,base!$F:$V,base!U$1,FALSE)</f>
        <v>5.3110859728506794</v>
      </c>
      <c r="E100" s="304">
        <f>VLOOKUP($A100,base!$F:$V,base!T$1,FALSE)</f>
        <v>10.592521817330811</v>
      </c>
      <c r="F100" s="302">
        <f>VLOOKUP($A100,base!$F:$V,base!O$1,FALSE)</f>
        <v>68</v>
      </c>
      <c r="G100" s="302">
        <f>VLOOKUP($A100,base!$F:$V,base!N$1,FALSE)</f>
        <v>9</v>
      </c>
      <c r="H100" s="302" t="str">
        <f>VLOOKUP($A100,DLUO!$A:$H,DLUO!$F$1,FALSE)</f>
        <v>6</v>
      </c>
      <c r="I100" s="302" t="str">
        <f>VLOOKUP($A100,DLUO!$A:$H,DLUO!$H$1,FALSE)</f>
        <v>18</v>
      </c>
      <c r="J100" s="141" t="e">
        <f>VLOOKUP(A100,#REF!,#REF!,FALSE)</f>
        <v>#REF!</v>
      </c>
      <c r="K100" s="132" t="e">
        <f>J100-(VLOOKUP($A100,#REF!,#REF!,FALSE))+($AN100*$F100)</f>
        <v>#REF!</v>
      </c>
      <c r="L100" s="133" t="e">
        <f>K100-(VLOOKUP($A100,#REF!,#REF!,FALSE))</f>
        <v>#REF!</v>
      </c>
      <c r="M100" s="133" t="e">
        <f>L100-(VLOOKUP($A100,#REF!,#REF!,FALSE))</f>
        <v>#REF!</v>
      </c>
      <c r="N100" s="133" t="e">
        <f>M100-(VLOOKUP($A100,#REF!,#REF!,FALSE))</f>
        <v>#REF!</v>
      </c>
      <c r="O100" s="133" t="e">
        <f>N100-(VLOOKUP($A100,#REF!,#REF!,FALSE))</f>
        <v>#REF!</v>
      </c>
      <c r="P100" s="133" t="e">
        <f>O100-(VLOOKUP($A100,#REF!,#REF!,FALSE))</f>
        <v>#REF!</v>
      </c>
      <c r="Q100" s="133" t="e">
        <f>P100-(VLOOKUP($A100,#REF!,#REF!,FALSE))</f>
        <v>#REF!</v>
      </c>
      <c r="R100" s="133" t="e">
        <f>Q100-(VLOOKUP($A100,#REF!,#REF!,FALSE))</f>
        <v>#REF!</v>
      </c>
      <c r="S100" s="133" t="e">
        <f>R100-(VLOOKUP($A100,#REF!,#REF!,FALSE))</f>
        <v>#REF!</v>
      </c>
      <c r="T100" s="133" t="e">
        <f>S100-(VLOOKUP($A100,#REF!,#REF!,FALSE))</f>
        <v>#REF!</v>
      </c>
      <c r="U100" s="133" t="e">
        <f>T100-(VLOOKUP($A100,#REF!,#REF!,FALSE))</f>
        <v>#REF!</v>
      </c>
      <c r="V100" s="133" t="e">
        <f>U100-(VLOOKUP($A100,#REF!,#REF!,FALSE))</f>
        <v>#REF!</v>
      </c>
      <c r="W100" s="133" t="e">
        <f>V100-(VLOOKUP($A100,#REF!,#REF!,FALSE))</f>
        <v>#REF!</v>
      </c>
      <c r="X100" s="134" t="e">
        <f>W100-(VLOOKUP($A100,#REF!,#REF!,FALSE))</f>
        <v>#REF!</v>
      </c>
      <c r="Z100" s="231" t="e">
        <f t="shared" si="107"/>
        <v>#REF!</v>
      </c>
      <c r="AA100" s="232" t="e">
        <f t="shared" si="108"/>
        <v>#REF!</v>
      </c>
      <c r="AB100" s="232" t="e">
        <f t="shared" si="109"/>
        <v>#REF!</v>
      </c>
      <c r="AC100" s="232" t="e">
        <f t="shared" si="110"/>
        <v>#REF!</v>
      </c>
      <c r="AD100" s="232" t="e">
        <f t="shared" si="111"/>
        <v>#REF!</v>
      </c>
      <c r="AE100" s="232" t="e">
        <f t="shared" si="112"/>
        <v>#REF!</v>
      </c>
      <c r="AF100" s="232" t="e">
        <f t="shared" si="113"/>
        <v>#REF!</v>
      </c>
      <c r="AG100" s="233" t="e">
        <f t="shared" si="121"/>
        <v>#REF!</v>
      </c>
      <c r="AH100" s="232" t="e">
        <f t="shared" si="99"/>
        <v>#REF!</v>
      </c>
      <c r="AI100" s="232" t="e">
        <f t="shared" si="115"/>
        <v>#REF!</v>
      </c>
      <c r="AJ100" s="233" t="e">
        <f t="shared" si="103"/>
        <v>#REF!</v>
      </c>
      <c r="AK100" s="233" t="e">
        <f t="shared" si="84"/>
        <v>#REF!</v>
      </c>
      <c r="AL100" s="233" t="e">
        <f t="shared" si="85"/>
        <v>#REF!</v>
      </c>
      <c r="AM100" s="170" t="e">
        <f t="shared" si="82"/>
        <v>#REF!</v>
      </c>
      <c r="AN100" s="52">
        <f t="shared" si="120"/>
        <v>0</v>
      </c>
      <c r="AO100" s="147"/>
      <c r="AP100" s="150"/>
      <c r="AQ100" s="147"/>
      <c r="AR100" s="150"/>
      <c r="AS100" s="147"/>
      <c r="AT100" s="150"/>
      <c r="AU100" s="147"/>
      <c r="AV100" s="150"/>
      <c r="AW100" s="147"/>
      <c r="AX100" s="150"/>
      <c r="AY100" s="147"/>
      <c r="AZ100" s="497"/>
      <c r="BA100" s="147"/>
      <c r="BB100" s="497"/>
      <c r="BC100" s="147"/>
      <c r="BD100" s="497"/>
      <c r="BE100" s="244"/>
      <c r="BF100" s="497"/>
      <c r="BG100" s="147"/>
      <c r="BH100" s="147"/>
      <c r="BI100" s="150"/>
      <c r="BJ100" s="147"/>
      <c r="BK100" s="150"/>
      <c r="BL100" s="147"/>
      <c r="BM100" s="150"/>
      <c r="BN100" s="67">
        <f t="shared" si="117"/>
        <v>0</v>
      </c>
      <c r="BO100" s="46">
        <f t="shared" si="116"/>
        <v>0</v>
      </c>
      <c r="BP100" s="46">
        <f t="shared" si="116"/>
        <v>0</v>
      </c>
      <c r="BQ100" s="46">
        <f t="shared" si="116"/>
        <v>0</v>
      </c>
      <c r="BR100" s="46">
        <f t="shared" si="116"/>
        <v>0</v>
      </c>
      <c r="BS100" s="49">
        <f t="shared" si="116"/>
        <v>0</v>
      </c>
      <c r="CC100" s="33" t="e">
        <f t="shared" si="118"/>
        <v>#REF!</v>
      </c>
    </row>
    <row r="101" spans="1:81" x14ac:dyDescent="0.2">
      <c r="A101" s="376">
        <v>1000015802</v>
      </c>
      <c r="B101" s="377" t="str">
        <f>VLOOKUP($A101,base!$F:$V,base!Q$1,FALSE)</f>
        <v>100% MIE NATURE PT 500 G X 9</v>
      </c>
      <c r="C101" s="378">
        <f>VLOOKUP($A101,base!$F:$V,base!P$1,FALSE)</f>
        <v>2029004000</v>
      </c>
      <c r="D101" s="379">
        <f>VLOOKUP($A101,base!$F:$V,base!U$1,FALSE)</f>
        <v>5.3110859728506794</v>
      </c>
      <c r="E101" s="380">
        <f>VLOOKUP($A101,base!$F:$V,base!T$1,FALSE)</f>
        <v>10.592521817330811</v>
      </c>
      <c r="F101" s="378">
        <f>VLOOKUP($A101,base!$F:$V,base!O$1,FALSE)</f>
        <v>68</v>
      </c>
      <c r="G101" s="378">
        <f>VLOOKUP($A101,base!$F:$V,base!N$1,FALSE)</f>
        <v>9</v>
      </c>
      <c r="H101" s="378" t="str">
        <f>VLOOKUP($A101,DLUO!$A:$H,DLUO!$F$1,FALSE)</f>
        <v>6</v>
      </c>
      <c r="I101" s="378" t="str">
        <f>VLOOKUP($A101,DLUO!$A:$H,DLUO!$H$1,FALSE)</f>
        <v>18</v>
      </c>
      <c r="J101" s="141" t="e">
        <f>VLOOKUP(A101,#REF!,#REF!,FALSE)</f>
        <v>#REF!</v>
      </c>
      <c r="K101" s="132" t="e">
        <f>J101-(VLOOKUP($A101,#REF!,#REF!,FALSE))+($AN101*$F101)</f>
        <v>#REF!</v>
      </c>
      <c r="L101" s="133" t="e">
        <f>K101-(VLOOKUP($A101,#REF!,#REF!,FALSE))</f>
        <v>#REF!</v>
      </c>
      <c r="M101" s="133" t="e">
        <f>L101-(VLOOKUP($A101,#REF!,#REF!,FALSE))</f>
        <v>#REF!</v>
      </c>
      <c r="N101" s="133" t="e">
        <f>M101-(VLOOKUP($A101,#REF!,#REF!,FALSE))</f>
        <v>#REF!</v>
      </c>
      <c r="O101" s="133" t="e">
        <f>N101-(VLOOKUP($A101,#REF!,#REF!,FALSE))</f>
        <v>#REF!</v>
      </c>
      <c r="P101" s="133" t="e">
        <f>O101-(VLOOKUP($A101,#REF!,#REF!,FALSE))</f>
        <v>#REF!</v>
      </c>
      <c r="Q101" s="133" t="e">
        <f>P101-(VLOOKUP($A101,#REF!,#REF!,FALSE))</f>
        <v>#REF!</v>
      </c>
      <c r="R101" s="133" t="e">
        <f>Q101-(VLOOKUP($A101,#REF!,#REF!,FALSE))</f>
        <v>#REF!</v>
      </c>
      <c r="S101" s="133" t="e">
        <f>R101-(VLOOKUP($A101,#REF!,#REF!,FALSE))</f>
        <v>#REF!</v>
      </c>
      <c r="T101" s="133" t="e">
        <f>S101-(VLOOKUP($A101,#REF!,#REF!,FALSE))</f>
        <v>#REF!</v>
      </c>
      <c r="U101" s="133" t="e">
        <f>T101-(VLOOKUP($A101,#REF!,#REF!,FALSE))</f>
        <v>#REF!</v>
      </c>
      <c r="V101" s="133" t="e">
        <f>U101-(VLOOKUP($A101,#REF!,#REF!,FALSE))</f>
        <v>#REF!</v>
      </c>
      <c r="W101" s="133" t="e">
        <f>V101-(VLOOKUP($A101,#REF!,#REF!,FALSE))</f>
        <v>#REF!</v>
      </c>
      <c r="X101" s="134" t="e">
        <f>W101-(VLOOKUP($A101,#REF!,#REF!,FALSE))</f>
        <v>#REF!</v>
      </c>
      <c r="Z101" s="231" t="e">
        <f t="shared" ref="Z101:AI103" si="122">IF(IF(K101&lt;0,(L101/$F101)-(K101/$F101),L101/$F101)&gt;0,"",IF(K101&lt;0,(L101/$F101)-(K101/$F101),L101/$F101))</f>
        <v>#REF!</v>
      </c>
      <c r="AA101" s="232" t="e">
        <f t="shared" si="122"/>
        <v>#REF!</v>
      </c>
      <c r="AB101" s="232" t="e">
        <f t="shared" si="122"/>
        <v>#REF!</v>
      </c>
      <c r="AC101" s="232" t="e">
        <f t="shared" si="122"/>
        <v>#REF!</v>
      </c>
      <c r="AD101" s="232" t="e">
        <f t="shared" si="122"/>
        <v>#REF!</v>
      </c>
      <c r="AE101" s="232" t="e">
        <f t="shared" si="122"/>
        <v>#REF!</v>
      </c>
      <c r="AF101" s="232" t="e">
        <f t="shared" si="122"/>
        <v>#REF!</v>
      </c>
      <c r="AG101" s="233" t="e">
        <f t="shared" si="122"/>
        <v>#REF!</v>
      </c>
      <c r="AH101" s="232" t="e">
        <f t="shared" si="122"/>
        <v>#REF!</v>
      </c>
      <c r="AI101" s="232" t="e">
        <f t="shared" si="122"/>
        <v>#REF!</v>
      </c>
      <c r="AJ101" s="233" t="e">
        <f t="shared" si="103"/>
        <v>#REF!</v>
      </c>
      <c r="AK101" s="233" t="e">
        <f t="shared" si="84"/>
        <v>#REF!</v>
      </c>
      <c r="AL101" s="233" t="e">
        <f t="shared" si="85"/>
        <v>#REF!</v>
      </c>
      <c r="AM101" s="170" t="e">
        <f t="shared" si="82"/>
        <v>#N/A</v>
      </c>
      <c r="AN101" s="52">
        <f t="shared" si="120"/>
        <v>0</v>
      </c>
      <c r="AO101" s="147"/>
      <c r="AP101" s="150"/>
      <c r="AQ101" s="147"/>
      <c r="AR101" s="150"/>
      <c r="AS101" s="147">
        <v>33</v>
      </c>
      <c r="AT101" s="150"/>
      <c r="AU101" s="147"/>
      <c r="AV101" s="150"/>
      <c r="AW101" s="147"/>
      <c r="AX101" s="150"/>
      <c r="AY101" s="147"/>
      <c r="AZ101" s="497"/>
      <c r="BA101" s="147"/>
      <c r="BB101" s="497"/>
      <c r="BC101" s="147"/>
      <c r="BD101" s="497"/>
      <c r="BE101" s="187"/>
      <c r="BF101" s="497"/>
      <c r="BG101" s="147"/>
      <c r="BH101" s="147"/>
      <c r="BI101" s="150"/>
      <c r="BJ101" s="147"/>
      <c r="BK101" s="150"/>
      <c r="BL101" s="147"/>
      <c r="BM101" s="150"/>
      <c r="BN101" s="67" t="e">
        <f t="shared" si="117"/>
        <v>#N/A</v>
      </c>
      <c r="BO101" s="46">
        <f t="shared" si="116"/>
        <v>0</v>
      </c>
      <c r="BP101" s="46">
        <f t="shared" si="116"/>
        <v>0</v>
      </c>
      <c r="BQ101" s="46">
        <f t="shared" si="116"/>
        <v>0</v>
      </c>
      <c r="BR101" s="46">
        <f t="shared" si="116"/>
        <v>0</v>
      </c>
      <c r="BS101" s="49">
        <f t="shared" si="116"/>
        <v>0</v>
      </c>
      <c r="CC101" s="33" t="e">
        <f t="shared" si="118"/>
        <v>#REF!</v>
      </c>
    </row>
    <row r="102" spans="1:81" ht="15.75" hidden="1" thickBot="1" x14ac:dyDescent="0.25">
      <c r="A102" s="376">
        <v>1000010632</v>
      </c>
      <c r="B102" s="377" t="str">
        <f>VLOOKUP($A102,base!$F:$V,base!Q$1,FALSE)</f>
        <v>100% MIE NATURE PT 500 G X 4 BNL</v>
      </c>
      <c r="C102" s="378">
        <f>VLOOKUP($A102,base!$F:$V,base!P$1,FALSE)</f>
        <v>2029004000</v>
      </c>
      <c r="D102" s="379">
        <f>VLOOKUP($A102,base!$F:$V,base!U$1,FALSE)</f>
        <v>6.771634615384615</v>
      </c>
      <c r="E102" s="380">
        <f>VLOOKUP($A102,base!$F:$V,base!T$1,FALSE)</f>
        <v>10.592521817330814</v>
      </c>
      <c r="F102" s="378">
        <f>VLOOKUP($A102,base!$F:$V,base!O$1,FALSE)</f>
        <v>120</v>
      </c>
      <c r="G102" s="378">
        <f>VLOOKUP($A102,base!$F:$V,base!N$1,FALSE)</f>
        <v>4</v>
      </c>
      <c r="H102" s="378" t="str">
        <f>VLOOKUP($A102,DLUO!$A:$H,DLUO!$F$1,FALSE)</f>
        <v>6</v>
      </c>
      <c r="I102" s="302" t="str">
        <f>VLOOKUP($A102,DLUO!$A:$H,DLUO!$H$1,FALSE)</f>
        <v>18</v>
      </c>
      <c r="J102" s="141" t="e">
        <f>VLOOKUP(A102,#REF!,#REF!,FALSE)</f>
        <v>#REF!</v>
      </c>
      <c r="K102" s="132" t="e">
        <f>J102-(VLOOKUP($A102,#REF!,#REF!,FALSE))+($AN102*$F102)</f>
        <v>#REF!</v>
      </c>
      <c r="L102" s="133" t="e">
        <f>K102-(VLOOKUP($A102,#REF!,#REF!,FALSE))</f>
        <v>#REF!</v>
      </c>
      <c r="M102" s="133" t="e">
        <f>L102-(VLOOKUP($A102,#REF!,#REF!,FALSE))</f>
        <v>#REF!</v>
      </c>
      <c r="N102" s="133" t="e">
        <f>M102-(VLOOKUP($A102,#REF!,#REF!,FALSE))</f>
        <v>#REF!</v>
      </c>
      <c r="O102" s="133" t="e">
        <f>N102-(VLOOKUP($A102,#REF!,#REF!,FALSE))</f>
        <v>#REF!</v>
      </c>
      <c r="P102" s="133" t="e">
        <f>O102-(VLOOKUP($A102,#REF!,#REF!,FALSE))</f>
        <v>#REF!</v>
      </c>
      <c r="Q102" s="133" t="e">
        <f>P102-(VLOOKUP($A102,#REF!,#REF!,FALSE))</f>
        <v>#REF!</v>
      </c>
      <c r="R102" s="133" t="e">
        <f>Q102-(VLOOKUP($A102,#REF!,#REF!,FALSE))</f>
        <v>#REF!</v>
      </c>
      <c r="S102" s="133" t="e">
        <f>R102-(VLOOKUP($A102,#REF!,#REF!,FALSE))</f>
        <v>#REF!</v>
      </c>
      <c r="T102" s="133" t="e">
        <f>S102-(VLOOKUP($A102,#REF!,#REF!,FALSE))</f>
        <v>#REF!</v>
      </c>
      <c r="U102" s="133" t="e">
        <f>T102-(VLOOKUP($A102,#REF!,#REF!,FALSE))</f>
        <v>#REF!</v>
      </c>
      <c r="V102" s="133" t="e">
        <f>U102-(VLOOKUP($A102,#REF!,#REF!,FALSE))</f>
        <v>#REF!</v>
      </c>
      <c r="W102" s="133" t="e">
        <f>V102-(VLOOKUP($A102,#REF!,#REF!,FALSE))</f>
        <v>#REF!</v>
      </c>
      <c r="X102" s="134" t="e">
        <f>W102-(VLOOKUP($A102,#REF!,#REF!,FALSE))</f>
        <v>#REF!</v>
      </c>
      <c r="Z102" s="231" t="e">
        <f t="shared" si="122"/>
        <v>#REF!</v>
      </c>
      <c r="AA102" s="232" t="e">
        <f t="shared" si="122"/>
        <v>#REF!</v>
      </c>
      <c r="AB102" s="232" t="e">
        <f t="shared" si="122"/>
        <v>#REF!</v>
      </c>
      <c r="AC102" s="232" t="e">
        <f t="shared" si="122"/>
        <v>#REF!</v>
      </c>
      <c r="AD102" s="232" t="e">
        <f t="shared" si="122"/>
        <v>#REF!</v>
      </c>
      <c r="AE102" s="232" t="e">
        <f t="shared" si="122"/>
        <v>#REF!</v>
      </c>
      <c r="AF102" s="232" t="e">
        <f t="shared" si="122"/>
        <v>#REF!</v>
      </c>
      <c r="AG102" s="233" t="e">
        <f t="shared" si="122"/>
        <v>#REF!</v>
      </c>
      <c r="AH102" s="232" t="e">
        <f t="shared" si="122"/>
        <v>#REF!</v>
      </c>
      <c r="AI102" s="232" t="e">
        <f t="shared" si="122"/>
        <v>#REF!</v>
      </c>
      <c r="AJ102" s="233" t="e">
        <f t="shared" si="103"/>
        <v>#REF!</v>
      </c>
      <c r="AK102" s="233" t="e">
        <f t="shared" si="84"/>
        <v>#REF!</v>
      </c>
      <c r="AL102" s="233" t="e">
        <f t="shared" si="85"/>
        <v>#REF!</v>
      </c>
      <c r="AM102" s="170" t="e">
        <f t="shared" si="82"/>
        <v>#REF!</v>
      </c>
      <c r="AN102" s="52">
        <f t="shared" si="120"/>
        <v>0</v>
      </c>
      <c r="AO102" s="147"/>
      <c r="AP102" s="150"/>
      <c r="AQ102" s="147"/>
      <c r="AR102" s="150"/>
      <c r="AS102" s="147"/>
      <c r="AT102" s="150"/>
      <c r="AU102" s="147"/>
      <c r="AV102" s="150"/>
      <c r="AW102" s="147"/>
      <c r="AX102" s="150"/>
      <c r="AY102" s="147"/>
      <c r="AZ102" s="497"/>
      <c r="BA102" s="147"/>
      <c r="BB102" s="497"/>
      <c r="BC102" s="147"/>
      <c r="BD102" s="497"/>
      <c r="BE102" s="181"/>
      <c r="BF102" s="497"/>
      <c r="BG102" s="147"/>
      <c r="BH102" s="147"/>
      <c r="BI102" s="150"/>
      <c r="BJ102" s="147"/>
      <c r="BK102" s="150"/>
      <c r="BL102" s="147"/>
      <c r="BM102" s="150"/>
      <c r="BN102" s="67">
        <f t="shared" si="117"/>
        <v>0</v>
      </c>
      <c r="BO102" s="46">
        <f t="shared" si="116"/>
        <v>0</v>
      </c>
      <c r="BP102" s="46">
        <f t="shared" si="116"/>
        <v>0</v>
      </c>
      <c r="BQ102" s="46">
        <f t="shared" si="116"/>
        <v>0</v>
      </c>
      <c r="BR102" s="46">
        <f t="shared" si="116"/>
        <v>0</v>
      </c>
      <c r="BS102" s="49">
        <f t="shared" si="116"/>
        <v>0</v>
      </c>
      <c r="CC102" s="33" t="e">
        <f t="shared" si="118"/>
        <v>#REF!</v>
      </c>
    </row>
    <row r="103" spans="1:81" x14ac:dyDescent="0.2">
      <c r="A103" s="376">
        <v>1000015803</v>
      </c>
      <c r="B103" s="377" t="str">
        <f>VLOOKUP($A103,base!$F:$V,base!Q$1,FALSE)</f>
        <v>100% MIE NATURE PT 500 G X 20</v>
      </c>
      <c r="C103" s="378">
        <f>VLOOKUP($A103,base!$F:$V,base!P$1,FALSE)</f>
        <v>2029004000</v>
      </c>
      <c r="D103" s="379">
        <f>VLOOKUP($A103,base!$F:$V,base!U$1,FALSE)</f>
        <v>5.8042582417582418</v>
      </c>
      <c r="E103" s="380">
        <f>VLOOKUP($A103,base!$F:$V,base!T$1,FALSE)</f>
        <v>10.592521817330812</v>
      </c>
      <c r="F103" s="378">
        <f>VLOOKUP($A103,base!$F:$V,base!O$1,FALSE)</f>
        <v>28</v>
      </c>
      <c r="G103" s="378">
        <f>VLOOKUP($A103,base!$F:$V,base!N$1,FALSE)</f>
        <v>20</v>
      </c>
      <c r="H103" s="378" t="str">
        <f>VLOOKUP($A103,DLUO!$A:$H,DLUO!$F$1,FALSE)</f>
        <v>6</v>
      </c>
      <c r="I103" s="378" t="str">
        <f>VLOOKUP($A103,DLUO!$A:$H,DLUO!$H$1,FALSE)</f>
        <v>18</v>
      </c>
      <c r="J103" s="141" t="e">
        <f>VLOOKUP(A103,#REF!,#REF!,FALSE)</f>
        <v>#REF!</v>
      </c>
      <c r="K103" s="132" t="e">
        <f>J103-(VLOOKUP($A103,#REF!,#REF!,FALSE))+($AN103*$F103)</f>
        <v>#REF!</v>
      </c>
      <c r="L103" s="133" t="e">
        <f>K103-(VLOOKUP($A103,#REF!,#REF!,FALSE))</f>
        <v>#REF!</v>
      </c>
      <c r="M103" s="133" t="e">
        <f>L103-(VLOOKUP($A103,#REF!,#REF!,FALSE))</f>
        <v>#REF!</v>
      </c>
      <c r="N103" s="133" t="e">
        <f>M103-(VLOOKUP($A103,#REF!,#REF!,FALSE))</f>
        <v>#REF!</v>
      </c>
      <c r="O103" s="133" t="e">
        <f>N103-(VLOOKUP($A103,#REF!,#REF!,FALSE))</f>
        <v>#REF!</v>
      </c>
      <c r="P103" s="133" t="e">
        <f>O103-(VLOOKUP($A103,#REF!,#REF!,FALSE))</f>
        <v>#REF!</v>
      </c>
      <c r="Q103" s="133" t="e">
        <f>P103-(VLOOKUP($A103,#REF!,#REF!,FALSE))</f>
        <v>#REF!</v>
      </c>
      <c r="R103" s="133" t="e">
        <f>Q103-(VLOOKUP($A103,#REF!,#REF!,FALSE))</f>
        <v>#REF!</v>
      </c>
      <c r="S103" s="133" t="e">
        <f>R103-(VLOOKUP($A103,#REF!,#REF!,FALSE))</f>
        <v>#REF!</v>
      </c>
      <c r="T103" s="133" t="e">
        <f>S103-(VLOOKUP($A103,#REF!,#REF!,FALSE))</f>
        <v>#REF!</v>
      </c>
      <c r="U103" s="133" t="e">
        <f>T103-(VLOOKUP($A103,#REF!,#REF!,FALSE))</f>
        <v>#REF!</v>
      </c>
      <c r="V103" s="133" t="e">
        <f>U103-(VLOOKUP($A103,#REF!,#REF!,FALSE))</f>
        <v>#REF!</v>
      </c>
      <c r="W103" s="133" t="e">
        <f>V103-(VLOOKUP($A103,#REF!,#REF!,FALSE))</f>
        <v>#REF!</v>
      </c>
      <c r="X103" s="134" t="e">
        <f>W103-(VLOOKUP($A103,#REF!,#REF!,FALSE))</f>
        <v>#REF!</v>
      </c>
      <c r="Z103" s="231" t="e">
        <f t="shared" si="122"/>
        <v>#REF!</v>
      </c>
      <c r="AA103" s="232" t="e">
        <f t="shared" si="122"/>
        <v>#REF!</v>
      </c>
      <c r="AB103" s="232" t="e">
        <f t="shared" si="122"/>
        <v>#REF!</v>
      </c>
      <c r="AC103" s="232" t="e">
        <f t="shared" si="122"/>
        <v>#REF!</v>
      </c>
      <c r="AD103" s="232" t="e">
        <f t="shared" si="122"/>
        <v>#REF!</v>
      </c>
      <c r="AE103" s="232" t="e">
        <f t="shared" si="122"/>
        <v>#REF!</v>
      </c>
      <c r="AF103" s="232" t="e">
        <f t="shared" si="122"/>
        <v>#REF!</v>
      </c>
      <c r="AG103" s="233" t="e">
        <f t="shared" si="122"/>
        <v>#REF!</v>
      </c>
      <c r="AH103" s="233" t="e">
        <f t="shared" si="122"/>
        <v>#REF!</v>
      </c>
      <c r="AI103" s="232" t="e">
        <f t="shared" si="122"/>
        <v>#REF!</v>
      </c>
      <c r="AJ103" s="233" t="e">
        <f t="shared" si="103"/>
        <v>#REF!</v>
      </c>
      <c r="AK103" s="233" t="e">
        <f t="shared" si="84"/>
        <v>#REF!</v>
      </c>
      <c r="AL103" s="233" t="e">
        <f t="shared" si="85"/>
        <v>#REF!</v>
      </c>
      <c r="AM103" s="170" t="e">
        <f t="shared" si="82"/>
        <v>#N/A</v>
      </c>
      <c r="AN103" s="52">
        <f t="shared" si="120"/>
        <v>0</v>
      </c>
      <c r="AO103" s="147">
        <v>16</v>
      </c>
      <c r="AP103" s="150"/>
      <c r="AQ103" s="147"/>
      <c r="AR103" s="150">
        <v>10</v>
      </c>
      <c r="AS103" s="147"/>
      <c r="AT103" s="150">
        <v>23</v>
      </c>
      <c r="AU103" s="147"/>
      <c r="AV103" s="150"/>
      <c r="AW103" s="147"/>
      <c r="AX103" s="150"/>
      <c r="AY103" s="147"/>
      <c r="AZ103" s="497"/>
      <c r="BA103" s="147"/>
      <c r="BB103" s="497"/>
      <c r="BC103" s="147"/>
      <c r="BD103" s="497"/>
      <c r="BE103" s="244"/>
      <c r="BF103" s="497"/>
      <c r="BG103" s="147"/>
      <c r="BH103" s="147"/>
      <c r="BI103" s="150"/>
      <c r="BJ103" s="147"/>
      <c r="BK103" s="150"/>
      <c r="BL103" s="147"/>
      <c r="BM103" s="150"/>
      <c r="BN103" s="67" t="e">
        <f t="shared" si="117"/>
        <v>#N/A</v>
      </c>
      <c r="BO103" s="46">
        <f t="shared" si="116"/>
        <v>0</v>
      </c>
      <c r="BP103" s="46">
        <f t="shared" si="116"/>
        <v>0</v>
      </c>
      <c r="BQ103" s="46">
        <f t="shared" si="116"/>
        <v>0</v>
      </c>
      <c r="BR103" s="46">
        <f t="shared" si="116"/>
        <v>0</v>
      </c>
      <c r="BS103" s="49">
        <f t="shared" si="116"/>
        <v>0</v>
      </c>
      <c r="CC103" s="33" t="e">
        <f t="shared" si="118"/>
        <v>#REF!</v>
      </c>
    </row>
    <row r="104" spans="1:81" hidden="1" x14ac:dyDescent="0.2">
      <c r="A104" s="300">
        <v>1000013899</v>
      </c>
      <c r="B104" s="301" t="str">
        <f>VLOOKUP($A104,base!$F:$V,base!Q$1,FALSE)</f>
        <v>100% MIE NATURE PT 500 G X 20</v>
      </c>
      <c r="C104" s="302">
        <f>VLOOKUP($A104,base!$F:$V,base!P$1,FALSE)</f>
        <v>2029004000</v>
      </c>
      <c r="D104" s="303">
        <f>VLOOKUP($A104,base!$F:$V,base!U$1,FALSE)</f>
        <v>5.8042582417582418</v>
      </c>
      <c r="E104" s="304">
        <f>VLOOKUP($A104,base!$F:$V,base!T$1,FALSE)</f>
        <v>10.592521817330812</v>
      </c>
      <c r="F104" s="302">
        <f>VLOOKUP($A104,base!$F:$V,base!O$1,FALSE)</f>
        <v>28</v>
      </c>
      <c r="G104" s="302">
        <f>VLOOKUP($A104,base!$F:$V,base!N$1,FALSE)</f>
        <v>20</v>
      </c>
      <c r="H104" s="302" t="str">
        <f>VLOOKUP($A104,DLUO!$A:$H,DLUO!$F$1,FALSE)</f>
        <v>6</v>
      </c>
      <c r="I104" s="302" t="str">
        <f>VLOOKUP($A104,DLUO!$A:$H,DLUO!$H$1,FALSE)</f>
        <v>18</v>
      </c>
      <c r="J104" s="141" t="e">
        <f>VLOOKUP(A104,#REF!,#REF!,FALSE)</f>
        <v>#REF!</v>
      </c>
      <c r="K104" s="132" t="e">
        <f>J104-(VLOOKUP($A104,#REF!,#REF!,FALSE))+($AN104*$F104)</f>
        <v>#REF!</v>
      </c>
      <c r="L104" s="133" t="e">
        <f>K104-(VLOOKUP($A104,#REF!,#REF!,FALSE))</f>
        <v>#REF!</v>
      </c>
      <c r="M104" s="133" t="e">
        <f>L104-(VLOOKUP($A104,#REF!,#REF!,FALSE))</f>
        <v>#REF!</v>
      </c>
      <c r="N104" s="133" t="e">
        <f>M104-(VLOOKUP($A104,#REF!,#REF!,FALSE))</f>
        <v>#REF!</v>
      </c>
      <c r="O104" s="133" t="e">
        <f>N104-(VLOOKUP($A104,#REF!,#REF!,FALSE))</f>
        <v>#REF!</v>
      </c>
      <c r="P104" s="133" t="e">
        <f>O104-(VLOOKUP($A104,#REF!,#REF!,FALSE))</f>
        <v>#REF!</v>
      </c>
      <c r="Q104" s="133" t="e">
        <f>P104-(VLOOKUP($A104,#REF!,#REF!,FALSE))</f>
        <v>#REF!</v>
      </c>
      <c r="R104" s="133" t="e">
        <f>Q104-(VLOOKUP($A104,#REF!,#REF!,FALSE))</f>
        <v>#REF!</v>
      </c>
      <c r="S104" s="133" t="e">
        <f>R104-(VLOOKUP($A104,#REF!,#REF!,FALSE))</f>
        <v>#REF!</v>
      </c>
      <c r="T104" s="133" t="e">
        <f>S104-(VLOOKUP($A104,#REF!,#REF!,FALSE))</f>
        <v>#REF!</v>
      </c>
      <c r="U104" s="133" t="e">
        <f>T104-(VLOOKUP($A104,#REF!,#REF!,FALSE))</f>
        <v>#REF!</v>
      </c>
      <c r="V104" s="133" t="e">
        <f>U104-(VLOOKUP($A104,#REF!,#REF!,FALSE))</f>
        <v>#REF!</v>
      </c>
      <c r="W104" s="133" t="e">
        <f>V104-(VLOOKUP($A104,#REF!,#REF!,FALSE))</f>
        <v>#REF!</v>
      </c>
      <c r="X104" s="134" t="e">
        <f>W104-(VLOOKUP($A104,#REF!,#REF!,FALSE))</f>
        <v>#REF!</v>
      </c>
      <c r="Z104" s="231" t="e">
        <f t="shared" si="107"/>
        <v>#REF!</v>
      </c>
      <c r="AA104" s="232" t="e">
        <f t="shared" si="108"/>
        <v>#REF!</v>
      </c>
      <c r="AB104" s="232" t="e">
        <f t="shared" si="109"/>
        <v>#REF!</v>
      </c>
      <c r="AC104" s="232" t="e">
        <f t="shared" si="110"/>
        <v>#REF!</v>
      </c>
      <c r="AD104" s="232" t="e">
        <f t="shared" si="111"/>
        <v>#REF!</v>
      </c>
      <c r="AE104" s="232" t="e">
        <f t="shared" si="112"/>
        <v>#REF!</v>
      </c>
      <c r="AF104" s="232" t="e">
        <f t="shared" si="113"/>
        <v>#REF!</v>
      </c>
      <c r="AG104" s="233" t="e">
        <f t="shared" si="121"/>
        <v>#REF!</v>
      </c>
      <c r="AH104" s="233" t="e">
        <f>IF(IF(S104&lt;0,(T104/$F104)-(S104/$F104),T104/$F104)&gt;0,"",IF(S104&lt;0,(T104/$F104)-(S104/$F104),T104/$F104))</f>
        <v>#REF!</v>
      </c>
      <c r="AI104" s="232" t="e">
        <f t="shared" si="115"/>
        <v>#REF!</v>
      </c>
      <c r="AJ104" s="233" t="e">
        <f t="shared" si="103"/>
        <v>#REF!</v>
      </c>
      <c r="AK104" s="233" t="e">
        <f t="shared" si="84"/>
        <v>#REF!</v>
      </c>
      <c r="AL104" s="233" t="e">
        <f t="shared" si="85"/>
        <v>#REF!</v>
      </c>
      <c r="AM104" s="170" t="e">
        <f t="shared" si="82"/>
        <v>#REF!</v>
      </c>
      <c r="AN104" s="52">
        <f t="shared" si="120"/>
        <v>0</v>
      </c>
      <c r="AO104" s="147"/>
      <c r="AP104" s="150"/>
      <c r="AQ104" s="147"/>
      <c r="AR104" s="150"/>
      <c r="AS104" s="147"/>
      <c r="AT104" s="150"/>
      <c r="AU104" s="147"/>
      <c r="AV104" s="150"/>
      <c r="AW104" s="147"/>
      <c r="AX104" s="150"/>
      <c r="AY104" s="147"/>
      <c r="AZ104" s="497"/>
      <c r="BA104" s="147"/>
      <c r="BB104" s="497"/>
      <c r="BC104" s="147"/>
      <c r="BD104" s="497"/>
      <c r="BE104" s="187"/>
      <c r="BF104" s="497"/>
      <c r="BG104" s="147"/>
      <c r="BH104" s="147"/>
      <c r="BI104" s="150"/>
      <c r="BJ104" s="147"/>
      <c r="BK104" s="150"/>
      <c r="BL104" s="147"/>
      <c r="BM104" s="150"/>
      <c r="BN104" s="67">
        <f t="shared" si="117"/>
        <v>0</v>
      </c>
      <c r="BO104" s="46">
        <f t="shared" ref="BO104:BS113" si="123">IFERROR(VLOOKUP($A104,$A$6:$BS$55,BO$1,FALSE),0)</f>
        <v>0</v>
      </c>
      <c r="BP104" s="46">
        <f t="shared" si="123"/>
        <v>0</v>
      </c>
      <c r="BQ104" s="46">
        <f t="shared" si="123"/>
        <v>0</v>
      </c>
      <c r="BR104" s="46">
        <f t="shared" si="123"/>
        <v>0</v>
      </c>
      <c r="BS104" s="49">
        <f t="shared" si="123"/>
        <v>0</v>
      </c>
      <c r="CC104" s="33" t="e">
        <f t="shared" si="118"/>
        <v>#REF!</v>
      </c>
    </row>
    <row r="105" spans="1:81" ht="15.75" hidden="1" thickBot="1" x14ac:dyDescent="0.25">
      <c r="A105" s="189">
        <v>1000014566</v>
      </c>
      <c r="B105" s="190" t="str">
        <f>VLOOKUP($A105,base!$F:$V,base!Q$1,FALSE)</f>
        <v>100% MIE SPECIAL FOIE GRAS</v>
      </c>
      <c r="C105" s="191">
        <f>VLOOKUP($A105,base!$F:$V,base!P$1,FALSE)</f>
        <v>2029005439</v>
      </c>
      <c r="D105" s="212">
        <f>VLOOKUP($A105,base!$F:$V,base!U$1,FALSE)</f>
        <v>3.3371040723981893</v>
      </c>
      <c r="E105" s="194">
        <f>VLOOKUP($A105,base!$F:$V,base!T$1,FALSE)</f>
        <v>6.3276125547550945</v>
      </c>
      <c r="F105" s="191">
        <f>VLOOKUP($A105,base!$F:$V,base!O$1,FALSE)</f>
        <v>68</v>
      </c>
      <c r="G105" s="191">
        <f>VLOOKUP($A105,base!$F:$V,base!N$1,FALSE)</f>
        <v>12</v>
      </c>
      <c r="H105" s="191" t="str">
        <f>VLOOKUP($A105,DLUO!$A:$H,DLUO!$F$1,FALSE)</f>
        <v>15</v>
      </c>
      <c r="I105" s="191" t="str">
        <f>VLOOKUP($A105,DLUO!$A:$H,DLUO!$H$1,FALSE)</f>
        <v>45</v>
      </c>
      <c r="J105" s="141" t="e">
        <f>VLOOKUP(A105,#REF!,#REF!,FALSE)</f>
        <v>#REF!</v>
      </c>
      <c r="K105" s="132" t="e">
        <f>J105-(VLOOKUP($A105,#REF!,#REF!,FALSE))+($AN105*$F105)</f>
        <v>#REF!</v>
      </c>
      <c r="L105" s="133" t="e">
        <f>K105-(VLOOKUP($A105,#REF!,#REF!,FALSE))</f>
        <v>#REF!</v>
      </c>
      <c r="M105" s="133" t="e">
        <f>L105-(VLOOKUP($A105,#REF!,#REF!,FALSE))</f>
        <v>#REF!</v>
      </c>
      <c r="N105" s="133" t="e">
        <f>M105-(VLOOKUP($A105,#REF!,#REF!,FALSE))</f>
        <v>#REF!</v>
      </c>
      <c r="O105" s="133" t="e">
        <f>N105-(VLOOKUP($A105,#REF!,#REF!,FALSE))</f>
        <v>#REF!</v>
      </c>
      <c r="P105" s="133" t="e">
        <f>O105-(VLOOKUP($A105,#REF!,#REF!,FALSE))</f>
        <v>#REF!</v>
      </c>
      <c r="Q105" s="133" t="e">
        <f>P105-(VLOOKUP($A105,#REF!,#REF!,FALSE))</f>
        <v>#REF!</v>
      </c>
      <c r="R105" s="133" t="e">
        <f>Q105-(VLOOKUP($A105,#REF!,#REF!,FALSE))</f>
        <v>#REF!</v>
      </c>
      <c r="S105" s="133" t="e">
        <f>R105-(VLOOKUP($A105,#REF!,#REF!,FALSE))</f>
        <v>#REF!</v>
      </c>
      <c r="T105" s="133" t="e">
        <f>S105-(VLOOKUP($A105,#REF!,#REF!,FALSE))</f>
        <v>#REF!</v>
      </c>
      <c r="U105" s="133" t="e">
        <f>T105-(VLOOKUP($A105,#REF!,#REF!,FALSE))</f>
        <v>#REF!</v>
      </c>
      <c r="V105" s="133" t="e">
        <f>U105-(VLOOKUP($A105,#REF!,#REF!,FALSE))</f>
        <v>#REF!</v>
      </c>
      <c r="W105" s="133" t="e">
        <f>V105-(VLOOKUP($A105,#REF!,#REF!,FALSE))</f>
        <v>#REF!</v>
      </c>
      <c r="X105" s="134" t="e">
        <f>W105-(VLOOKUP($A105,#REF!,#REF!,FALSE))</f>
        <v>#REF!</v>
      </c>
      <c r="Z105" s="231" t="e">
        <f t="shared" ref="Z105:AF105" si="124">IF(IF(K105&lt;0,(L105/$F105)-(K105/$F105),L105/$F105)&gt;0,"",IF(K105&lt;0,(L105/$F105)-(K105/$F105),L105/$F105))</f>
        <v>#REF!</v>
      </c>
      <c r="AA105" s="232" t="e">
        <f t="shared" si="124"/>
        <v>#REF!</v>
      </c>
      <c r="AB105" s="232" t="e">
        <f t="shared" si="124"/>
        <v>#REF!</v>
      </c>
      <c r="AC105" s="232" t="e">
        <f t="shared" si="124"/>
        <v>#REF!</v>
      </c>
      <c r="AD105" s="232" t="e">
        <f t="shared" si="124"/>
        <v>#REF!</v>
      </c>
      <c r="AE105" s="232" t="e">
        <f t="shared" si="124"/>
        <v>#REF!</v>
      </c>
      <c r="AF105" s="232" t="e">
        <f t="shared" si="124"/>
        <v>#REF!</v>
      </c>
      <c r="AG105" s="233" t="e">
        <f t="shared" si="121"/>
        <v>#REF!</v>
      </c>
      <c r="AH105" s="232" t="e">
        <f>IF(IF(S105&lt;0,(T105/$F105)-(S105/$F105),T105/$F105)&gt;0,"",IF(S105&lt;0,(T105/$F105)-(S105/$F105),T105/$F105))</f>
        <v>#REF!</v>
      </c>
      <c r="AI105" s="232" t="e">
        <f t="shared" si="115"/>
        <v>#REF!</v>
      </c>
      <c r="AJ105" s="233" t="e">
        <f t="shared" si="103"/>
        <v>#REF!</v>
      </c>
      <c r="AK105" s="233" t="e">
        <f t="shared" si="84"/>
        <v>#REF!</v>
      </c>
      <c r="AL105" s="233" t="e">
        <f t="shared" si="85"/>
        <v>#REF!</v>
      </c>
      <c r="AM105" s="170" t="e">
        <f t="shared" si="82"/>
        <v>#REF!</v>
      </c>
      <c r="AN105" s="52">
        <f t="shared" si="120"/>
        <v>0</v>
      </c>
      <c r="AO105" s="147"/>
      <c r="AP105" s="150"/>
      <c r="AQ105" s="147"/>
      <c r="AR105" s="150"/>
      <c r="AS105" s="147"/>
      <c r="AT105" s="150"/>
      <c r="AU105" s="147"/>
      <c r="AV105" s="150"/>
      <c r="AW105" s="147"/>
      <c r="AX105" s="150"/>
      <c r="AY105" s="147"/>
      <c r="AZ105" s="497"/>
      <c r="BA105" s="147"/>
      <c r="BB105" s="497"/>
      <c r="BC105" s="147"/>
      <c r="BD105" s="497"/>
      <c r="BE105" s="181"/>
      <c r="BF105" s="497"/>
      <c r="BG105" s="147"/>
      <c r="BH105" s="147"/>
      <c r="BI105" s="150"/>
      <c r="BJ105" s="147"/>
      <c r="BK105" s="150"/>
      <c r="BL105" s="147"/>
      <c r="BM105" s="150"/>
      <c r="BN105" s="67">
        <f t="shared" si="117"/>
        <v>0</v>
      </c>
      <c r="BO105" s="46">
        <f t="shared" si="123"/>
        <v>0</v>
      </c>
      <c r="BP105" s="46">
        <f t="shared" si="123"/>
        <v>0</v>
      </c>
      <c r="BQ105" s="46">
        <f t="shared" si="123"/>
        <v>0</v>
      </c>
      <c r="BR105" s="46">
        <f t="shared" si="123"/>
        <v>0</v>
      </c>
      <c r="BS105" s="49">
        <f t="shared" si="123"/>
        <v>0</v>
      </c>
      <c r="CC105" s="33" t="e">
        <f t="shared" si="118"/>
        <v>#REF!</v>
      </c>
    </row>
    <row r="106" spans="1:81" x14ac:dyDescent="0.2">
      <c r="A106" s="29">
        <v>1000013051</v>
      </c>
      <c r="B106" s="30" t="str">
        <f>VLOOKUP($A106,base!$F:$V,base!Q$1,FALSE)</f>
        <v>LONGUE CONSERVATION NATURE SANS CROUTE 3</v>
      </c>
      <c r="C106" s="31">
        <f>VLOOKUP($A106,base!$F:$V,base!P$1,FALSE)</f>
        <v>2029004672</v>
      </c>
      <c r="D106" s="210">
        <f>VLOOKUP($A106,base!$F:$V,base!U$1,FALSE)</f>
        <v>3.7959558823529411</v>
      </c>
      <c r="E106" s="192">
        <f>VLOOKUP($A106,base!$F:$V,base!T$1,FALSE)</f>
        <v>11.101449717405812</v>
      </c>
      <c r="F106" s="31">
        <f>VLOOKUP($A106,base!$F:$V,base!O$1,FALSE)</f>
        <v>136</v>
      </c>
      <c r="G106" s="31">
        <f>VLOOKUP($A106,base!$F:$V,base!N$1,FALSE)</f>
        <v>6</v>
      </c>
      <c r="H106" s="31" t="str">
        <f>VLOOKUP($A106,DLUO!$A:$H,DLUO!$F$1,FALSE)</f>
        <v>15</v>
      </c>
      <c r="I106" s="31" t="str">
        <f>VLOOKUP($A106,DLUO!$A:$H,DLUO!$H$1,FALSE)</f>
        <v>45</v>
      </c>
      <c r="J106" s="141" t="e">
        <f>VLOOKUP(A106,#REF!,#REF!,FALSE)</f>
        <v>#REF!</v>
      </c>
      <c r="K106" s="132" t="e">
        <f>J106-(VLOOKUP($A106,#REF!,#REF!,FALSE))+($AN106*$F106)</f>
        <v>#REF!</v>
      </c>
      <c r="L106" s="133" t="e">
        <f>K106-(VLOOKUP($A106,#REF!,#REF!,FALSE))</f>
        <v>#REF!</v>
      </c>
      <c r="M106" s="133" t="e">
        <f>L106-(VLOOKUP($A106,#REF!,#REF!,FALSE))</f>
        <v>#REF!</v>
      </c>
      <c r="N106" s="133" t="e">
        <f>M106-(VLOOKUP($A106,#REF!,#REF!,FALSE))</f>
        <v>#REF!</v>
      </c>
      <c r="O106" s="133" t="e">
        <f>N106-(VLOOKUP($A106,#REF!,#REF!,FALSE))</f>
        <v>#REF!</v>
      </c>
      <c r="P106" s="133" t="e">
        <f>O106-(VLOOKUP($A106,#REF!,#REF!,FALSE))</f>
        <v>#REF!</v>
      </c>
      <c r="Q106" s="133" t="e">
        <f>P106-(VLOOKUP($A106,#REF!,#REF!,FALSE))</f>
        <v>#REF!</v>
      </c>
      <c r="R106" s="133" t="e">
        <f>Q106-(VLOOKUP($A106,#REF!,#REF!,FALSE))</f>
        <v>#REF!</v>
      </c>
      <c r="S106" s="133" t="e">
        <f>R106-(VLOOKUP($A106,#REF!,#REF!,FALSE))</f>
        <v>#REF!</v>
      </c>
      <c r="T106" s="133" t="e">
        <f>S106-(VLOOKUP($A106,#REF!,#REF!,FALSE))</f>
        <v>#REF!</v>
      </c>
      <c r="U106" s="133" t="e">
        <f>T106-(VLOOKUP($A106,#REF!,#REF!,FALSE))</f>
        <v>#REF!</v>
      </c>
      <c r="V106" s="133" t="e">
        <f>U106-(VLOOKUP($A106,#REF!,#REF!,FALSE))</f>
        <v>#REF!</v>
      </c>
      <c r="W106" s="133" t="e">
        <f>V106-(VLOOKUP($A106,#REF!,#REF!,FALSE))</f>
        <v>#REF!</v>
      </c>
      <c r="X106" s="134" t="e">
        <f>W106-(VLOOKUP($A106,#REF!,#REF!,FALSE))</f>
        <v>#REF!</v>
      </c>
      <c r="Z106" s="231" t="e">
        <f t="shared" si="107"/>
        <v>#REF!</v>
      </c>
      <c r="AA106" s="232" t="e">
        <f t="shared" si="108"/>
        <v>#REF!</v>
      </c>
      <c r="AB106" s="232" t="e">
        <f t="shared" si="109"/>
        <v>#REF!</v>
      </c>
      <c r="AC106" s="232" t="e">
        <f t="shared" si="110"/>
        <v>#REF!</v>
      </c>
      <c r="AD106" s="232" t="e">
        <f t="shared" si="111"/>
        <v>#REF!</v>
      </c>
      <c r="AE106" s="232" t="e">
        <f t="shared" si="112"/>
        <v>#REF!</v>
      </c>
      <c r="AF106" s="232" t="e">
        <f t="shared" si="113"/>
        <v>#REF!</v>
      </c>
      <c r="AG106" s="233" t="e">
        <f t="shared" si="121"/>
        <v>#REF!</v>
      </c>
      <c r="AH106" s="232" t="e">
        <f t="shared" si="99"/>
        <v>#REF!</v>
      </c>
      <c r="AI106" s="232" t="e">
        <f t="shared" si="115"/>
        <v>#REF!</v>
      </c>
      <c r="AJ106" s="233" t="e">
        <f t="shared" si="103"/>
        <v>#REF!</v>
      </c>
      <c r="AK106" s="233" t="e">
        <f t="shared" si="84"/>
        <v>#REF!</v>
      </c>
      <c r="AL106" s="233" t="e">
        <f t="shared" si="85"/>
        <v>#REF!</v>
      </c>
      <c r="AM106" s="170" t="e">
        <f t="shared" si="82"/>
        <v>#N/A</v>
      </c>
      <c r="AN106" s="52">
        <f t="shared" si="120"/>
        <v>0</v>
      </c>
      <c r="AO106" s="147">
        <v>6</v>
      </c>
      <c r="AP106" s="150"/>
      <c r="AQ106" s="147"/>
      <c r="AR106" s="150"/>
      <c r="AS106" s="147"/>
      <c r="AT106" s="150"/>
      <c r="AU106" s="147"/>
      <c r="AV106" s="150"/>
      <c r="AW106" s="147"/>
      <c r="AX106" s="150"/>
      <c r="AY106" s="147"/>
      <c r="AZ106" s="497"/>
      <c r="BA106" s="147"/>
      <c r="BB106" s="497"/>
      <c r="BC106" s="147"/>
      <c r="BD106" s="497"/>
      <c r="BE106" s="244"/>
      <c r="BF106" s="497"/>
      <c r="BG106" s="147"/>
      <c r="BH106" s="147"/>
      <c r="BI106" s="150"/>
      <c r="BJ106" s="147"/>
      <c r="BK106" s="150"/>
      <c r="BL106" s="147"/>
      <c r="BM106" s="150"/>
      <c r="BN106" s="67" t="e">
        <f t="shared" si="117"/>
        <v>#N/A</v>
      </c>
      <c r="BO106" s="46">
        <f t="shared" si="123"/>
        <v>0</v>
      </c>
      <c r="BP106" s="46">
        <f t="shared" si="123"/>
        <v>0</v>
      </c>
      <c r="BQ106" s="46">
        <f t="shared" si="123"/>
        <v>0</v>
      </c>
      <c r="BR106" s="46">
        <f t="shared" si="123"/>
        <v>0</v>
      </c>
      <c r="BS106" s="49">
        <f t="shared" si="123"/>
        <v>0</v>
      </c>
      <c r="CC106" s="33" t="e">
        <f t="shared" si="118"/>
        <v>#REF!</v>
      </c>
    </row>
    <row r="107" spans="1:81" x14ac:dyDescent="0.2">
      <c r="A107" s="29">
        <v>1000013062</v>
      </c>
      <c r="B107" s="30" t="str">
        <f>VLOOKUP($A107,base!$F:$V,base!Q$1,FALSE)</f>
        <v>LONGUE CONSERVATION NATURE SANS CROUTE 3</v>
      </c>
      <c r="C107" s="31">
        <f>VLOOKUP($A107,base!$F:$V,base!P$1,FALSE)</f>
        <v>2029004672</v>
      </c>
      <c r="D107" s="210">
        <f>VLOOKUP($A107,base!$F:$V,base!U$1,FALSE)</f>
        <v>3.7959558823529411</v>
      </c>
      <c r="E107" s="192">
        <f>VLOOKUP($A107,base!$F:$V,base!T$1,FALSE)</f>
        <v>11.101449717405812</v>
      </c>
      <c r="F107" s="31">
        <f>VLOOKUP($A107,base!$F:$V,base!O$1,FALSE)</f>
        <v>68</v>
      </c>
      <c r="G107" s="31">
        <f>VLOOKUP($A107,base!$F:$V,base!N$1,FALSE)</f>
        <v>12</v>
      </c>
      <c r="H107" s="31" t="str">
        <f>VLOOKUP($A107,DLUO!$A:$H,DLUO!$F$1,FALSE)</f>
        <v>15</v>
      </c>
      <c r="I107" s="31" t="str">
        <f>VLOOKUP($A107,DLUO!$A:$H,DLUO!$H$1,FALSE)</f>
        <v>45</v>
      </c>
      <c r="J107" s="141" t="e">
        <f>VLOOKUP(A107,#REF!,#REF!,FALSE)</f>
        <v>#REF!</v>
      </c>
      <c r="K107" s="339" t="e">
        <f>J107-(VLOOKUP($A107,#REF!,#REF!,FALSE))+($AN107*$F107)</f>
        <v>#REF!</v>
      </c>
      <c r="L107" s="133" t="e">
        <f>K107-(VLOOKUP($A107,#REF!,#REF!,FALSE))</f>
        <v>#REF!</v>
      </c>
      <c r="M107" s="133" t="e">
        <f>L107-(VLOOKUP($A107,#REF!,#REF!,FALSE))</f>
        <v>#REF!</v>
      </c>
      <c r="N107" s="133" t="e">
        <f>M107-(VLOOKUP($A107,#REF!,#REF!,FALSE))</f>
        <v>#REF!</v>
      </c>
      <c r="O107" s="133" t="e">
        <f>N107-(VLOOKUP($A107,#REF!,#REF!,FALSE))</f>
        <v>#REF!</v>
      </c>
      <c r="P107" s="133" t="e">
        <f>O107-(VLOOKUP($A107,#REF!,#REF!,FALSE))</f>
        <v>#REF!</v>
      </c>
      <c r="Q107" s="133" t="e">
        <f>P107-(VLOOKUP($A107,#REF!,#REF!,FALSE))</f>
        <v>#REF!</v>
      </c>
      <c r="R107" s="133" t="e">
        <f>Q107-(VLOOKUP($A107,#REF!,#REF!,FALSE))</f>
        <v>#REF!</v>
      </c>
      <c r="S107" s="133" t="e">
        <f>R107-(VLOOKUP($A107,#REF!,#REF!,FALSE))</f>
        <v>#REF!</v>
      </c>
      <c r="T107" s="133" t="e">
        <f>S107-(VLOOKUP($A107,#REF!,#REF!,FALSE))</f>
        <v>#REF!</v>
      </c>
      <c r="U107" s="133" t="e">
        <f>T107-(VLOOKUP($A107,#REF!,#REF!,FALSE))</f>
        <v>#REF!</v>
      </c>
      <c r="V107" s="133" t="e">
        <f>U107-(VLOOKUP($A107,#REF!,#REF!,FALSE))</f>
        <v>#REF!</v>
      </c>
      <c r="W107" s="133" t="e">
        <f>V107-(VLOOKUP($A107,#REF!,#REF!,FALSE))</f>
        <v>#REF!</v>
      </c>
      <c r="X107" s="134" t="e">
        <f>W107-(VLOOKUP($A107,#REF!,#REF!,FALSE))</f>
        <v>#REF!</v>
      </c>
      <c r="Z107" s="231" t="e">
        <f t="shared" si="107"/>
        <v>#REF!</v>
      </c>
      <c r="AA107" s="232" t="e">
        <f t="shared" si="108"/>
        <v>#REF!</v>
      </c>
      <c r="AB107" s="232" t="e">
        <f t="shared" si="109"/>
        <v>#REF!</v>
      </c>
      <c r="AC107" s="232" t="e">
        <f t="shared" si="110"/>
        <v>#REF!</v>
      </c>
      <c r="AD107" s="232" t="e">
        <f t="shared" si="111"/>
        <v>#REF!</v>
      </c>
      <c r="AE107" s="232" t="e">
        <f t="shared" si="112"/>
        <v>#REF!</v>
      </c>
      <c r="AF107" s="232" t="e">
        <f t="shared" si="113"/>
        <v>#REF!</v>
      </c>
      <c r="AG107" s="233" t="e">
        <f t="shared" si="121"/>
        <v>#REF!</v>
      </c>
      <c r="AH107" s="232" t="e">
        <f t="shared" si="99"/>
        <v>#REF!</v>
      </c>
      <c r="AI107" s="232" t="e">
        <f t="shared" si="115"/>
        <v>#REF!</v>
      </c>
      <c r="AJ107" s="233" t="e">
        <f t="shared" si="103"/>
        <v>#REF!</v>
      </c>
      <c r="AK107" s="233" t="e">
        <f t="shared" si="84"/>
        <v>#REF!</v>
      </c>
      <c r="AL107" s="233" t="e">
        <f t="shared" si="85"/>
        <v>#REF!</v>
      </c>
      <c r="AM107" s="170" t="e">
        <f t="shared" si="82"/>
        <v>#N/A</v>
      </c>
      <c r="AN107" s="52">
        <f t="shared" si="120"/>
        <v>0</v>
      </c>
      <c r="AO107" s="147">
        <v>2</v>
      </c>
      <c r="AP107" s="150"/>
      <c r="AQ107" s="147"/>
      <c r="AR107" s="150">
        <v>8</v>
      </c>
      <c r="AS107" s="147"/>
      <c r="AT107" s="150"/>
      <c r="AU107" s="147"/>
      <c r="AV107" s="150"/>
      <c r="AW107" s="147"/>
      <c r="AX107" s="150"/>
      <c r="AY107" s="147"/>
      <c r="AZ107" s="497"/>
      <c r="BA107" s="147"/>
      <c r="BB107" s="497"/>
      <c r="BC107" s="147"/>
      <c r="BD107" s="497"/>
      <c r="BE107" s="187"/>
      <c r="BF107" s="497"/>
      <c r="BG107" s="147"/>
      <c r="BH107" s="147"/>
      <c r="BI107" s="150"/>
      <c r="BJ107" s="147"/>
      <c r="BK107" s="150"/>
      <c r="BL107" s="147"/>
      <c r="BM107" s="150"/>
      <c r="BN107" s="67" t="e">
        <f t="shared" si="117"/>
        <v>#N/A</v>
      </c>
      <c r="BO107" s="46">
        <f t="shared" si="123"/>
        <v>0</v>
      </c>
      <c r="BP107" s="46">
        <f t="shared" si="123"/>
        <v>0</v>
      </c>
      <c r="BQ107" s="46">
        <f t="shared" si="123"/>
        <v>0</v>
      </c>
      <c r="BR107" s="46">
        <f t="shared" si="123"/>
        <v>0</v>
      </c>
      <c r="BS107" s="49">
        <f t="shared" si="123"/>
        <v>0</v>
      </c>
      <c r="CC107" s="33" t="e">
        <f t="shared" si="118"/>
        <v>#REF!</v>
      </c>
    </row>
    <row r="108" spans="1:81" ht="15.75" thickBot="1" x14ac:dyDescent="0.25">
      <c r="A108" s="334">
        <v>1000015508</v>
      </c>
      <c r="B108" s="335" t="str">
        <f>VLOOKUP($A108,base!$F:$V,base!Q$1,FALSE)</f>
        <v xml:space="preserve">100% MIE PETITE TRANCHE 325g </v>
      </c>
      <c r="C108" s="350">
        <f>VLOOKUP($A108,base!$F:$V,base!P$1,FALSE)</f>
        <v>2029005734</v>
      </c>
      <c r="D108" s="351">
        <f>VLOOKUP($A108,base!$F:$V,base!U$1,FALSE)</f>
        <v>2.8895180334907682</v>
      </c>
      <c r="E108" s="352">
        <f>VLOOKUP($A108,base!$F:$V,base!T$1,FALSE)</f>
        <v>9.4070434975817125</v>
      </c>
      <c r="F108" s="350">
        <f>VLOOKUP($A108,base!$F:$V,base!O$1,FALSE)</f>
        <v>136</v>
      </c>
      <c r="G108" s="350">
        <f>VLOOKUP($A108,base!$F:$V,base!N$1,FALSE)</f>
        <v>6</v>
      </c>
      <c r="H108" s="350" t="str">
        <f>VLOOKUP($A108,DLUO!$A:$H,DLUO!$F$1,FALSE)</f>
        <v>6</v>
      </c>
      <c r="I108" s="350" t="str">
        <f>VLOOKUP($A108,DLUO!$A:$H,DLUO!$H$1,FALSE)</f>
        <v>18</v>
      </c>
      <c r="J108" s="353" t="e">
        <f>VLOOKUP(A108,#REF!,#REF!,FALSE)</f>
        <v>#REF!</v>
      </c>
      <c r="K108" s="336" t="e">
        <f>J108-(VLOOKUP($A108,#REF!,#REF!,FALSE))+($AN108*$F108)</f>
        <v>#REF!</v>
      </c>
      <c r="L108" s="337" t="e">
        <f>K108-(VLOOKUP($A108,#REF!,#REF!,FALSE))</f>
        <v>#REF!</v>
      </c>
      <c r="M108" s="337" t="e">
        <f>L108-(VLOOKUP($A108,#REF!,#REF!,FALSE))</f>
        <v>#REF!</v>
      </c>
      <c r="N108" s="337" t="e">
        <f>M108-(VLOOKUP($A108,#REF!,#REF!,FALSE))</f>
        <v>#REF!</v>
      </c>
      <c r="O108" s="337" t="e">
        <f>N108-(VLOOKUP($A108,#REF!,#REF!,FALSE))</f>
        <v>#REF!</v>
      </c>
      <c r="P108" s="337" t="e">
        <f>O108-(VLOOKUP($A108,#REF!,#REF!,FALSE))</f>
        <v>#REF!</v>
      </c>
      <c r="Q108" s="337" t="e">
        <f>P108-(VLOOKUP($A108,#REF!,#REF!,FALSE))</f>
        <v>#REF!</v>
      </c>
      <c r="R108" s="337" t="e">
        <f>Q108-(VLOOKUP($A108,#REF!,#REF!,FALSE))</f>
        <v>#REF!</v>
      </c>
      <c r="S108" s="337" t="e">
        <f>R108-(VLOOKUP($A108,#REF!,#REF!,FALSE))</f>
        <v>#REF!</v>
      </c>
      <c r="T108" s="337" t="e">
        <f>S108-(VLOOKUP($A108,#REF!,#REF!,FALSE))</f>
        <v>#REF!</v>
      </c>
      <c r="U108" s="337" t="e">
        <f>T108-(VLOOKUP($A108,#REF!,#REF!,FALSE))</f>
        <v>#REF!</v>
      </c>
      <c r="V108" s="337" t="e">
        <f>U108-(VLOOKUP($A108,#REF!,#REF!,FALSE))</f>
        <v>#REF!</v>
      </c>
      <c r="W108" s="337" t="e">
        <f>V108-(VLOOKUP($A108,#REF!,#REF!,FALSE))</f>
        <v>#REF!</v>
      </c>
      <c r="X108" s="338" t="e">
        <f>W108-(VLOOKUP($A108,#REF!,#REF!,FALSE))</f>
        <v>#REF!</v>
      </c>
      <c r="Z108" s="340" t="e">
        <f t="shared" ref="Z108:AH108" si="125">IF(IF(K108&lt;0,(L108/$F108)-(K108/$F108),L108/$F108)&gt;0,"",IF(K108&lt;0,(L108/$F108)-(K108/$F108),L108/$F108))</f>
        <v>#REF!</v>
      </c>
      <c r="AA108" s="341" t="e">
        <f t="shared" si="125"/>
        <v>#REF!</v>
      </c>
      <c r="AB108" s="341" t="e">
        <f t="shared" si="125"/>
        <v>#REF!</v>
      </c>
      <c r="AC108" s="341" t="e">
        <f t="shared" si="125"/>
        <v>#REF!</v>
      </c>
      <c r="AD108" s="341" t="e">
        <f t="shared" si="125"/>
        <v>#REF!</v>
      </c>
      <c r="AE108" s="341" t="e">
        <f t="shared" si="125"/>
        <v>#REF!</v>
      </c>
      <c r="AF108" s="341" t="e">
        <f t="shared" si="125"/>
        <v>#REF!</v>
      </c>
      <c r="AG108" s="354" t="e">
        <f t="shared" si="125"/>
        <v>#REF!</v>
      </c>
      <c r="AH108" s="341" t="e">
        <f t="shared" si="125"/>
        <v>#REF!</v>
      </c>
      <c r="AI108" s="341" t="e">
        <f t="shared" si="115"/>
        <v>#REF!</v>
      </c>
      <c r="AJ108" s="233" t="e">
        <f t="shared" si="103"/>
        <v>#REF!</v>
      </c>
      <c r="AK108" s="233" t="e">
        <f t="shared" si="84"/>
        <v>#REF!</v>
      </c>
      <c r="AL108" s="233" t="e">
        <f t="shared" si="85"/>
        <v>#REF!</v>
      </c>
      <c r="AM108" s="355" t="e">
        <f t="shared" si="82"/>
        <v>#N/A</v>
      </c>
      <c r="AN108" s="483">
        <f t="shared" si="120"/>
        <v>0</v>
      </c>
      <c r="AO108" s="411">
        <v>4</v>
      </c>
      <c r="AP108" s="361"/>
      <c r="AQ108" s="147"/>
      <c r="AR108" s="361"/>
      <c r="AS108" s="147"/>
      <c r="AT108" s="361"/>
      <c r="AU108" s="147"/>
      <c r="AV108" s="361"/>
      <c r="AW108" s="147"/>
      <c r="AX108" s="361"/>
      <c r="AY108" s="147"/>
      <c r="AZ108" s="497"/>
      <c r="BA108" s="147"/>
      <c r="BB108" s="497"/>
      <c r="BC108" s="147"/>
      <c r="BD108" s="502"/>
      <c r="BE108" s="181"/>
      <c r="BF108" s="497"/>
      <c r="BG108" s="147"/>
      <c r="BH108" s="482"/>
      <c r="BI108" s="361"/>
      <c r="BJ108" s="482"/>
      <c r="BK108" s="361"/>
      <c r="BL108" s="411"/>
      <c r="BM108" s="361"/>
      <c r="BN108" s="484" t="e">
        <f t="shared" si="117"/>
        <v>#N/A</v>
      </c>
      <c r="BO108" s="348">
        <f t="shared" si="123"/>
        <v>0</v>
      </c>
      <c r="BP108" s="348">
        <f t="shared" si="123"/>
        <v>0</v>
      </c>
      <c r="BQ108" s="348">
        <f t="shared" si="123"/>
        <v>0</v>
      </c>
      <c r="BR108" s="348">
        <f t="shared" si="123"/>
        <v>0</v>
      </c>
      <c r="BS108" s="349">
        <f t="shared" si="123"/>
        <v>0</v>
      </c>
      <c r="CC108" s="33" t="e">
        <f t="shared" si="118"/>
        <v>#REF!</v>
      </c>
    </row>
    <row r="109" spans="1:81" ht="15.75" hidden="1" thickBot="1" x14ac:dyDescent="0.25">
      <c r="A109" s="285">
        <v>1000013343</v>
      </c>
      <c r="B109" s="286" t="str">
        <f>VLOOKUP($A109,base!$F:$V,base!Q$1,FALSE)</f>
        <v>BRIOCHE TRANCHEE CHOCO 500G HARRYS</v>
      </c>
      <c r="C109" s="287">
        <f>VLOOKUP($A109,base!$F:$V,base!P$1,FALSE)</f>
        <v>2029003553</v>
      </c>
      <c r="D109" s="288">
        <f>VLOOKUP($A109,base!$F:$V,base!U$1,FALSE)</f>
        <v>5.2486933797909421</v>
      </c>
      <c r="E109" s="289">
        <f>VLOOKUP($A109,base!$F:$V,base!T$1,FALSE)</f>
        <v>5.9124548708654521</v>
      </c>
      <c r="F109" s="287">
        <f>VLOOKUP($A109,base!$F:$V,base!O$1,FALSE)</f>
        <v>64</v>
      </c>
      <c r="G109" s="287">
        <f>VLOOKUP($A109,base!$F:$V,base!N$1,FALSE)</f>
        <v>7</v>
      </c>
      <c r="H109" s="287" t="str">
        <f>VLOOKUP($A109,DLUO!$A:$H,DLUO!$F$1,FALSE)</f>
        <v>15</v>
      </c>
      <c r="I109" s="287" t="str">
        <f>VLOOKUP($A109,DLUO!$A:$H,DLUO!$H$1,FALSE)</f>
        <v>45</v>
      </c>
      <c r="J109" s="138" t="e">
        <f>VLOOKUP(A109,#REF!,#REF!,FALSE)</f>
        <v>#REF!</v>
      </c>
      <c r="K109" s="132" t="e">
        <f>J109-(VLOOKUP($A109,#REF!,#REF!,FALSE))+($AN109*$F109)</f>
        <v>#REF!</v>
      </c>
      <c r="L109" s="137" t="e">
        <f>K109-(VLOOKUP($A109,#REF!,#REF!,FALSE))</f>
        <v>#REF!</v>
      </c>
      <c r="M109" s="137" t="e">
        <f>L109-(VLOOKUP($A109,#REF!,#REF!,FALSE))</f>
        <v>#REF!</v>
      </c>
      <c r="N109" s="137" t="e">
        <f>M109-(VLOOKUP($A109,#REF!,#REF!,FALSE))</f>
        <v>#REF!</v>
      </c>
      <c r="O109" s="137" t="e">
        <f>N109-(VLOOKUP($A109,#REF!,#REF!,FALSE))</f>
        <v>#REF!</v>
      </c>
      <c r="P109" s="137" t="e">
        <f>O109-(VLOOKUP($A109,#REF!,#REF!,FALSE))</f>
        <v>#REF!</v>
      </c>
      <c r="Q109" s="137" t="e">
        <f>P109-(VLOOKUP($A109,#REF!,#REF!,FALSE))</f>
        <v>#REF!</v>
      </c>
      <c r="R109" s="137" t="e">
        <f>Q109-(VLOOKUP($A109,#REF!,#REF!,FALSE))</f>
        <v>#REF!</v>
      </c>
      <c r="S109" s="137" t="e">
        <f>R109-(VLOOKUP($A109,#REF!,#REF!,FALSE))</f>
        <v>#REF!</v>
      </c>
      <c r="T109" s="137" t="e">
        <f>S109-(VLOOKUP($A109,#REF!,#REF!,FALSE))</f>
        <v>#REF!</v>
      </c>
      <c r="U109" s="137" t="e">
        <f>T109-(VLOOKUP($A109,#REF!,#REF!,FALSE))</f>
        <v>#REF!</v>
      </c>
      <c r="V109" s="137" t="e">
        <f>U109-(VLOOKUP($A109,#REF!,#REF!,FALSE))</f>
        <v>#REF!</v>
      </c>
      <c r="W109" s="137" t="e">
        <f>V109-(VLOOKUP($A109,#REF!,#REF!,FALSE))</f>
        <v>#REF!</v>
      </c>
      <c r="X109" s="140" t="e">
        <f>W109-(VLOOKUP($A109,#REF!,#REF!,FALSE))</f>
        <v>#REF!</v>
      </c>
      <c r="Z109" s="234" t="e">
        <f t="shared" si="107"/>
        <v>#REF!</v>
      </c>
      <c r="AA109" s="235" t="e">
        <f t="shared" si="108"/>
        <v>#REF!</v>
      </c>
      <c r="AB109" s="235" t="e">
        <f t="shared" si="109"/>
        <v>#REF!</v>
      </c>
      <c r="AC109" s="235" t="e">
        <f t="shared" si="110"/>
        <v>#REF!</v>
      </c>
      <c r="AD109" s="235" t="e">
        <f t="shared" si="111"/>
        <v>#REF!</v>
      </c>
      <c r="AE109" s="235" t="e">
        <f t="shared" si="112"/>
        <v>#REF!</v>
      </c>
      <c r="AF109" s="235" t="e">
        <f t="shared" si="113"/>
        <v>#REF!</v>
      </c>
      <c r="AG109" s="236" t="e">
        <f t="shared" si="121"/>
        <v>#REF!</v>
      </c>
      <c r="AH109" s="235" t="e">
        <f t="shared" si="99"/>
        <v>#REF!</v>
      </c>
      <c r="AI109" s="235" t="e">
        <f t="shared" si="115"/>
        <v>#REF!</v>
      </c>
      <c r="AJ109" s="233" t="e">
        <f t="shared" si="103"/>
        <v>#REF!</v>
      </c>
      <c r="AK109" s="233" t="e">
        <f t="shared" si="84"/>
        <v>#REF!</v>
      </c>
      <c r="AL109" s="233" t="e">
        <f t="shared" si="85"/>
        <v>#REF!</v>
      </c>
      <c r="AM109" s="169" t="e">
        <f t="shared" si="82"/>
        <v>#N/A</v>
      </c>
      <c r="AN109" s="270">
        <f t="shared" si="120"/>
        <v>0</v>
      </c>
      <c r="AO109" s="485"/>
      <c r="AP109" s="152"/>
      <c r="AQ109" s="485"/>
      <c r="AR109" s="152"/>
      <c r="AS109" s="485"/>
      <c r="AT109" s="152"/>
      <c r="AU109" s="485"/>
      <c r="AV109" s="152"/>
      <c r="AW109" s="485"/>
      <c r="AX109" s="152"/>
      <c r="AY109" s="485"/>
      <c r="AZ109" s="500"/>
      <c r="BA109" s="147"/>
      <c r="BB109" s="500"/>
      <c r="BC109" s="147"/>
      <c r="BD109" s="500"/>
      <c r="BE109" s="244"/>
      <c r="BF109" s="500"/>
      <c r="BG109" s="147"/>
      <c r="BH109" s="485"/>
      <c r="BI109" s="152"/>
      <c r="BJ109" s="485"/>
      <c r="BK109" s="152"/>
      <c r="BL109" s="148"/>
      <c r="BM109" s="152"/>
      <c r="BN109" s="185" t="e">
        <f t="shared" si="117"/>
        <v>#N/A</v>
      </c>
      <c r="BO109" s="65">
        <f t="shared" si="123"/>
        <v>0</v>
      </c>
      <c r="BP109" s="65">
        <f t="shared" si="123"/>
        <v>0</v>
      </c>
      <c r="BQ109" s="65">
        <f t="shared" si="123"/>
        <v>0</v>
      </c>
      <c r="BR109" s="65">
        <f t="shared" si="123"/>
        <v>0</v>
      </c>
      <c r="BS109" s="66">
        <f t="shared" si="123"/>
        <v>0</v>
      </c>
      <c r="CC109" s="33" t="e">
        <f t="shared" si="118"/>
        <v>#REF!</v>
      </c>
    </row>
    <row r="110" spans="1:81" ht="15.75" hidden="1" thickBot="1" x14ac:dyDescent="0.25">
      <c r="A110" s="283">
        <v>1000013372</v>
      </c>
      <c r="B110" s="284" t="str">
        <f>VLOOKUP($A110,base!$F:$V,base!Q$1,FALSE)</f>
        <v>BRIOCHE TRANCHEE CHOCO 500G HARRYS ECO</v>
      </c>
      <c r="C110" s="290">
        <f>VLOOKUP($A110,base!$F:$V,base!P$1,FALSE)</f>
        <v>2029003553</v>
      </c>
      <c r="D110" s="291">
        <f>VLOOKUP($A110,base!$F:$V,base!U$1,FALSE)</f>
        <v>5.2486933797909421</v>
      </c>
      <c r="E110" s="292">
        <f>VLOOKUP($A110,base!$F:$V,base!T$1,FALSE)</f>
        <v>5.9287503583080943</v>
      </c>
      <c r="F110" s="290">
        <f>VLOOKUP($A110,base!$F:$V,base!O$1,FALSE)</f>
        <v>64</v>
      </c>
      <c r="G110" s="290">
        <f>VLOOKUP($A110,base!$F:$V,base!N$1,FALSE)</f>
        <v>7</v>
      </c>
      <c r="H110" s="290" t="str">
        <f>VLOOKUP($A110,DLUO!$A:$H,DLUO!$F$1,FALSE)</f>
        <v>15</v>
      </c>
      <c r="I110" s="290" t="str">
        <f>VLOOKUP($A110,DLUO!$A:$H,DLUO!$H$1,FALSE)</f>
        <v>45</v>
      </c>
      <c r="J110" s="141" t="e">
        <f>VLOOKUP(A110,#REF!,#REF!,FALSE)</f>
        <v>#REF!</v>
      </c>
      <c r="K110" s="132" t="e">
        <f>J110-(VLOOKUP($A110,#REF!,#REF!,FALSE))+($AN110*$F110)</f>
        <v>#REF!</v>
      </c>
      <c r="L110" s="133" t="e">
        <f>K110-(VLOOKUP($A110,#REF!,#REF!,FALSE))</f>
        <v>#REF!</v>
      </c>
      <c r="M110" s="133" t="e">
        <f>L110-(VLOOKUP($A110,#REF!,#REF!,FALSE))</f>
        <v>#REF!</v>
      </c>
      <c r="N110" s="133" t="e">
        <f>M110-(VLOOKUP($A110,#REF!,#REF!,FALSE))</f>
        <v>#REF!</v>
      </c>
      <c r="O110" s="133" t="e">
        <f>N110-(VLOOKUP($A110,#REF!,#REF!,FALSE))</f>
        <v>#REF!</v>
      </c>
      <c r="P110" s="133" t="e">
        <f>O110-(VLOOKUP($A110,#REF!,#REF!,FALSE))</f>
        <v>#REF!</v>
      </c>
      <c r="Q110" s="133" t="e">
        <f>P110-(VLOOKUP($A110,#REF!,#REF!,FALSE))</f>
        <v>#REF!</v>
      </c>
      <c r="R110" s="133" t="e">
        <f>Q110-(VLOOKUP($A110,#REF!,#REF!,FALSE))</f>
        <v>#REF!</v>
      </c>
      <c r="S110" s="133" t="e">
        <f>R110-(VLOOKUP($A110,#REF!,#REF!,FALSE))</f>
        <v>#REF!</v>
      </c>
      <c r="T110" s="133" t="e">
        <f>S110-(VLOOKUP($A110,#REF!,#REF!,FALSE))</f>
        <v>#REF!</v>
      </c>
      <c r="U110" s="133" t="e">
        <f>T110-(VLOOKUP($A110,#REF!,#REF!,FALSE))</f>
        <v>#REF!</v>
      </c>
      <c r="V110" s="133" t="e">
        <f>U110-(VLOOKUP($A110,#REF!,#REF!,FALSE))</f>
        <v>#REF!</v>
      </c>
      <c r="W110" s="133" t="e">
        <f>V110-(VLOOKUP($A110,#REF!,#REF!,FALSE))</f>
        <v>#REF!</v>
      </c>
      <c r="X110" s="134" t="e">
        <f>W110-(VLOOKUP($A110,#REF!,#REF!,FALSE))</f>
        <v>#REF!</v>
      </c>
      <c r="Z110" s="231" t="e">
        <f t="shared" si="107"/>
        <v>#REF!</v>
      </c>
      <c r="AA110" s="232" t="e">
        <f t="shared" si="108"/>
        <v>#REF!</v>
      </c>
      <c r="AB110" s="232" t="e">
        <f t="shared" si="109"/>
        <v>#REF!</v>
      </c>
      <c r="AC110" s="232" t="e">
        <f t="shared" si="110"/>
        <v>#REF!</v>
      </c>
      <c r="AD110" s="232" t="e">
        <f t="shared" si="111"/>
        <v>#REF!</v>
      </c>
      <c r="AE110" s="232" t="e">
        <f t="shared" si="112"/>
        <v>#REF!</v>
      </c>
      <c r="AF110" s="232" t="e">
        <f t="shared" si="113"/>
        <v>#REF!</v>
      </c>
      <c r="AG110" s="233" t="e">
        <f t="shared" si="121"/>
        <v>#REF!</v>
      </c>
      <c r="AH110" s="232" t="e">
        <f t="shared" si="99"/>
        <v>#REF!</v>
      </c>
      <c r="AI110" s="232" t="e">
        <f t="shared" si="115"/>
        <v>#REF!</v>
      </c>
      <c r="AJ110" s="233" t="e">
        <f t="shared" si="103"/>
        <v>#REF!</v>
      </c>
      <c r="AK110" s="233" t="e">
        <f t="shared" si="84"/>
        <v>#REF!</v>
      </c>
      <c r="AL110" s="233" t="e">
        <f t="shared" si="85"/>
        <v>#REF!</v>
      </c>
      <c r="AM110" s="170" t="e">
        <f t="shared" si="82"/>
        <v>#REF!</v>
      </c>
      <c r="AN110" s="52">
        <f t="shared" si="120"/>
        <v>0</v>
      </c>
      <c r="AO110" s="244"/>
      <c r="AP110" s="150"/>
      <c r="AQ110" s="244"/>
      <c r="AR110" s="150"/>
      <c r="AS110" s="244"/>
      <c r="AT110" s="150"/>
      <c r="AU110" s="244"/>
      <c r="AV110" s="150"/>
      <c r="AW110" s="244"/>
      <c r="AX110" s="150"/>
      <c r="AY110" s="244"/>
      <c r="AZ110" s="499"/>
      <c r="BA110" s="147"/>
      <c r="BB110" s="499"/>
      <c r="BC110" s="147"/>
      <c r="BD110" s="499"/>
      <c r="BE110" s="187"/>
      <c r="BF110" s="499"/>
      <c r="BG110" s="147"/>
      <c r="BH110" s="244"/>
      <c r="BI110" s="150"/>
      <c r="BJ110" s="244"/>
      <c r="BK110" s="150"/>
      <c r="BL110" s="148"/>
      <c r="BM110" s="150"/>
      <c r="BN110" s="67">
        <f t="shared" si="117"/>
        <v>0</v>
      </c>
      <c r="BO110" s="46">
        <f t="shared" si="123"/>
        <v>0</v>
      </c>
      <c r="BP110" s="46">
        <f t="shared" si="123"/>
        <v>0</v>
      </c>
      <c r="BQ110" s="46">
        <f t="shared" si="123"/>
        <v>0</v>
      </c>
      <c r="BR110" s="46">
        <f t="shared" si="123"/>
        <v>0</v>
      </c>
      <c r="BS110" s="49">
        <f t="shared" si="123"/>
        <v>0</v>
      </c>
      <c r="CC110" s="33" t="e">
        <f t="shared" si="118"/>
        <v>#REF!</v>
      </c>
    </row>
    <row r="111" spans="1:81" ht="15.75" hidden="1" thickBot="1" x14ac:dyDescent="0.25">
      <c r="A111" s="295">
        <v>1000014982</v>
      </c>
      <c r="B111" s="296" t="str">
        <f>VLOOKUP($A111,base!$F:$V,base!Q$1,FALSE)</f>
        <v>BRIOCHE TRANCHEE NATURE 500 G</v>
      </c>
      <c r="C111" s="297">
        <f>VLOOKUP($A111,base!$F:$V,base!P$1,FALSE)</f>
        <v>2029004167</v>
      </c>
      <c r="D111" s="298">
        <f>VLOOKUP($A111,base!$F:$V,base!U$1,FALSE)</f>
        <v>5.1837725381414703</v>
      </c>
      <c r="E111" s="299">
        <f>VLOOKUP($A111,base!$F:$V,base!T$1,FALSE)</f>
        <v>6.7251927487642682</v>
      </c>
      <c r="F111" s="297">
        <f>VLOOKUP($A111,base!$F:$V,base!O$1,FALSE)</f>
        <v>64</v>
      </c>
      <c r="G111" s="297">
        <f>VLOOKUP($A111,base!$F:$V,base!N$1,FALSE)</f>
        <v>7</v>
      </c>
      <c r="H111" s="297" t="str">
        <f>VLOOKUP($A111,DLUO!$A:$H,DLUO!$F$1,FALSE)</f>
        <v>15</v>
      </c>
      <c r="I111" s="297" t="str">
        <f>VLOOKUP($A111,DLUO!$A:$H,DLUO!$H$1,FALSE)</f>
        <v>45</v>
      </c>
      <c r="J111" s="141" t="e">
        <f>VLOOKUP(A111,#REF!,#REF!,FALSE)</f>
        <v>#REF!</v>
      </c>
      <c r="K111" s="132" t="e">
        <f>J111-(VLOOKUP($A111,#REF!,#REF!,FALSE))+($AN111*$F111)</f>
        <v>#REF!</v>
      </c>
      <c r="L111" s="133" t="e">
        <f>K111-(VLOOKUP($A111,#REF!,#REF!,FALSE))</f>
        <v>#REF!</v>
      </c>
      <c r="M111" s="133" t="e">
        <f>L111-(VLOOKUP($A111,#REF!,#REF!,FALSE))</f>
        <v>#REF!</v>
      </c>
      <c r="N111" s="133" t="e">
        <f>M111-(VLOOKUP($A111,#REF!,#REF!,FALSE))</f>
        <v>#REF!</v>
      </c>
      <c r="O111" s="133" t="e">
        <f>N111-(VLOOKUP($A111,#REF!,#REF!,FALSE))</f>
        <v>#REF!</v>
      </c>
      <c r="P111" s="133" t="e">
        <f>O111-(VLOOKUP($A111,#REF!,#REF!,FALSE))</f>
        <v>#REF!</v>
      </c>
      <c r="Q111" s="133" t="e">
        <f>P111-(VLOOKUP($A111,#REF!,#REF!,FALSE))</f>
        <v>#REF!</v>
      </c>
      <c r="R111" s="133" t="e">
        <f>Q111-(VLOOKUP($A111,#REF!,#REF!,FALSE))</f>
        <v>#REF!</v>
      </c>
      <c r="S111" s="133" t="e">
        <f>R111-(VLOOKUP($A111,#REF!,#REF!,FALSE))</f>
        <v>#REF!</v>
      </c>
      <c r="T111" s="133" t="e">
        <f>S111-(VLOOKUP($A111,#REF!,#REF!,FALSE))</f>
        <v>#REF!</v>
      </c>
      <c r="U111" s="133" t="e">
        <f>T111-(VLOOKUP($A111,#REF!,#REF!,FALSE))</f>
        <v>#REF!</v>
      </c>
      <c r="V111" s="133" t="e">
        <f>U111-(VLOOKUP($A111,#REF!,#REF!,FALSE))</f>
        <v>#REF!</v>
      </c>
      <c r="W111" s="133" t="e">
        <f>V111-(VLOOKUP($A111,#REF!,#REF!,FALSE))</f>
        <v>#REF!</v>
      </c>
      <c r="X111" s="134" t="e">
        <f>W111-(VLOOKUP($A111,#REF!,#REF!,FALSE))</f>
        <v>#REF!</v>
      </c>
      <c r="Z111" s="231" t="e">
        <f t="shared" ref="Z111:AI111" si="126">IF(IF(K111&lt;0,(L111/$F111)-(K111/$F111),L111/$F111)&gt;0,"",IF(K111&lt;0,(L111/$F111)-(K111/$F111),L111/$F111))</f>
        <v>#REF!</v>
      </c>
      <c r="AA111" s="232" t="e">
        <f t="shared" si="126"/>
        <v>#REF!</v>
      </c>
      <c r="AB111" s="232" t="e">
        <f t="shared" si="126"/>
        <v>#REF!</v>
      </c>
      <c r="AC111" s="232" t="e">
        <f t="shared" si="126"/>
        <v>#REF!</v>
      </c>
      <c r="AD111" s="232" t="e">
        <f t="shared" si="126"/>
        <v>#REF!</v>
      </c>
      <c r="AE111" s="232" t="e">
        <f t="shared" si="126"/>
        <v>#REF!</v>
      </c>
      <c r="AF111" s="232" t="e">
        <f t="shared" si="126"/>
        <v>#REF!</v>
      </c>
      <c r="AG111" s="233" t="e">
        <f t="shared" si="126"/>
        <v>#REF!</v>
      </c>
      <c r="AH111" s="232" t="e">
        <f t="shared" si="126"/>
        <v>#REF!</v>
      </c>
      <c r="AI111" s="232" t="e">
        <f t="shared" si="126"/>
        <v>#REF!</v>
      </c>
      <c r="AJ111" s="233" t="e">
        <f t="shared" si="103"/>
        <v>#REF!</v>
      </c>
      <c r="AK111" s="233" t="e">
        <f t="shared" si="84"/>
        <v>#REF!</v>
      </c>
      <c r="AL111" s="233" t="e">
        <f t="shared" si="85"/>
        <v>#REF!</v>
      </c>
      <c r="AM111" s="170" t="e">
        <f t="shared" si="82"/>
        <v>#N/A</v>
      </c>
      <c r="AN111" s="52">
        <f t="shared" si="120"/>
        <v>0</v>
      </c>
      <c r="AO111" s="187"/>
      <c r="AP111" s="150"/>
      <c r="AQ111" s="187"/>
      <c r="AR111" s="150"/>
      <c r="AS111" s="187"/>
      <c r="AT111" s="150"/>
      <c r="AU111" s="187"/>
      <c r="AV111" s="150"/>
      <c r="AW111" s="187"/>
      <c r="AX111" s="150"/>
      <c r="AY111" s="187"/>
      <c r="AZ111" s="498"/>
      <c r="BA111" s="147"/>
      <c r="BB111" s="498"/>
      <c r="BC111" s="147"/>
      <c r="BD111" s="498"/>
      <c r="BE111" s="181"/>
      <c r="BF111" s="498"/>
      <c r="BG111" s="147"/>
      <c r="BH111" s="187"/>
      <c r="BI111" s="150"/>
      <c r="BJ111" s="187"/>
      <c r="BK111" s="150"/>
      <c r="BL111" s="147"/>
      <c r="BM111" s="150"/>
      <c r="BN111" s="67" t="e">
        <f t="shared" si="117"/>
        <v>#N/A</v>
      </c>
      <c r="BO111" s="46">
        <f t="shared" si="123"/>
        <v>0</v>
      </c>
      <c r="BP111" s="46">
        <f t="shared" si="123"/>
        <v>0</v>
      </c>
      <c r="BQ111" s="46">
        <f t="shared" si="123"/>
        <v>0</v>
      </c>
      <c r="BR111" s="46">
        <f t="shared" si="123"/>
        <v>0</v>
      </c>
      <c r="BS111" s="49">
        <f t="shared" si="123"/>
        <v>0</v>
      </c>
      <c r="CC111" s="33" t="e">
        <f t="shared" si="118"/>
        <v>#REF!</v>
      </c>
    </row>
    <row r="112" spans="1:81" ht="15.75" hidden="1" thickBot="1" x14ac:dyDescent="0.25">
      <c r="A112" s="62">
        <v>1000013955</v>
      </c>
      <c r="B112" s="63" t="str">
        <f>VLOOKUP($A112,base!$F:$V,base!Q$1,FALSE)</f>
        <v>BRIOCHE TRANCHEE NATURE 700 G OFFRE ECO</v>
      </c>
      <c r="C112" s="64">
        <f>VLOOKUP($A112,base!$F:$V,base!P$1,FALSE)</f>
        <v>2029004169</v>
      </c>
      <c r="D112" s="214">
        <f>VLOOKUP($A112,base!$F:$V,base!U$1,FALSE)</f>
        <v>5.1917475728155331</v>
      </c>
      <c r="E112" s="196">
        <f>VLOOKUP($A112,base!$F:$V,base!T$1,FALSE)</f>
        <v>6.7170015553540843</v>
      </c>
      <c r="F112" s="64">
        <f>VLOOKUP($A112,base!$F:$V,base!O$1,FALSE)</f>
        <v>64</v>
      </c>
      <c r="G112" s="64">
        <f>VLOOKUP($A112,base!$F:$V,base!N$1,FALSE)</f>
        <v>5</v>
      </c>
      <c r="H112" s="64" t="str">
        <f>VLOOKUP($A112,DLUO!$A:$H,DLUO!$F$1,FALSE)</f>
        <v>15</v>
      </c>
      <c r="I112" s="77" t="str">
        <f>VLOOKUP($A112,DLUO!$A:$H,DLUO!$H$1,FALSE)</f>
        <v>45</v>
      </c>
      <c r="J112" s="141" t="e">
        <f>VLOOKUP(A112,#REF!,#REF!,FALSE)</f>
        <v>#REF!</v>
      </c>
      <c r="K112" s="132" t="e">
        <f>J112-(VLOOKUP($A112,#REF!,#REF!,FALSE))+($AN112*$F112)</f>
        <v>#REF!</v>
      </c>
      <c r="L112" s="133" t="e">
        <f>K112-(VLOOKUP($A112,#REF!,#REF!,FALSE))</f>
        <v>#REF!</v>
      </c>
      <c r="M112" s="133" t="e">
        <f>L112-(VLOOKUP($A112,#REF!,#REF!,FALSE))</f>
        <v>#REF!</v>
      </c>
      <c r="N112" s="133" t="e">
        <f>M112-(VLOOKUP($A112,#REF!,#REF!,FALSE))</f>
        <v>#REF!</v>
      </c>
      <c r="O112" s="133" t="e">
        <f>N112-(VLOOKUP($A112,#REF!,#REF!,FALSE))</f>
        <v>#REF!</v>
      </c>
      <c r="P112" s="133" t="e">
        <f>O112-(VLOOKUP($A112,#REF!,#REF!,FALSE))</f>
        <v>#REF!</v>
      </c>
      <c r="Q112" s="133" t="e">
        <f>P112-(VLOOKUP($A112,#REF!,#REF!,FALSE))</f>
        <v>#REF!</v>
      </c>
      <c r="R112" s="133" t="e">
        <f>Q112-(VLOOKUP($A112,#REF!,#REF!,FALSE))</f>
        <v>#REF!</v>
      </c>
      <c r="S112" s="133" t="e">
        <f>R112-(VLOOKUP($A112,#REF!,#REF!,FALSE))</f>
        <v>#REF!</v>
      </c>
      <c r="T112" s="133" t="e">
        <f>S112-(VLOOKUP($A112,#REF!,#REF!,FALSE))</f>
        <v>#REF!</v>
      </c>
      <c r="U112" s="133" t="e">
        <f>T112-(VLOOKUP($A112,#REF!,#REF!,FALSE))</f>
        <v>#REF!</v>
      </c>
      <c r="V112" s="133" t="e">
        <f>U112-(VLOOKUP($A112,#REF!,#REF!,FALSE))</f>
        <v>#REF!</v>
      </c>
      <c r="W112" s="133" t="e">
        <f>V112-(VLOOKUP($A112,#REF!,#REF!,FALSE))</f>
        <v>#REF!</v>
      </c>
      <c r="X112" s="134" t="e">
        <f>W112-(VLOOKUP($A112,#REF!,#REF!,FALSE))</f>
        <v>#REF!</v>
      </c>
      <c r="Z112" s="231" t="e">
        <f t="shared" si="107"/>
        <v>#REF!</v>
      </c>
      <c r="AA112" s="232" t="e">
        <f t="shared" si="108"/>
        <v>#REF!</v>
      </c>
      <c r="AB112" s="232" t="e">
        <f t="shared" si="109"/>
        <v>#REF!</v>
      </c>
      <c r="AC112" s="232" t="e">
        <f t="shared" si="110"/>
        <v>#REF!</v>
      </c>
      <c r="AD112" s="232" t="e">
        <f t="shared" si="111"/>
        <v>#REF!</v>
      </c>
      <c r="AE112" s="232" t="e">
        <f t="shared" si="112"/>
        <v>#REF!</v>
      </c>
      <c r="AF112" s="232" t="e">
        <f t="shared" si="113"/>
        <v>#REF!</v>
      </c>
      <c r="AG112" s="233" t="e">
        <f t="shared" si="121"/>
        <v>#REF!</v>
      </c>
      <c r="AH112" s="232" t="e">
        <f t="shared" si="99"/>
        <v>#REF!</v>
      </c>
      <c r="AI112" s="232" t="e">
        <f>IF(IF(T112&lt;0,(U112/$F112)-(T112/$F112),U112/$F112)&gt;0,"",IF(T112&lt;0,(U112/$F112)-(T112/$F112),U112/$F112))</f>
        <v>#REF!</v>
      </c>
      <c r="AJ112" s="233" t="e">
        <f t="shared" si="103"/>
        <v>#REF!</v>
      </c>
      <c r="AK112" s="233" t="e">
        <f t="shared" si="84"/>
        <v>#REF!</v>
      </c>
      <c r="AL112" s="233" t="e">
        <f t="shared" si="85"/>
        <v>#REF!</v>
      </c>
      <c r="AM112" s="170" t="e">
        <f t="shared" si="82"/>
        <v>#REF!</v>
      </c>
      <c r="AN112" s="52">
        <f t="shared" si="120"/>
        <v>0</v>
      </c>
      <c r="AO112" s="480"/>
      <c r="AP112" s="150"/>
      <c r="AQ112" s="480"/>
      <c r="AR112" s="150"/>
      <c r="AS112" s="480"/>
      <c r="AT112" s="150"/>
      <c r="AU112" s="480"/>
      <c r="AV112" s="150"/>
      <c r="AW112" s="480"/>
      <c r="AX112" s="150"/>
      <c r="AY112" s="480"/>
      <c r="AZ112" s="501"/>
      <c r="BA112" s="147"/>
      <c r="BB112" s="501"/>
      <c r="BC112" s="147"/>
      <c r="BD112" s="501"/>
      <c r="BE112" s="244"/>
      <c r="BF112" s="501"/>
      <c r="BG112" s="147"/>
      <c r="BH112" s="480"/>
      <c r="BI112" s="150"/>
      <c r="BJ112" s="480"/>
      <c r="BK112" s="150"/>
      <c r="BL112" s="147"/>
      <c r="BM112" s="150"/>
      <c r="BN112" s="67">
        <f t="shared" si="117"/>
        <v>0</v>
      </c>
      <c r="BO112" s="46">
        <f t="shared" si="123"/>
        <v>0</v>
      </c>
      <c r="BP112" s="46">
        <f t="shared" si="123"/>
        <v>0</v>
      </c>
      <c r="BQ112" s="46">
        <f t="shared" si="123"/>
        <v>0</v>
      </c>
      <c r="BR112" s="46">
        <f t="shared" si="123"/>
        <v>0</v>
      </c>
      <c r="BS112" s="49">
        <f t="shared" si="123"/>
        <v>0</v>
      </c>
      <c r="CC112" s="33" t="e">
        <f t="shared" si="118"/>
        <v>#REF!</v>
      </c>
    </row>
    <row r="113" spans="1:81" ht="15.75" hidden="1" thickBot="1" x14ac:dyDescent="0.25">
      <c r="A113" s="62">
        <v>1000014977</v>
      </c>
      <c r="B113" s="63" t="str">
        <f>VLOOKUP($A113,base!$F:$V,base!Q$1,FALSE)</f>
        <v>BRIOCHE TRANCHEE NATURE 700 G</v>
      </c>
      <c r="C113" s="64">
        <f>VLOOKUP($A113,base!$F:$V,base!P$1,FALSE)</f>
        <v>2029004169</v>
      </c>
      <c r="D113" s="214">
        <f>VLOOKUP($A113,base!$F:$V,base!U$1,FALSE)</f>
        <v>5.1917475728155331</v>
      </c>
      <c r="E113" s="196">
        <f>VLOOKUP($A113,base!$F:$V,base!T$1,FALSE)</f>
        <v>6.7120685772796156</v>
      </c>
      <c r="F113" s="64">
        <f>VLOOKUP($A113,base!$F:$V,base!O$1,FALSE)</f>
        <v>64</v>
      </c>
      <c r="G113" s="64">
        <f>VLOOKUP($A113,base!$F:$V,base!N$1,FALSE)</f>
        <v>5</v>
      </c>
      <c r="H113" s="64" t="str">
        <f>VLOOKUP($A113,DLUO!$A:$H,DLUO!$F$1,FALSE)</f>
        <v>15</v>
      </c>
      <c r="I113" s="77" t="str">
        <f>VLOOKUP($A113,DLUO!$A:$H,DLUO!$H$1,FALSE)</f>
        <v>45</v>
      </c>
      <c r="J113" s="141" t="e">
        <f>VLOOKUP(A113,#REF!,#REF!,FALSE)</f>
        <v>#REF!</v>
      </c>
      <c r="K113" s="132" t="e">
        <f>J113-(VLOOKUP($A113,#REF!,#REF!,FALSE))+($AN113*$F113)</f>
        <v>#REF!</v>
      </c>
      <c r="L113" s="133" t="e">
        <f>K113-(VLOOKUP($A113,#REF!,#REF!,FALSE))</f>
        <v>#REF!</v>
      </c>
      <c r="M113" s="133" t="e">
        <f>L113-(VLOOKUP($A113,#REF!,#REF!,FALSE))</f>
        <v>#REF!</v>
      </c>
      <c r="N113" s="133" t="e">
        <f>M113-(VLOOKUP($A113,#REF!,#REF!,FALSE))</f>
        <v>#REF!</v>
      </c>
      <c r="O113" s="133" t="e">
        <f>N113-(VLOOKUP($A113,#REF!,#REF!,FALSE))</f>
        <v>#REF!</v>
      </c>
      <c r="P113" s="133" t="e">
        <f>O113-(VLOOKUP($A113,#REF!,#REF!,FALSE))</f>
        <v>#REF!</v>
      </c>
      <c r="Q113" s="133" t="e">
        <f>P113-(VLOOKUP($A113,#REF!,#REF!,FALSE))</f>
        <v>#REF!</v>
      </c>
      <c r="R113" s="133" t="e">
        <f>Q113-(VLOOKUP($A113,#REF!,#REF!,FALSE))</f>
        <v>#REF!</v>
      </c>
      <c r="S113" s="133" t="e">
        <f>R113-(VLOOKUP($A113,#REF!,#REF!,FALSE))</f>
        <v>#REF!</v>
      </c>
      <c r="T113" s="133" t="e">
        <f>S113-(VLOOKUP($A113,#REF!,#REF!,FALSE))</f>
        <v>#REF!</v>
      </c>
      <c r="U113" s="133" t="e">
        <f>T113-(VLOOKUP($A113,#REF!,#REF!,FALSE))</f>
        <v>#REF!</v>
      </c>
      <c r="V113" s="133" t="e">
        <f>U113-(VLOOKUP($A113,#REF!,#REF!,FALSE))</f>
        <v>#REF!</v>
      </c>
      <c r="W113" s="133" t="e">
        <f>V113-(VLOOKUP($A113,#REF!,#REF!,FALSE))</f>
        <v>#REF!</v>
      </c>
      <c r="X113" s="134" t="e">
        <f>W113-(VLOOKUP($A113,#REF!,#REF!,FALSE))</f>
        <v>#REF!</v>
      </c>
      <c r="Z113" s="231" t="e">
        <f t="shared" ref="Z113:AI113" si="127">IF(IF(K113&lt;0,(L113/$F113)-(K113/$F113),L113/$F113)&gt;0,"",IF(K113&lt;0,(L113/$F113)-(K113/$F113),L113/$F113))</f>
        <v>#REF!</v>
      </c>
      <c r="AA113" s="232" t="e">
        <f t="shared" si="127"/>
        <v>#REF!</v>
      </c>
      <c r="AB113" s="232" t="e">
        <f t="shared" si="127"/>
        <v>#REF!</v>
      </c>
      <c r="AC113" s="232" t="e">
        <f t="shared" si="127"/>
        <v>#REF!</v>
      </c>
      <c r="AD113" s="232" t="e">
        <f t="shared" si="127"/>
        <v>#REF!</v>
      </c>
      <c r="AE113" s="232" t="e">
        <f t="shared" si="127"/>
        <v>#REF!</v>
      </c>
      <c r="AF113" s="232" t="e">
        <f t="shared" si="127"/>
        <v>#REF!</v>
      </c>
      <c r="AG113" s="233" t="e">
        <f t="shared" si="127"/>
        <v>#REF!</v>
      </c>
      <c r="AH113" s="232" t="e">
        <f t="shared" si="127"/>
        <v>#REF!</v>
      </c>
      <c r="AI113" s="232" t="e">
        <f t="shared" si="127"/>
        <v>#REF!</v>
      </c>
      <c r="AJ113" s="233" t="e">
        <f t="shared" si="103"/>
        <v>#REF!</v>
      </c>
      <c r="AK113" s="233" t="e">
        <f t="shared" si="84"/>
        <v>#REF!</v>
      </c>
      <c r="AL113" s="233" t="e">
        <f t="shared" si="85"/>
        <v>#REF!</v>
      </c>
      <c r="AM113" s="170" t="e">
        <f t="shared" si="82"/>
        <v>#N/A</v>
      </c>
      <c r="AN113" s="52">
        <f t="shared" si="120"/>
        <v>0</v>
      </c>
      <c r="AO113" s="244"/>
      <c r="AP113" s="150"/>
      <c r="AQ113" s="244"/>
      <c r="AR113" s="150"/>
      <c r="AS113" s="244"/>
      <c r="AT113" s="150"/>
      <c r="AU113" s="244"/>
      <c r="AV113" s="150"/>
      <c r="AW113" s="244"/>
      <c r="AX113" s="150"/>
      <c r="AY113" s="244"/>
      <c r="AZ113" s="499"/>
      <c r="BA113" s="147"/>
      <c r="BB113" s="499"/>
      <c r="BC113" s="147"/>
      <c r="BD113" s="499"/>
      <c r="BE113" s="187"/>
      <c r="BF113" s="499"/>
      <c r="BG113" s="147"/>
      <c r="BH113" s="244"/>
      <c r="BI113" s="150"/>
      <c r="BJ113" s="244"/>
      <c r="BK113" s="150"/>
      <c r="BL113" s="148"/>
      <c r="BM113" s="150"/>
      <c r="BN113" s="67" t="e">
        <f t="shared" si="117"/>
        <v>#N/A</v>
      </c>
      <c r="BO113" s="46">
        <f t="shared" si="123"/>
        <v>0</v>
      </c>
      <c r="BP113" s="46">
        <f t="shared" si="123"/>
        <v>0</v>
      </c>
      <c r="BQ113" s="46">
        <f t="shared" si="123"/>
        <v>0</v>
      </c>
      <c r="BR113" s="46">
        <f t="shared" si="123"/>
        <v>0</v>
      </c>
      <c r="BS113" s="49">
        <f t="shared" si="123"/>
        <v>0</v>
      </c>
      <c r="CC113" s="33" t="e">
        <f t="shared" si="118"/>
        <v>#REF!</v>
      </c>
    </row>
    <row r="114" spans="1:81" ht="15.75" thickBot="1" x14ac:dyDescent="0.3">
      <c r="A114" s="620"/>
      <c r="B114" s="621"/>
      <c r="C114" s="621"/>
      <c r="D114" s="621"/>
      <c r="E114" s="621"/>
      <c r="F114" s="622"/>
      <c r="G114" s="622"/>
      <c r="H114" s="622"/>
      <c r="I114" s="621"/>
      <c r="J114" s="622"/>
      <c r="K114" s="622"/>
      <c r="L114" s="622"/>
      <c r="M114" s="622"/>
      <c r="N114" s="622"/>
      <c r="O114" s="622"/>
      <c r="P114" s="622"/>
      <c r="Q114" s="622"/>
      <c r="R114" s="622"/>
      <c r="S114" s="622"/>
      <c r="T114" s="622"/>
      <c r="U114" s="622"/>
      <c r="V114" s="622"/>
      <c r="W114" s="622"/>
      <c r="X114" s="623"/>
      <c r="Z114" s="513" t="e">
        <f>ABS(ROUNDUP(SUM(Z64:Z113),0))</f>
        <v>#REF!</v>
      </c>
      <c r="AA114" s="514" t="e">
        <f t="shared" ref="AA114:AL114" si="128">ABS(ROUNDUP(SUM(AA64:AA113),0))</f>
        <v>#REF!</v>
      </c>
      <c r="AB114" s="514" t="e">
        <f t="shared" si="128"/>
        <v>#REF!</v>
      </c>
      <c r="AC114" s="514" t="e">
        <f t="shared" si="128"/>
        <v>#REF!</v>
      </c>
      <c r="AD114" s="514" t="e">
        <f t="shared" si="128"/>
        <v>#REF!</v>
      </c>
      <c r="AE114" s="514" t="e">
        <f t="shared" si="128"/>
        <v>#REF!</v>
      </c>
      <c r="AF114" s="514" t="e">
        <f t="shared" si="128"/>
        <v>#REF!</v>
      </c>
      <c r="AG114" s="514" t="e">
        <f t="shared" si="128"/>
        <v>#REF!</v>
      </c>
      <c r="AH114" s="514" t="e">
        <f t="shared" si="128"/>
        <v>#REF!</v>
      </c>
      <c r="AI114" s="514" t="e">
        <f t="shared" si="128"/>
        <v>#REF!</v>
      </c>
      <c r="AJ114" s="515" t="e">
        <f t="shared" si="128"/>
        <v>#REF!</v>
      </c>
      <c r="AK114" s="515" t="e">
        <f t="shared" si="128"/>
        <v>#REF!</v>
      </c>
      <c r="AL114" s="515" t="e">
        <f t="shared" si="128"/>
        <v>#REF!</v>
      </c>
      <c r="AM114" s="7"/>
      <c r="AN114" s="7"/>
      <c r="AO114" s="126">
        <f t="shared" ref="AO114:BF114" si="129">IF(SUM(AO64:AO113)=0,"",SUM(AO64:AO113))</f>
        <v>33</v>
      </c>
      <c r="AP114" s="127">
        <f t="shared" si="129"/>
        <v>33</v>
      </c>
      <c r="AQ114" s="127">
        <f t="shared" si="129"/>
        <v>33</v>
      </c>
      <c r="AR114" s="127">
        <f t="shared" si="129"/>
        <v>18</v>
      </c>
      <c r="AS114" s="127">
        <f t="shared" si="129"/>
        <v>33</v>
      </c>
      <c r="AT114" s="127">
        <f t="shared" si="129"/>
        <v>33</v>
      </c>
      <c r="AU114" s="127" t="str">
        <f t="shared" si="129"/>
        <v/>
      </c>
      <c r="AV114" s="127" t="str">
        <f t="shared" si="129"/>
        <v/>
      </c>
      <c r="AW114" s="127" t="str">
        <f t="shared" si="129"/>
        <v/>
      </c>
      <c r="AX114" s="127" t="str">
        <f t="shared" si="129"/>
        <v/>
      </c>
      <c r="AY114" s="127" t="str">
        <f t="shared" si="129"/>
        <v/>
      </c>
      <c r="AZ114" s="127" t="str">
        <f t="shared" si="129"/>
        <v/>
      </c>
      <c r="BA114" s="127" t="str">
        <f t="shared" si="129"/>
        <v/>
      </c>
      <c r="BB114" s="127" t="str">
        <f t="shared" si="129"/>
        <v/>
      </c>
      <c r="BC114" s="127" t="str">
        <f t="shared" si="129"/>
        <v/>
      </c>
      <c r="BD114" s="127" t="str">
        <f t="shared" si="129"/>
        <v/>
      </c>
      <c r="BE114" s="127" t="str">
        <f t="shared" si="129"/>
        <v/>
      </c>
      <c r="BF114" s="127" t="str">
        <f t="shared" si="129"/>
        <v/>
      </c>
      <c r="BG114" s="127" t="str">
        <f t="shared" ref="BG114:BM114" si="130">IF(SUM(BG64:BG113)=0,"",SUM(BG64:BG113))</f>
        <v/>
      </c>
      <c r="BH114" s="127" t="str">
        <f t="shared" si="130"/>
        <v/>
      </c>
      <c r="BI114" s="127" t="str">
        <f t="shared" si="130"/>
        <v/>
      </c>
      <c r="BJ114" s="127" t="str">
        <f t="shared" si="130"/>
        <v/>
      </c>
      <c r="BK114" s="127" t="str">
        <f t="shared" si="130"/>
        <v/>
      </c>
      <c r="BL114" s="127" t="str">
        <f t="shared" si="130"/>
        <v/>
      </c>
      <c r="BM114" s="127" t="str">
        <f t="shared" si="130"/>
        <v/>
      </c>
      <c r="BN114" s="7"/>
      <c r="CC114" s="33">
        <v>1</v>
      </c>
    </row>
    <row r="115" spans="1:81" x14ac:dyDescent="0.25">
      <c r="A115" s="511"/>
      <c r="B115" s="512"/>
      <c r="C115" s="512"/>
      <c r="D115" s="512"/>
      <c r="E115" s="512"/>
      <c r="F115" s="511"/>
      <c r="G115" s="511"/>
      <c r="H115" s="523"/>
      <c r="I115" s="522"/>
      <c r="J115" s="523"/>
      <c r="K115" s="523"/>
      <c r="L115" s="523"/>
      <c r="M115" s="523"/>
      <c r="N115" s="523"/>
      <c r="O115" s="523"/>
      <c r="P115" s="523"/>
      <c r="Q115" s="523"/>
      <c r="R115" s="523"/>
      <c r="S115" s="523"/>
      <c r="T115" s="523"/>
      <c r="U115" s="523"/>
      <c r="V115" s="518"/>
      <c r="W115" s="519" t="s">
        <v>336</v>
      </c>
      <c r="X115" s="527"/>
      <c r="Z115" s="526" t="e">
        <f>Z114/33</f>
        <v>#REF!</v>
      </c>
      <c r="AA115" s="526" t="e">
        <f>AA114/33</f>
        <v>#REF!</v>
      </c>
      <c r="AB115" s="526" t="e">
        <f t="shared" ref="AB115:AL115" si="131">AB114/33</f>
        <v>#REF!</v>
      </c>
      <c r="AC115" s="526" t="e">
        <f t="shared" si="131"/>
        <v>#REF!</v>
      </c>
      <c r="AD115" s="526" t="e">
        <f t="shared" si="131"/>
        <v>#REF!</v>
      </c>
      <c r="AE115" s="526" t="e">
        <f t="shared" si="131"/>
        <v>#REF!</v>
      </c>
      <c r="AF115" s="526" t="e">
        <f t="shared" si="131"/>
        <v>#REF!</v>
      </c>
      <c r="AG115" s="526" t="e">
        <f t="shared" si="131"/>
        <v>#REF!</v>
      </c>
      <c r="AH115" s="526" t="e">
        <f t="shared" si="131"/>
        <v>#REF!</v>
      </c>
      <c r="AI115" s="526" t="e">
        <f t="shared" si="131"/>
        <v>#REF!</v>
      </c>
      <c r="AJ115" s="526" t="e">
        <f t="shared" si="131"/>
        <v>#REF!</v>
      </c>
      <c r="AK115" s="526" t="e">
        <f t="shared" si="131"/>
        <v>#REF!</v>
      </c>
      <c r="AL115" s="526" t="e">
        <f t="shared" si="131"/>
        <v>#REF!</v>
      </c>
      <c r="AM115" s="7"/>
      <c r="AN115" s="7"/>
      <c r="AO115" s="510"/>
      <c r="AP115" s="510"/>
      <c r="AQ115" s="510"/>
      <c r="AR115" s="510"/>
      <c r="AS115" s="510"/>
      <c r="AT115" s="510"/>
      <c r="AU115" s="510"/>
      <c r="AV115" s="510"/>
      <c r="AW115" s="510"/>
      <c r="AX115" s="510"/>
      <c r="AY115" s="510"/>
      <c r="AZ115" s="510"/>
      <c r="BA115" s="510"/>
      <c r="BB115" s="510"/>
      <c r="BC115" s="510"/>
      <c r="BD115" s="510"/>
      <c r="BE115" s="510"/>
      <c r="BF115" s="510"/>
      <c r="BG115" s="510"/>
      <c r="BH115" s="510"/>
      <c r="BI115" s="510"/>
      <c r="BJ115" s="510"/>
      <c r="BK115" s="510"/>
      <c r="BL115" s="510"/>
      <c r="BM115" s="510"/>
      <c r="BN115" s="7"/>
      <c r="CC115" s="33"/>
    </row>
    <row r="116" spans="1:81" x14ac:dyDescent="0.25">
      <c r="A116" s="511"/>
      <c r="B116" s="512"/>
      <c r="C116" s="512"/>
      <c r="D116" s="512"/>
      <c r="E116" s="512"/>
      <c r="F116" s="511"/>
      <c r="G116" s="511"/>
      <c r="H116" s="524"/>
      <c r="I116" s="525"/>
      <c r="J116" s="524"/>
      <c r="K116" s="524"/>
      <c r="L116" s="524"/>
      <c r="M116" s="524"/>
      <c r="N116" s="524"/>
      <c r="O116" s="524"/>
      <c r="P116" s="524"/>
      <c r="Q116" s="524"/>
      <c r="R116" s="524"/>
      <c r="S116" s="524"/>
      <c r="T116" s="524"/>
      <c r="U116" s="524"/>
      <c r="V116" s="521" t="s">
        <v>337</v>
      </c>
      <c r="W116" s="521"/>
      <c r="X116" s="521"/>
      <c r="Z116" s="526" t="e">
        <f>Z115*1.2</f>
        <v>#REF!</v>
      </c>
      <c r="AA116" s="526" t="e">
        <f t="shared" ref="AA116:AL116" si="132">AA115*1.2</f>
        <v>#REF!</v>
      </c>
      <c r="AB116" s="526" t="e">
        <f t="shared" si="132"/>
        <v>#REF!</v>
      </c>
      <c r="AC116" s="526" t="e">
        <f t="shared" si="132"/>
        <v>#REF!</v>
      </c>
      <c r="AD116" s="526" t="e">
        <f t="shared" si="132"/>
        <v>#REF!</v>
      </c>
      <c r="AE116" s="526" t="e">
        <f t="shared" si="132"/>
        <v>#REF!</v>
      </c>
      <c r="AF116" s="526" t="e">
        <f t="shared" si="132"/>
        <v>#REF!</v>
      </c>
      <c r="AG116" s="526" t="e">
        <f t="shared" si="132"/>
        <v>#REF!</v>
      </c>
      <c r="AH116" s="526" t="e">
        <f t="shared" si="132"/>
        <v>#REF!</v>
      </c>
      <c r="AI116" s="526" t="e">
        <f t="shared" si="132"/>
        <v>#REF!</v>
      </c>
      <c r="AJ116" s="526" t="e">
        <f t="shared" si="132"/>
        <v>#REF!</v>
      </c>
      <c r="AK116" s="526" t="e">
        <f t="shared" si="132"/>
        <v>#REF!</v>
      </c>
      <c r="AL116" s="526" t="e">
        <f t="shared" si="132"/>
        <v>#REF!</v>
      </c>
      <c r="AM116" s="7"/>
      <c r="AN116" s="7"/>
      <c r="AO116" s="510"/>
      <c r="AP116" s="510"/>
      <c r="AQ116" s="510"/>
      <c r="AR116" s="510"/>
      <c r="AS116" s="510"/>
      <c r="AT116" s="510"/>
      <c r="AU116" s="510"/>
      <c r="AV116" s="510"/>
      <c r="AW116" s="510"/>
      <c r="AX116" s="510"/>
      <c r="AY116" s="510"/>
      <c r="AZ116" s="510"/>
      <c r="BA116" s="510"/>
      <c r="BB116" s="510"/>
      <c r="BC116" s="510"/>
      <c r="BD116" s="510"/>
      <c r="BE116" s="510"/>
      <c r="BF116" s="510"/>
      <c r="BG116" s="510"/>
      <c r="BH116" s="510"/>
      <c r="BI116" s="510"/>
      <c r="BJ116" s="510"/>
      <c r="BK116" s="510"/>
      <c r="BL116" s="510"/>
      <c r="BM116" s="510"/>
      <c r="BN116" s="7"/>
      <c r="CC116" s="33"/>
    </row>
    <row r="117" spans="1:81" ht="13.5" thickBot="1" x14ac:dyDescent="0.25">
      <c r="A117" s="7"/>
      <c r="B117" s="7"/>
      <c r="C117" s="207"/>
      <c r="D117" s="215"/>
      <c r="E117" s="215"/>
      <c r="F117" s="207"/>
      <c r="G117" s="207"/>
      <c r="H117" s="207"/>
      <c r="I117" s="207"/>
      <c r="J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CC117" s="33">
        <v>1</v>
      </c>
    </row>
    <row r="118" spans="1:81" ht="15.75" customHeight="1" thickBot="1" x14ac:dyDescent="0.25">
      <c r="A118" s="565" t="s">
        <v>127</v>
      </c>
      <c r="B118" s="566"/>
      <c r="C118" s="566"/>
      <c r="D118" s="566"/>
      <c r="E118" s="566"/>
      <c r="F118" s="566"/>
      <c r="G118" s="566"/>
      <c r="H118" s="566"/>
      <c r="I118" s="566"/>
      <c r="J118" s="566"/>
      <c r="K118" s="566"/>
      <c r="L118" s="566"/>
      <c r="M118" s="566"/>
      <c r="N118" s="566"/>
      <c r="O118" s="566"/>
      <c r="P118" s="566"/>
      <c r="Q118" s="566"/>
      <c r="R118" s="566"/>
      <c r="S118" s="566"/>
      <c r="T118" s="566"/>
      <c r="U118" s="566"/>
      <c r="V118" s="566"/>
      <c r="W118" s="566"/>
      <c r="X118" s="567"/>
      <c r="Z118" s="565" t="s">
        <v>127</v>
      </c>
      <c r="AA118" s="566"/>
      <c r="AB118" s="566"/>
      <c r="AC118" s="566"/>
      <c r="AD118" s="566"/>
      <c r="AE118" s="566"/>
      <c r="AF118" s="566"/>
      <c r="AG118" s="566"/>
      <c r="AH118" s="566"/>
      <c r="AI118" s="566"/>
      <c r="AJ118" s="566"/>
      <c r="AK118" s="566"/>
      <c r="AL118" s="567"/>
      <c r="AM118" s="596" t="s">
        <v>143</v>
      </c>
      <c r="AN118" s="586" t="s">
        <v>159</v>
      </c>
      <c r="AO118" s="120">
        <v>1</v>
      </c>
      <c r="AP118" s="121">
        <v>2</v>
      </c>
      <c r="AQ118" s="121">
        <v>3</v>
      </c>
      <c r="AR118" s="121">
        <v>4</v>
      </c>
      <c r="AS118" s="121">
        <v>5</v>
      </c>
      <c r="AT118" s="121">
        <v>6</v>
      </c>
      <c r="AU118" s="121">
        <v>7</v>
      </c>
      <c r="AV118" s="121">
        <v>8</v>
      </c>
      <c r="AW118" s="121">
        <v>9</v>
      </c>
      <c r="AX118" s="121">
        <v>10</v>
      </c>
      <c r="AY118" s="121">
        <v>11</v>
      </c>
      <c r="AZ118" s="121">
        <v>12</v>
      </c>
      <c r="BA118" s="121">
        <v>13</v>
      </c>
      <c r="BB118" s="121">
        <v>14</v>
      </c>
      <c r="BC118" s="121">
        <v>15</v>
      </c>
      <c r="BD118" s="121">
        <v>16</v>
      </c>
      <c r="BE118" s="121">
        <v>17</v>
      </c>
      <c r="BF118" s="121">
        <v>18</v>
      </c>
      <c r="BG118" s="121">
        <v>19</v>
      </c>
      <c r="BH118" s="121">
        <v>20</v>
      </c>
      <c r="BI118" s="121">
        <v>21</v>
      </c>
      <c r="BJ118" s="121">
        <v>22</v>
      </c>
      <c r="BK118" s="121">
        <v>23</v>
      </c>
      <c r="BL118" s="121">
        <v>24</v>
      </c>
      <c r="BM118" s="122">
        <v>25</v>
      </c>
      <c r="BN118" s="565" t="s">
        <v>127</v>
      </c>
      <c r="BO118" s="566"/>
      <c r="BP118" s="566"/>
      <c r="BQ118" s="566"/>
      <c r="BR118" s="566"/>
      <c r="BS118" s="567"/>
      <c r="CC118" s="33">
        <v>1</v>
      </c>
    </row>
    <row r="119" spans="1:81" ht="15" customHeight="1" x14ac:dyDescent="0.2">
      <c r="A119" s="568"/>
      <c r="B119" s="569"/>
      <c r="C119" s="569"/>
      <c r="D119" s="569"/>
      <c r="E119" s="569"/>
      <c r="F119" s="569"/>
      <c r="G119" s="569"/>
      <c r="H119" s="569"/>
      <c r="I119" s="569"/>
      <c r="J119" s="569"/>
      <c r="K119" s="569"/>
      <c r="L119" s="569"/>
      <c r="M119" s="569"/>
      <c r="N119" s="569"/>
      <c r="O119" s="569"/>
      <c r="P119" s="569"/>
      <c r="Q119" s="569"/>
      <c r="R119" s="569"/>
      <c r="S119" s="569"/>
      <c r="T119" s="569"/>
      <c r="U119" s="569"/>
      <c r="V119" s="569"/>
      <c r="W119" s="569"/>
      <c r="X119" s="570"/>
      <c r="Z119" s="568"/>
      <c r="AA119" s="569"/>
      <c r="AB119" s="569"/>
      <c r="AC119" s="569"/>
      <c r="AD119" s="569"/>
      <c r="AE119" s="569"/>
      <c r="AF119" s="569"/>
      <c r="AG119" s="569"/>
      <c r="AH119" s="569"/>
      <c r="AI119" s="569"/>
      <c r="AJ119" s="569"/>
      <c r="AK119" s="569"/>
      <c r="AL119" s="570"/>
      <c r="AM119" s="597"/>
      <c r="AN119" s="587"/>
      <c r="AO119" s="226" t="s">
        <v>56</v>
      </c>
      <c r="AP119" s="225"/>
      <c r="AQ119" s="226"/>
      <c r="AR119" s="225"/>
      <c r="AS119" s="150"/>
      <c r="AT119" s="225"/>
      <c r="AU119" s="226"/>
      <c r="AV119" s="225"/>
      <c r="AW119" s="226"/>
      <c r="AX119" s="225"/>
      <c r="AY119" s="226"/>
      <c r="AZ119" s="225"/>
      <c r="BA119" s="226"/>
      <c r="BB119" s="225"/>
      <c r="BC119" s="226"/>
      <c r="BD119" s="225"/>
      <c r="BE119" s="226"/>
      <c r="BF119" s="225"/>
      <c r="BG119" s="226"/>
      <c r="BH119" s="225"/>
      <c r="BI119" s="226"/>
      <c r="BJ119" s="225"/>
      <c r="BK119" s="226"/>
      <c r="BL119" s="225"/>
      <c r="BM119" s="227"/>
      <c r="BN119" s="568"/>
      <c r="BO119" s="569"/>
      <c r="BP119" s="569"/>
      <c r="BQ119" s="569"/>
      <c r="BR119" s="569"/>
      <c r="BS119" s="570"/>
      <c r="CC119" s="33">
        <v>1</v>
      </c>
    </row>
    <row r="120" spans="1:81" ht="15.75" customHeight="1" thickBot="1" x14ac:dyDescent="0.25">
      <c r="A120" s="571"/>
      <c r="B120" s="572"/>
      <c r="C120" s="572"/>
      <c r="D120" s="572"/>
      <c r="E120" s="572"/>
      <c r="F120" s="572"/>
      <c r="G120" s="572"/>
      <c r="H120" s="572"/>
      <c r="I120" s="572"/>
      <c r="J120" s="572"/>
      <c r="K120" s="572"/>
      <c r="L120" s="572"/>
      <c r="M120" s="572"/>
      <c r="N120" s="572"/>
      <c r="O120" s="572"/>
      <c r="P120" s="572"/>
      <c r="Q120" s="572"/>
      <c r="R120" s="572"/>
      <c r="S120" s="572"/>
      <c r="T120" s="572"/>
      <c r="U120" s="572"/>
      <c r="V120" s="572"/>
      <c r="W120" s="572"/>
      <c r="X120" s="573"/>
      <c r="Z120" s="571"/>
      <c r="AA120" s="572"/>
      <c r="AB120" s="572"/>
      <c r="AC120" s="572"/>
      <c r="AD120" s="572"/>
      <c r="AE120" s="572"/>
      <c r="AF120" s="572"/>
      <c r="AG120" s="572"/>
      <c r="AH120" s="572"/>
      <c r="AI120" s="572"/>
      <c r="AJ120" s="572"/>
      <c r="AK120" s="572"/>
      <c r="AL120" s="573"/>
      <c r="AM120" s="597"/>
      <c r="AN120" s="587"/>
      <c r="AO120" s="188">
        <v>15</v>
      </c>
      <c r="AP120" s="187"/>
      <c r="AQ120" s="188"/>
      <c r="AR120" s="187"/>
      <c r="AS120" s="150"/>
      <c r="AT120" s="187"/>
      <c r="AU120" s="188"/>
      <c r="AV120" s="187"/>
      <c r="AW120" s="188"/>
      <c r="AX120" s="187"/>
      <c r="AY120" s="188"/>
      <c r="AZ120" s="187"/>
      <c r="BA120" s="188"/>
      <c r="BB120" s="187"/>
      <c r="BC120" s="188"/>
      <c r="BD120" s="187"/>
      <c r="BE120" s="188"/>
      <c r="BF120" s="187"/>
      <c r="BG120" s="188"/>
      <c r="BH120" s="187"/>
      <c r="BI120" s="188"/>
      <c r="BJ120" s="187"/>
      <c r="BK120" s="188"/>
      <c r="BL120" s="187"/>
      <c r="BM120" s="224"/>
      <c r="BN120" s="571"/>
      <c r="BO120" s="572"/>
      <c r="BP120" s="572"/>
      <c r="BQ120" s="572"/>
      <c r="BR120" s="572"/>
      <c r="BS120" s="573"/>
      <c r="CC120" s="33">
        <v>1</v>
      </c>
    </row>
    <row r="121" spans="1:81" ht="30" customHeight="1" thickBot="1" x14ac:dyDescent="0.25">
      <c r="A121" s="10" t="s">
        <v>46</v>
      </c>
      <c r="B121" s="11" t="s">
        <v>47</v>
      </c>
      <c r="C121" s="11" t="s">
        <v>48</v>
      </c>
      <c r="D121" s="209" t="s">
        <v>156</v>
      </c>
      <c r="E121" s="218" t="s">
        <v>144</v>
      </c>
      <c r="F121" s="11" t="s">
        <v>49</v>
      </c>
      <c r="G121" s="11" t="s">
        <v>50</v>
      </c>
      <c r="H121" s="11" t="s">
        <v>51</v>
      </c>
      <c r="I121" s="11" t="s">
        <v>52</v>
      </c>
      <c r="J121" s="82" t="s">
        <v>53</v>
      </c>
      <c r="K121" s="55" t="e">
        <f t="shared" ref="K121:X121" si="133">K2</f>
        <v>#REF!</v>
      </c>
      <c r="L121" s="34" t="e">
        <f t="shared" si="133"/>
        <v>#REF!</v>
      </c>
      <c r="M121" s="34" t="e">
        <f t="shared" si="133"/>
        <v>#REF!</v>
      </c>
      <c r="N121" s="34" t="e">
        <f t="shared" si="133"/>
        <v>#REF!</v>
      </c>
      <c r="O121" s="34" t="e">
        <f t="shared" si="133"/>
        <v>#REF!</v>
      </c>
      <c r="P121" s="34" t="e">
        <f t="shared" si="133"/>
        <v>#REF!</v>
      </c>
      <c r="Q121" s="34" t="e">
        <f t="shared" si="133"/>
        <v>#REF!</v>
      </c>
      <c r="R121" s="34" t="e">
        <f t="shared" si="133"/>
        <v>#REF!</v>
      </c>
      <c r="S121" s="34" t="e">
        <f t="shared" si="133"/>
        <v>#REF!</v>
      </c>
      <c r="T121" s="34" t="e">
        <f t="shared" si="133"/>
        <v>#REF!</v>
      </c>
      <c r="U121" s="34" t="e">
        <f t="shared" si="133"/>
        <v>#REF!</v>
      </c>
      <c r="V121" s="34" t="e">
        <f t="shared" si="133"/>
        <v>#REF!</v>
      </c>
      <c r="W121" s="34" t="e">
        <f t="shared" si="133"/>
        <v>#REF!</v>
      </c>
      <c r="X121" s="35" t="e">
        <f t="shared" si="133"/>
        <v>#REF!</v>
      </c>
      <c r="Z121" s="55" t="e">
        <f t="shared" ref="Z121:AI121" si="134">K121</f>
        <v>#REF!</v>
      </c>
      <c r="AA121" s="34" t="e">
        <f t="shared" si="134"/>
        <v>#REF!</v>
      </c>
      <c r="AB121" s="34" t="e">
        <f t="shared" si="134"/>
        <v>#REF!</v>
      </c>
      <c r="AC121" s="34" t="e">
        <f t="shared" si="134"/>
        <v>#REF!</v>
      </c>
      <c r="AD121" s="34" t="e">
        <f t="shared" si="134"/>
        <v>#REF!</v>
      </c>
      <c r="AE121" s="34" t="e">
        <f t="shared" si="134"/>
        <v>#REF!</v>
      </c>
      <c r="AF121" s="34" t="e">
        <f t="shared" si="134"/>
        <v>#REF!</v>
      </c>
      <c r="AG121" s="34" t="e">
        <f t="shared" si="134"/>
        <v>#REF!</v>
      </c>
      <c r="AH121" s="34" t="e">
        <f t="shared" si="134"/>
        <v>#REF!</v>
      </c>
      <c r="AI121" s="34" t="e">
        <f t="shared" si="134"/>
        <v>#REF!</v>
      </c>
      <c r="AJ121" s="35" t="e">
        <f>U121</f>
        <v>#REF!</v>
      </c>
      <c r="AK121" s="35" t="e">
        <f t="shared" ref="AK121:AL121" si="135">V121</f>
        <v>#REF!</v>
      </c>
      <c r="AL121" s="35" t="e">
        <f t="shared" si="135"/>
        <v>#REF!</v>
      </c>
      <c r="AM121" s="598"/>
      <c r="AN121" s="588"/>
      <c r="AO121" s="180" t="s">
        <v>307</v>
      </c>
      <c r="AP121" s="181"/>
      <c r="AQ121" s="180"/>
      <c r="AR121" s="181"/>
      <c r="AS121" s="150"/>
      <c r="AT121" s="181"/>
      <c r="AU121" s="180" t="s">
        <v>304</v>
      </c>
      <c r="AV121" s="181" t="s">
        <v>304</v>
      </c>
      <c r="AW121" s="180" t="s">
        <v>304</v>
      </c>
      <c r="AX121" s="181" t="s">
        <v>304</v>
      </c>
      <c r="AY121" s="180" t="s">
        <v>304</v>
      </c>
      <c r="AZ121" s="181" t="s">
        <v>304</v>
      </c>
      <c r="BA121" s="180" t="s">
        <v>304</v>
      </c>
      <c r="BB121" s="181" t="s">
        <v>304</v>
      </c>
      <c r="BC121" s="180" t="s">
        <v>304</v>
      </c>
      <c r="BD121" s="181" t="s">
        <v>304</v>
      </c>
      <c r="BE121" s="180" t="s">
        <v>304</v>
      </c>
      <c r="BF121" s="181" t="s">
        <v>304</v>
      </c>
      <c r="BG121" s="180" t="s">
        <v>304</v>
      </c>
      <c r="BH121" s="181" t="s">
        <v>304</v>
      </c>
      <c r="BI121" s="180" t="s">
        <v>304</v>
      </c>
      <c r="BJ121" s="181" t="s">
        <v>304</v>
      </c>
      <c r="BK121" s="180" t="s">
        <v>304</v>
      </c>
      <c r="BL121" s="181" t="s">
        <v>304</v>
      </c>
      <c r="BM121" s="182" t="str">
        <f>IF(BM119&lt;&gt;"","Brisseau","")</f>
        <v/>
      </c>
      <c r="BN121" s="50" t="e">
        <f t="shared" ref="BN121:BS121" si="136">K2</f>
        <v>#REF!</v>
      </c>
      <c r="BO121" s="51" t="e">
        <f t="shared" si="136"/>
        <v>#REF!</v>
      </c>
      <c r="BP121" s="51" t="e">
        <f t="shared" si="136"/>
        <v>#REF!</v>
      </c>
      <c r="BQ121" s="51" t="e">
        <f t="shared" si="136"/>
        <v>#REF!</v>
      </c>
      <c r="BR121" s="51" t="e">
        <f t="shared" si="136"/>
        <v>#REF!</v>
      </c>
      <c r="BS121" s="43" t="e">
        <f t="shared" si="136"/>
        <v>#REF!</v>
      </c>
      <c r="CC121" s="33">
        <v>1</v>
      </c>
    </row>
    <row r="122" spans="1:81" ht="15.75" hidden="1" thickBot="1" x14ac:dyDescent="0.25">
      <c r="A122" s="323">
        <v>1000010121</v>
      </c>
      <c r="B122" s="324" t="str">
        <f>VLOOKUP($A122,base!$F:$V,base!Q$1,FALSE)</f>
        <v>AMS NATURE GEANT 825g OFFRE ECONOMIQUE S</v>
      </c>
      <c r="C122" s="325">
        <f>VLOOKUP($A122,base!$F:$V,base!P$1,FALSE)</f>
        <v>2029003999</v>
      </c>
      <c r="D122" s="326">
        <f>VLOOKUP($A122,base!$F:$V,base!U$1,FALSE)</f>
        <v>5.4174757268009701</v>
      </c>
      <c r="E122" s="327">
        <f>VLOOKUP($A122,base!$F:$V,base!T$1,FALSE)</f>
        <v>9.4396508737883931</v>
      </c>
      <c r="F122" s="325">
        <f>VLOOKUP($A122,base!$F:$V,base!O$1,FALSE)</f>
        <v>28</v>
      </c>
      <c r="G122" s="325">
        <f>VLOOKUP($A122,base!$F:$V,base!N$1,FALSE)</f>
        <v>15</v>
      </c>
      <c r="H122" s="325" t="str">
        <f>VLOOKUP($A122,DLUO!$A:$H,DLUO!$F$1,FALSE)</f>
        <v>6</v>
      </c>
      <c r="I122" s="325" t="str">
        <f>VLOOKUP($A122,DLUO!$A:$H,DLUO!$H$1,FALSE)</f>
        <v>18</v>
      </c>
      <c r="J122" s="139" t="e">
        <f>VLOOKUP(A122,#REF!,#REF!,FALSE)</f>
        <v>#REF!</v>
      </c>
      <c r="K122" s="132" t="e">
        <f>J122-(VLOOKUP($A122,#REF!,#REF!,FALSE))+($AN122*$F122)</f>
        <v>#REF!</v>
      </c>
      <c r="L122" s="137" t="e">
        <f>K122-(VLOOKUP($A122,#REF!,#REF!,FALSE))</f>
        <v>#REF!</v>
      </c>
      <c r="M122" s="137" t="e">
        <f>L122-(VLOOKUP($A122,#REF!,#REF!,FALSE))</f>
        <v>#REF!</v>
      </c>
      <c r="N122" s="137" t="e">
        <f>M122-(VLOOKUP($A122,#REF!,#REF!,FALSE))</f>
        <v>#REF!</v>
      </c>
      <c r="O122" s="137" t="e">
        <f>N122-(VLOOKUP($A122,#REF!,#REF!,FALSE))</f>
        <v>#REF!</v>
      </c>
      <c r="P122" s="137" t="e">
        <f>O122-(VLOOKUP($A122,#REF!,#REF!,FALSE))</f>
        <v>#REF!</v>
      </c>
      <c r="Q122" s="137" t="e">
        <f>P122-(VLOOKUP($A122,#REF!,#REF!,FALSE))</f>
        <v>#REF!</v>
      </c>
      <c r="R122" s="137" t="e">
        <f>Q122-(VLOOKUP($A122,#REF!,#REF!,FALSE))</f>
        <v>#REF!</v>
      </c>
      <c r="S122" s="137" t="e">
        <f>R122-(VLOOKUP($A122,#REF!,#REF!,FALSE))</f>
        <v>#REF!</v>
      </c>
      <c r="T122" s="137" t="e">
        <f>S122-(VLOOKUP($A122,#REF!,#REF!,FALSE))</f>
        <v>#REF!</v>
      </c>
      <c r="U122" s="137" t="e">
        <f>T122-(VLOOKUP($A122,#REF!,#REF!,FALSE))</f>
        <v>#REF!</v>
      </c>
      <c r="V122" s="137" t="e">
        <f>U122-(VLOOKUP($A122,#REF!,#REF!,FALSE))</f>
        <v>#REF!</v>
      </c>
      <c r="W122" s="137" t="e">
        <f>V122-(VLOOKUP($A122,#REF!,#REF!,FALSE))</f>
        <v>#REF!</v>
      </c>
      <c r="X122" s="140" t="e">
        <f>W122-(VLOOKUP($A122,#REF!,#REF!,FALSE))</f>
        <v>#REF!</v>
      </c>
      <c r="Z122" s="231" t="e">
        <f t="shared" ref="Z122:AG122" si="137">IF(IF(K122&lt;0,(L122/$F122)-(K122/$F122),L122/$F122)&gt;0,"",IF(K122&lt;0,(L122/$F122)-(K122/$F122),L122/$F122))</f>
        <v>#REF!</v>
      </c>
      <c r="AA122" s="229" t="e">
        <f t="shared" si="137"/>
        <v>#REF!</v>
      </c>
      <c r="AB122" s="229" t="e">
        <f t="shared" si="137"/>
        <v>#REF!</v>
      </c>
      <c r="AC122" s="229" t="e">
        <f t="shared" si="137"/>
        <v>#REF!</v>
      </c>
      <c r="AD122" s="229" t="e">
        <f t="shared" si="137"/>
        <v>#REF!</v>
      </c>
      <c r="AE122" s="229" t="e">
        <f t="shared" si="137"/>
        <v>#REF!</v>
      </c>
      <c r="AF122" s="229" t="e">
        <f t="shared" si="137"/>
        <v>#REF!</v>
      </c>
      <c r="AG122" s="229" t="e">
        <f t="shared" si="137"/>
        <v>#REF!</v>
      </c>
      <c r="AH122" s="229" t="e">
        <f t="shared" ref="AH122:AI139" si="138">IF(IF(S122&lt;0,(T122/$F122)-(S122/$F122),T122/$F122)&gt;0,"",IF(S122&lt;0,(T122/$F122)-(S122/$F122),T122/$F122))</f>
        <v>#REF!</v>
      </c>
      <c r="AI122" s="229" t="e">
        <f t="shared" si="138"/>
        <v>#REF!</v>
      </c>
      <c r="AJ122" s="237" t="e">
        <f t="shared" ref="AJ122:AJ125" si="139">IF(IF(U122&lt;0,(V122/$F122)-(U122/$F122),V122/$F122)&gt;0,"",IF(U122&lt;0,(V122/$F122)-(U122/$F122),V122/$F122))</f>
        <v>#REF!</v>
      </c>
      <c r="AK122" s="237" t="e">
        <f t="shared" ref="AK122:AK125" si="140">IF(IF(V122&lt;0,(W122/$F122)-(V122/$F122),W122/$F122)&gt;0,"",IF(V122&lt;0,(W122/$F122)-(V122/$F122),W122/$F122))</f>
        <v>#REF!</v>
      </c>
      <c r="AL122" s="237" t="e">
        <f t="shared" ref="AL122:AL125" si="141">IF(IF(W122&lt;0,(X122/$F122)-(W122/$F122),X122/$F122)&gt;0,"",IF(W122&lt;0,(X122/$F122)-(W122/$F122),X122/$F122))</f>
        <v>#REF!</v>
      </c>
      <c r="AM122" s="167" t="e">
        <f t="shared" ref="AM122:AM153" si="142">VLOOKUP($A122,$A$6:$BS$55,AM$1,FALSE)</f>
        <v>#REF!</v>
      </c>
      <c r="AN122" s="54">
        <f t="shared" ref="AN122:AN166" si="143">IF($AM$2="Oui",SUM(AO122:BM122),0)</f>
        <v>0</v>
      </c>
      <c r="AO122" s="142"/>
      <c r="AP122" s="147"/>
      <c r="AQ122" s="150"/>
      <c r="AR122" s="147"/>
      <c r="AS122" s="150"/>
      <c r="AT122" s="148"/>
      <c r="AU122" s="152"/>
      <c r="AV122" s="148"/>
      <c r="AW122" s="152"/>
      <c r="AX122" s="148"/>
      <c r="AY122" s="152"/>
      <c r="AZ122" s="148"/>
      <c r="BA122" s="152"/>
      <c r="BB122" s="148"/>
      <c r="BC122" s="152"/>
      <c r="BD122" s="148"/>
      <c r="BE122" s="152"/>
      <c r="BF122" s="148"/>
      <c r="BG122" s="152"/>
      <c r="BH122" s="148"/>
      <c r="BI122" s="152"/>
      <c r="BJ122" s="148"/>
      <c r="BK122" s="152"/>
      <c r="BL122" s="148"/>
      <c r="BM122" s="153"/>
      <c r="BN122" s="47">
        <f t="shared" ref="BN122:BN166" si="144">VLOOKUP($A122,$A$6:$BS$55,BN$1,FALSE)</f>
        <v>0</v>
      </c>
      <c r="BO122" s="48">
        <f t="shared" ref="BO122:BS131" si="145">IFERROR(VLOOKUP($A122,$A$6:$BS$55,BO$1,FALSE),0)</f>
        <v>0</v>
      </c>
      <c r="BP122" s="48">
        <f t="shared" si="145"/>
        <v>0</v>
      </c>
      <c r="BQ122" s="48">
        <f t="shared" si="145"/>
        <v>0</v>
      </c>
      <c r="BR122" s="48">
        <f t="shared" si="145"/>
        <v>0</v>
      </c>
      <c r="BS122" s="44">
        <f t="shared" si="145"/>
        <v>0</v>
      </c>
      <c r="CC122" s="33" t="e">
        <f t="shared" ref="CC122:CC153" si="146">SUM(K122:X122)</f>
        <v>#REF!</v>
      </c>
    </row>
    <row r="123" spans="1:81" ht="15.75" hidden="1" collapsed="1" thickBot="1" x14ac:dyDescent="0.25">
      <c r="A123" s="314">
        <v>1000013897</v>
      </c>
      <c r="B123" s="315" t="str">
        <f>VLOOKUP($A123,base!$F:$V,base!Q$1,FALSE)</f>
        <v>AMS NATURE MAXI 825 G</v>
      </c>
      <c r="C123" s="316">
        <f>VLOOKUP($A123,base!$F:$V,base!P$1,FALSE)</f>
        <v>2029003999</v>
      </c>
      <c r="D123" s="317">
        <f>VLOOKUP($A123,base!$F:$V,base!U$1,FALSE)</f>
        <v>5.4174757268009701</v>
      </c>
      <c r="E123" s="318">
        <f>VLOOKUP($A123,base!$F:$V,base!T$1,FALSE)</f>
        <v>9.4396508737883931</v>
      </c>
      <c r="F123" s="316">
        <f>VLOOKUP($A123,base!$F:$V,base!O$1,FALSE)</f>
        <v>28</v>
      </c>
      <c r="G123" s="316">
        <f>VLOOKUP($A123,base!$F:$V,base!N$1,FALSE)</f>
        <v>15</v>
      </c>
      <c r="H123" s="316" t="str">
        <f>VLOOKUP($A123,DLUO!$A:$H,DLUO!$F$1,FALSE)</f>
        <v>6</v>
      </c>
      <c r="I123" s="316" t="str">
        <f>VLOOKUP($A123,DLUO!$A:$H,DLUO!$H$1,FALSE)</f>
        <v>18</v>
      </c>
      <c r="J123" s="141" t="e">
        <f>VLOOKUP(A123,#REF!,#REF!,FALSE)</f>
        <v>#REF!</v>
      </c>
      <c r="K123" s="132" t="e">
        <f>J123-(VLOOKUP($A123,#REF!,#REF!,FALSE))+($AN123*$F123)</f>
        <v>#REF!</v>
      </c>
      <c r="L123" s="133" t="e">
        <f>K123-(VLOOKUP($A123,#REF!,#REF!,FALSE))</f>
        <v>#REF!</v>
      </c>
      <c r="M123" s="133" t="e">
        <f>L123-(VLOOKUP($A123,#REF!,#REF!,FALSE))</f>
        <v>#REF!</v>
      </c>
      <c r="N123" s="133" t="e">
        <f>M123-(VLOOKUP($A123,#REF!,#REF!,FALSE))</f>
        <v>#REF!</v>
      </c>
      <c r="O123" s="133" t="e">
        <f>N123-(VLOOKUP($A123,#REF!,#REF!,FALSE))</f>
        <v>#REF!</v>
      </c>
      <c r="P123" s="133" t="e">
        <f>O123-(VLOOKUP($A123,#REF!,#REF!,FALSE))</f>
        <v>#REF!</v>
      </c>
      <c r="Q123" s="133" t="e">
        <f>P123-(VLOOKUP($A123,#REF!,#REF!,FALSE))</f>
        <v>#REF!</v>
      </c>
      <c r="R123" s="133" t="e">
        <f>Q123-(VLOOKUP($A123,#REF!,#REF!,FALSE))</f>
        <v>#REF!</v>
      </c>
      <c r="S123" s="133" t="e">
        <f>R123-(VLOOKUP($A123,#REF!,#REF!,FALSE))</f>
        <v>#REF!</v>
      </c>
      <c r="T123" s="133" t="e">
        <f>S123-(VLOOKUP($A123,#REF!,#REF!,FALSE))</f>
        <v>#REF!</v>
      </c>
      <c r="U123" s="133" t="e">
        <f>T123-(VLOOKUP($A123,#REF!,#REF!,FALSE))</f>
        <v>#REF!</v>
      </c>
      <c r="V123" s="133" t="e">
        <f>U123-(VLOOKUP($A123,#REF!,#REF!,FALSE))</f>
        <v>#REF!</v>
      </c>
      <c r="W123" s="133" t="e">
        <f>V123-(VLOOKUP($A123,#REF!,#REF!,FALSE))</f>
        <v>#REF!</v>
      </c>
      <c r="X123" s="134" t="e">
        <f>W123-(VLOOKUP($A123,#REF!,#REF!,FALSE))</f>
        <v>#REF!</v>
      </c>
      <c r="Z123" s="231" t="e">
        <f t="shared" ref="Z123:Z170" si="147">IF(IF(K123&lt;0,(L123/$F123)-(K123/$F123),L123/$F123)&gt;0,"",IF(K123&lt;0,(L123/$F123)-(K123/$F123),L123/$F123))</f>
        <v>#REF!</v>
      </c>
      <c r="AA123" s="232" t="e">
        <f t="shared" ref="AA123:AA170" si="148">IF(IF(L123&lt;0,(M123/$F123)-(L123/$F123),M123/$F123)&gt;0,"",IF(L123&lt;0,(M123/$F123)-(L123/$F123),M123/$F123))</f>
        <v>#REF!</v>
      </c>
      <c r="AB123" s="232" t="e">
        <f t="shared" ref="AB123:AB170" si="149">IF(IF(M123&lt;0,(N123/$F123)-(M123/$F123),N123/$F123)&gt;0,"",IF(M123&lt;0,(N123/$F123)-(M123/$F123),N123/$F123))</f>
        <v>#REF!</v>
      </c>
      <c r="AC123" s="232" t="e">
        <f t="shared" ref="AC123:AC170" si="150">IF(IF(N123&lt;0,(O123/$F123)-(N123/$F123),O123/$F123)&gt;0,"",IF(N123&lt;0,(O123/$F123)-(N123/$F123),O123/$F123))</f>
        <v>#REF!</v>
      </c>
      <c r="AD123" s="232" t="e">
        <f t="shared" ref="AD123:AD170" si="151">IF(IF(O123&lt;0,(P123/$F123)-(O123/$F123),P123/$F123)&gt;0,"",IF(O123&lt;0,(P123/$F123)-(O123/$F123),P123/$F123))</f>
        <v>#REF!</v>
      </c>
      <c r="AE123" s="232" t="e">
        <f t="shared" ref="AE123:AE170" si="152">IF(IF(P123&lt;0,(Q123/$F123)-(P123/$F123),Q123/$F123)&gt;0,"",IF(P123&lt;0,(Q123/$F123)-(P123/$F123),Q123/$F123))</f>
        <v>#REF!</v>
      </c>
      <c r="AF123" s="232" t="e">
        <f t="shared" ref="AF123:AF170" si="153">IF(IF(Q123&lt;0,(R123/$F123)-(Q123/$F123),R123/$F123)&gt;0,"",IF(Q123&lt;0,(R123/$F123)-(Q123/$F123),R123/$F123))</f>
        <v>#REF!</v>
      </c>
      <c r="AG123" s="232" t="e">
        <f t="shared" ref="AG123:AG170" si="154">IF(IF(R123&lt;0,(S123/$F123)-(R123/$F123),S123/$F123)&gt;0,"",IF(R123&lt;0,(S123/$F123)-(R123/$F123),S123/$F123))</f>
        <v>#REF!</v>
      </c>
      <c r="AH123" s="232" t="e">
        <f t="shared" si="138"/>
        <v>#REF!</v>
      </c>
      <c r="AI123" s="232" t="e">
        <f t="shared" si="138"/>
        <v>#REF!</v>
      </c>
      <c r="AJ123" s="237" t="e">
        <f t="shared" si="139"/>
        <v>#REF!</v>
      </c>
      <c r="AK123" s="237" t="e">
        <f t="shared" si="140"/>
        <v>#REF!</v>
      </c>
      <c r="AL123" s="237" t="e">
        <f t="shared" si="141"/>
        <v>#REF!</v>
      </c>
      <c r="AM123" s="168" t="e">
        <f t="shared" si="142"/>
        <v>#REF!</v>
      </c>
      <c r="AN123" s="52">
        <f t="shared" si="143"/>
        <v>0</v>
      </c>
      <c r="AO123" s="142"/>
      <c r="AP123" s="147"/>
      <c r="AQ123" s="150"/>
      <c r="AR123" s="147"/>
      <c r="AS123" s="150"/>
      <c r="AT123" s="147"/>
      <c r="AU123" s="150"/>
      <c r="AV123" s="147"/>
      <c r="AW123" s="150"/>
      <c r="AX123" s="147"/>
      <c r="AY123" s="150"/>
      <c r="AZ123" s="147"/>
      <c r="BA123" s="150"/>
      <c r="BB123" s="147"/>
      <c r="BC123" s="150"/>
      <c r="BD123" s="147"/>
      <c r="BE123" s="150"/>
      <c r="BF123" s="147"/>
      <c r="BG123" s="150"/>
      <c r="BH123" s="147"/>
      <c r="BI123" s="150"/>
      <c r="BJ123" s="147"/>
      <c r="BK123" s="150"/>
      <c r="BL123" s="147"/>
      <c r="BM123" s="151"/>
      <c r="BN123" s="67">
        <f t="shared" si="144"/>
        <v>0</v>
      </c>
      <c r="BO123" s="46">
        <f t="shared" si="145"/>
        <v>0</v>
      </c>
      <c r="BP123" s="46">
        <f t="shared" si="145"/>
        <v>0</v>
      </c>
      <c r="BQ123" s="46">
        <f t="shared" si="145"/>
        <v>0</v>
      </c>
      <c r="BR123" s="46">
        <f t="shared" si="145"/>
        <v>0</v>
      </c>
      <c r="BS123" s="49">
        <f t="shared" si="145"/>
        <v>0</v>
      </c>
      <c r="CC123" s="33" t="e">
        <f t="shared" si="146"/>
        <v>#REF!</v>
      </c>
    </row>
    <row r="124" spans="1:81" ht="15.75" hidden="1" collapsed="1" thickBot="1" x14ac:dyDescent="0.25">
      <c r="A124" s="314">
        <v>1000013896</v>
      </c>
      <c r="B124" s="315" t="str">
        <f>VLOOKUP($A124,base!$F:$V,base!Q$1,FALSE)</f>
        <v>AMS NATURE MAXI 825 G</v>
      </c>
      <c r="C124" s="316">
        <f>VLOOKUP($A124,base!$F:$V,base!P$1,FALSE)</f>
        <v>2029003999</v>
      </c>
      <c r="D124" s="317">
        <f>VLOOKUP($A124,base!$F:$V,base!U$1,FALSE)</f>
        <v>5.4174757268009701</v>
      </c>
      <c r="E124" s="318">
        <f>VLOOKUP($A124,base!$F:$V,base!T$1,FALSE)</f>
        <v>9.4396508737883931</v>
      </c>
      <c r="F124" s="316">
        <f>VLOOKUP($A124,base!$F:$V,base!O$1,FALSE)</f>
        <v>60</v>
      </c>
      <c r="G124" s="316">
        <f>VLOOKUP($A124,base!$F:$V,base!N$1,FALSE)</f>
        <v>7</v>
      </c>
      <c r="H124" s="316" t="str">
        <f>VLOOKUP($A124,DLUO!$A:$H,DLUO!$F$1,FALSE)</f>
        <v>6</v>
      </c>
      <c r="I124" s="316" t="str">
        <f>VLOOKUP($A124,DLUO!$A:$H,DLUO!$H$1,FALSE)</f>
        <v>18</v>
      </c>
      <c r="J124" s="141" t="e">
        <f>VLOOKUP(A124,#REF!,#REF!,FALSE)</f>
        <v>#REF!</v>
      </c>
      <c r="K124" s="132" t="e">
        <f>J124-(VLOOKUP($A124,#REF!,#REF!,FALSE))+($AN124*$F124)</f>
        <v>#REF!</v>
      </c>
      <c r="L124" s="133" t="e">
        <f>K124-(VLOOKUP($A124,#REF!,#REF!,FALSE))</f>
        <v>#REF!</v>
      </c>
      <c r="M124" s="133" t="e">
        <f>L124-(VLOOKUP($A124,#REF!,#REF!,FALSE))</f>
        <v>#REF!</v>
      </c>
      <c r="N124" s="133" t="e">
        <f>M124-(VLOOKUP($A124,#REF!,#REF!,FALSE))</f>
        <v>#REF!</v>
      </c>
      <c r="O124" s="133" t="e">
        <f>N124-(VLOOKUP($A124,#REF!,#REF!,FALSE))</f>
        <v>#REF!</v>
      </c>
      <c r="P124" s="133" t="e">
        <f>O124-(VLOOKUP($A124,#REF!,#REF!,FALSE))</f>
        <v>#REF!</v>
      </c>
      <c r="Q124" s="133" t="e">
        <f>P124-(VLOOKUP($A124,#REF!,#REF!,FALSE))</f>
        <v>#REF!</v>
      </c>
      <c r="R124" s="133" t="e">
        <f>Q124-(VLOOKUP($A124,#REF!,#REF!,FALSE))</f>
        <v>#REF!</v>
      </c>
      <c r="S124" s="133" t="e">
        <f>R124-(VLOOKUP($A124,#REF!,#REF!,FALSE))</f>
        <v>#REF!</v>
      </c>
      <c r="T124" s="133" t="e">
        <f>S124-(VLOOKUP($A124,#REF!,#REF!,FALSE))</f>
        <v>#REF!</v>
      </c>
      <c r="U124" s="133" t="e">
        <f>T124-(VLOOKUP($A124,#REF!,#REF!,FALSE))</f>
        <v>#REF!</v>
      </c>
      <c r="V124" s="133" t="e">
        <f>U124-(VLOOKUP($A124,#REF!,#REF!,FALSE))</f>
        <v>#REF!</v>
      </c>
      <c r="W124" s="133" t="e">
        <f>V124-(VLOOKUP($A124,#REF!,#REF!,FALSE))</f>
        <v>#REF!</v>
      </c>
      <c r="X124" s="134" t="e">
        <f>W124-(VLOOKUP($A124,#REF!,#REF!,FALSE))</f>
        <v>#REF!</v>
      </c>
      <c r="Z124" s="231" t="e">
        <f t="shared" ref="Z124:AI125" si="155">IF(IF(K124&lt;0,(L124/$F124)-(K124/$F124),L124/$F124)&gt;0,"",IF(K124&lt;0,(L124/$F124)-(K124/$F124),L124/$F124))</f>
        <v>#REF!</v>
      </c>
      <c r="AA124" s="232" t="e">
        <f t="shared" si="155"/>
        <v>#REF!</v>
      </c>
      <c r="AB124" s="232" t="e">
        <f t="shared" si="155"/>
        <v>#REF!</v>
      </c>
      <c r="AC124" s="232" t="e">
        <f t="shared" si="155"/>
        <v>#REF!</v>
      </c>
      <c r="AD124" s="232" t="e">
        <f t="shared" si="155"/>
        <v>#REF!</v>
      </c>
      <c r="AE124" s="232" t="e">
        <f t="shared" si="155"/>
        <v>#REF!</v>
      </c>
      <c r="AF124" s="232" t="e">
        <f t="shared" si="155"/>
        <v>#REF!</v>
      </c>
      <c r="AG124" s="232" t="e">
        <f t="shared" si="155"/>
        <v>#REF!</v>
      </c>
      <c r="AH124" s="232" t="e">
        <f t="shared" si="155"/>
        <v>#REF!</v>
      </c>
      <c r="AI124" s="232" t="e">
        <f t="shared" si="155"/>
        <v>#REF!</v>
      </c>
      <c r="AJ124" s="237" t="e">
        <f t="shared" si="139"/>
        <v>#REF!</v>
      </c>
      <c r="AK124" s="237" t="e">
        <f t="shared" si="140"/>
        <v>#REF!</v>
      </c>
      <c r="AL124" s="237" t="e">
        <f t="shared" si="141"/>
        <v>#REF!</v>
      </c>
      <c r="AM124" s="168" t="e">
        <f t="shared" si="142"/>
        <v>#REF!</v>
      </c>
      <c r="AN124" s="52">
        <f t="shared" si="143"/>
        <v>0</v>
      </c>
      <c r="AO124" s="142"/>
      <c r="AP124" s="147"/>
      <c r="AQ124" s="150"/>
      <c r="AR124" s="147"/>
      <c r="AS124" s="150"/>
      <c r="AT124" s="147"/>
      <c r="AU124" s="150"/>
      <c r="AV124" s="147"/>
      <c r="AW124" s="150"/>
      <c r="AX124" s="147"/>
      <c r="AY124" s="150"/>
      <c r="AZ124" s="147"/>
      <c r="BA124" s="150"/>
      <c r="BB124" s="147"/>
      <c r="BC124" s="150"/>
      <c r="BD124" s="147"/>
      <c r="BE124" s="150"/>
      <c r="BF124" s="147"/>
      <c r="BG124" s="150"/>
      <c r="BH124" s="147"/>
      <c r="BI124" s="150"/>
      <c r="BJ124" s="147"/>
      <c r="BK124" s="150"/>
      <c r="BL124" s="147"/>
      <c r="BM124" s="151"/>
      <c r="BN124" s="67">
        <f t="shared" si="144"/>
        <v>0</v>
      </c>
      <c r="BO124" s="46">
        <f t="shared" si="145"/>
        <v>0</v>
      </c>
      <c r="BP124" s="46">
        <f t="shared" si="145"/>
        <v>0</v>
      </c>
      <c r="BQ124" s="46">
        <f t="shared" si="145"/>
        <v>0</v>
      </c>
      <c r="BR124" s="46">
        <f t="shared" si="145"/>
        <v>0</v>
      </c>
      <c r="BS124" s="49">
        <f t="shared" si="145"/>
        <v>0</v>
      </c>
      <c r="CC124" s="33" t="e">
        <f t="shared" si="146"/>
        <v>#REF!</v>
      </c>
    </row>
    <row r="125" spans="1:81" ht="15.75" hidden="1" thickBot="1" x14ac:dyDescent="0.25">
      <c r="A125" s="392">
        <v>1000015915</v>
      </c>
      <c r="B125" s="393" t="str">
        <f>VLOOKUP($A125,base!$F:$V,base!Q$1,FALSE)</f>
        <v xml:space="preserve">AMS NATURE  825 G OFFRE ECO </v>
      </c>
      <c r="C125" s="394">
        <f>VLOOKUP($A125,base!$F:$V,base!P$1,FALSE)</f>
        <v>2029003999</v>
      </c>
      <c r="D125" s="395">
        <f>VLOOKUP($A125,base!$F:$V,base!U$1,FALSE)</f>
        <v>5.4174757268009701</v>
      </c>
      <c r="E125" s="396">
        <f>VLOOKUP($A125,base!$F:$V,base!T$1,FALSE)</f>
        <v>9.4396508737883931</v>
      </c>
      <c r="F125" s="394">
        <f>VLOOKUP($A125,base!$F:$V,base!O$1,FALSE)</f>
        <v>60</v>
      </c>
      <c r="G125" s="394">
        <f>VLOOKUP($A125,base!$F:$V,base!N$1,FALSE)</f>
        <v>7</v>
      </c>
      <c r="H125" s="394" t="str">
        <f>VLOOKUP($A125,DLUO!$A:$H,DLUO!$F$1,FALSE)</f>
        <v>6</v>
      </c>
      <c r="I125" s="325" t="str">
        <f>VLOOKUP($A125,DLUO!$A:$H,DLUO!$H$1,FALSE)</f>
        <v>18</v>
      </c>
      <c r="J125" s="139" t="e">
        <f>VLOOKUP(A125,#REF!,#REF!,FALSE)</f>
        <v>#REF!</v>
      </c>
      <c r="K125" s="132" t="e">
        <f>J125-(VLOOKUP($A125,#REF!,#REF!,FALSE))+($AN125*$F125)</f>
        <v>#REF!</v>
      </c>
      <c r="L125" s="137" t="e">
        <f>K125-(VLOOKUP($A125,#REF!,#REF!,FALSE))</f>
        <v>#REF!</v>
      </c>
      <c r="M125" s="137" t="e">
        <f>L125-(VLOOKUP($A125,#REF!,#REF!,FALSE))</f>
        <v>#REF!</v>
      </c>
      <c r="N125" s="137" t="e">
        <f>M125-(VLOOKUP($A125,#REF!,#REF!,FALSE))</f>
        <v>#REF!</v>
      </c>
      <c r="O125" s="137" t="e">
        <f>N125-(VLOOKUP($A125,#REF!,#REF!,FALSE))</f>
        <v>#REF!</v>
      </c>
      <c r="P125" s="137" t="e">
        <f>O125-(VLOOKUP($A125,#REF!,#REF!,FALSE))</f>
        <v>#REF!</v>
      </c>
      <c r="Q125" s="137" t="e">
        <f>P125-(VLOOKUP($A125,#REF!,#REF!,FALSE))</f>
        <v>#REF!</v>
      </c>
      <c r="R125" s="137" t="e">
        <f>Q125-(VLOOKUP($A125,#REF!,#REF!,FALSE))</f>
        <v>#REF!</v>
      </c>
      <c r="S125" s="137" t="e">
        <f>R125-(VLOOKUP($A125,#REF!,#REF!,FALSE))</f>
        <v>#REF!</v>
      </c>
      <c r="T125" s="137" t="e">
        <f>S125-(VLOOKUP($A125,#REF!,#REF!,FALSE))</f>
        <v>#REF!</v>
      </c>
      <c r="U125" s="137" t="e">
        <f>T125-(VLOOKUP($A125,#REF!,#REF!,FALSE))</f>
        <v>#REF!</v>
      </c>
      <c r="V125" s="137" t="e">
        <f>U125-(VLOOKUP($A125,#REF!,#REF!,FALSE))</f>
        <v>#REF!</v>
      </c>
      <c r="W125" s="137" t="e">
        <f>V125-(VLOOKUP($A125,#REF!,#REF!,FALSE))</f>
        <v>#REF!</v>
      </c>
      <c r="X125" s="140" t="e">
        <f>W125-(VLOOKUP($A125,#REF!,#REF!,FALSE))</f>
        <v>#REF!</v>
      </c>
      <c r="Z125" s="231" t="e">
        <f t="shared" si="155"/>
        <v>#REF!</v>
      </c>
      <c r="AA125" s="229" t="e">
        <f t="shared" si="155"/>
        <v>#REF!</v>
      </c>
      <c r="AB125" s="229" t="e">
        <f t="shared" si="155"/>
        <v>#REF!</v>
      </c>
      <c r="AC125" s="229" t="e">
        <f t="shared" si="155"/>
        <v>#REF!</v>
      </c>
      <c r="AD125" s="229" t="e">
        <f t="shared" si="155"/>
        <v>#REF!</v>
      </c>
      <c r="AE125" s="229" t="e">
        <f t="shared" si="155"/>
        <v>#REF!</v>
      </c>
      <c r="AF125" s="229" t="e">
        <f t="shared" si="155"/>
        <v>#REF!</v>
      </c>
      <c r="AG125" s="229" t="e">
        <f t="shared" si="155"/>
        <v>#REF!</v>
      </c>
      <c r="AH125" s="229" t="e">
        <f t="shared" si="155"/>
        <v>#REF!</v>
      </c>
      <c r="AI125" s="229" t="e">
        <f t="shared" si="155"/>
        <v>#REF!</v>
      </c>
      <c r="AJ125" s="237" t="e">
        <f t="shared" si="139"/>
        <v>#REF!</v>
      </c>
      <c r="AK125" s="237" t="e">
        <f t="shared" si="140"/>
        <v>#REF!</v>
      </c>
      <c r="AL125" s="237" t="e">
        <f t="shared" si="141"/>
        <v>#REF!</v>
      </c>
      <c r="AM125" s="167" t="e">
        <f t="shared" si="142"/>
        <v>#REF!</v>
      </c>
      <c r="AN125" s="270">
        <f t="shared" si="143"/>
        <v>0</v>
      </c>
      <c r="AO125" s="142"/>
      <c r="AP125" s="147"/>
      <c r="AQ125" s="150"/>
      <c r="AR125" s="147"/>
      <c r="AS125" s="150"/>
      <c r="AT125" s="148"/>
      <c r="AU125" s="152"/>
      <c r="AV125" s="148"/>
      <c r="AW125" s="152"/>
      <c r="AX125" s="148"/>
      <c r="AY125" s="152"/>
      <c r="AZ125" s="148"/>
      <c r="BA125" s="152"/>
      <c r="BB125" s="148"/>
      <c r="BC125" s="152"/>
      <c r="BD125" s="148"/>
      <c r="BE125" s="152"/>
      <c r="BF125" s="148"/>
      <c r="BG125" s="152"/>
      <c r="BH125" s="148"/>
      <c r="BI125" s="152"/>
      <c r="BJ125" s="148"/>
      <c r="BK125" s="152"/>
      <c r="BL125" s="148"/>
      <c r="BM125" s="153"/>
      <c r="BN125" s="47">
        <f t="shared" si="144"/>
        <v>0</v>
      </c>
      <c r="BO125" s="48">
        <f t="shared" si="145"/>
        <v>0</v>
      </c>
      <c r="BP125" s="48">
        <f t="shared" si="145"/>
        <v>0</v>
      </c>
      <c r="BQ125" s="48">
        <f t="shared" si="145"/>
        <v>0</v>
      </c>
      <c r="BR125" s="48">
        <f t="shared" si="145"/>
        <v>0</v>
      </c>
      <c r="BS125" s="44">
        <f t="shared" si="145"/>
        <v>0</v>
      </c>
      <c r="CC125" s="33" t="e">
        <f t="shared" si="146"/>
        <v>#REF!</v>
      </c>
    </row>
    <row r="126" spans="1:81" ht="15.75" hidden="1" collapsed="1" thickBot="1" x14ac:dyDescent="0.25">
      <c r="A126" s="363">
        <v>1000015799</v>
      </c>
      <c r="B126" s="364" t="str">
        <f>VLOOKUP($A126,base!$F:$V,base!Q$1,FALSE)</f>
        <v>AMS NATURE MAXI 825 G</v>
      </c>
      <c r="C126" s="365">
        <f>VLOOKUP($A126,base!$F:$V,base!P$1,FALSE)</f>
        <v>2029003999</v>
      </c>
      <c r="D126" s="366">
        <f>VLOOKUP($A126,base!$F:$V,base!U$1,FALSE)</f>
        <v>5.4174757268009701</v>
      </c>
      <c r="E126" s="367">
        <f>VLOOKUP($A126,base!$F:$V,base!T$1,FALSE)</f>
        <v>9.4396508737883931</v>
      </c>
      <c r="F126" s="365">
        <f>VLOOKUP($A126,base!$F:$V,base!O$1,FALSE)</f>
        <v>60</v>
      </c>
      <c r="G126" s="365">
        <f>VLOOKUP($A126,base!$F:$V,base!N$1,FALSE)</f>
        <v>7</v>
      </c>
      <c r="H126" s="365" t="str">
        <f>VLOOKUP($A126,DLUO!$A:$H,DLUO!$F$1,FALSE)</f>
        <v>6</v>
      </c>
      <c r="I126" s="316" t="str">
        <f>VLOOKUP($A126,DLUO!$A:$H,DLUO!$H$1,FALSE)</f>
        <v>18</v>
      </c>
      <c r="J126" s="141" t="e">
        <f>VLOOKUP(A126,#REF!,#REF!,FALSE)</f>
        <v>#REF!</v>
      </c>
      <c r="K126" s="132" t="e">
        <f>J126-(VLOOKUP($A126,#REF!,#REF!,FALSE))+($AN126*$F126)</f>
        <v>#REF!</v>
      </c>
      <c r="L126" s="133" t="e">
        <f>K126-(VLOOKUP($A126,#REF!,#REF!,FALSE))</f>
        <v>#REF!</v>
      </c>
      <c r="M126" s="133" t="e">
        <f>L126-(VLOOKUP($A126,#REF!,#REF!,FALSE))</f>
        <v>#REF!</v>
      </c>
      <c r="N126" s="133" t="e">
        <f>M126-(VLOOKUP($A126,#REF!,#REF!,FALSE))</f>
        <v>#REF!</v>
      </c>
      <c r="O126" s="133" t="e">
        <f>N126-(VLOOKUP($A126,#REF!,#REF!,FALSE))</f>
        <v>#REF!</v>
      </c>
      <c r="P126" s="133" t="e">
        <f>O126-(VLOOKUP($A126,#REF!,#REF!,FALSE))</f>
        <v>#REF!</v>
      </c>
      <c r="Q126" s="133" t="e">
        <f>P126-(VLOOKUP($A126,#REF!,#REF!,FALSE))</f>
        <v>#REF!</v>
      </c>
      <c r="R126" s="133" t="e">
        <f>Q126-(VLOOKUP($A126,#REF!,#REF!,FALSE))</f>
        <v>#REF!</v>
      </c>
      <c r="S126" s="133" t="e">
        <f>R126-(VLOOKUP($A126,#REF!,#REF!,FALSE))</f>
        <v>#REF!</v>
      </c>
      <c r="T126" s="133" t="e">
        <f>S126-(VLOOKUP($A126,#REF!,#REF!,FALSE))</f>
        <v>#REF!</v>
      </c>
      <c r="U126" s="133" t="e">
        <f>T126-(VLOOKUP($A126,#REF!,#REF!,FALSE))</f>
        <v>#REF!</v>
      </c>
      <c r="V126" s="133" t="e">
        <f>U126-(VLOOKUP($A126,#REF!,#REF!,FALSE))</f>
        <v>#REF!</v>
      </c>
      <c r="W126" s="133" t="e">
        <f>V126-(VLOOKUP($A126,#REF!,#REF!,FALSE))</f>
        <v>#REF!</v>
      </c>
      <c r="X126" s="134" t="e">
        <f>W126-(VLOOKUP($A126,#REF!,#REF!,FALSE))</f>
        <v>#REF!</v>
      </c>
      <c r="Z126" s="231" t="e">
        <f t="shared" si="147"/>
        <v>#REF!</v>
      </c>
      <c r="AA126" s="232" t="e">
        <f t="shared" si="148"/>
        <v>#REF!</v>
      </c>
      <c r="AB126" s="232" t="e">
        <f t="shared" si="149"/>
        <v>#REF!</v>
      </c>
      <c r="AC126" s="232" t="e">
        <f t="shared" si="150"/>
        <v>#REF!</v>
      </c>
      <c r="AD126" s="232" t="e">
        <f t="shared" si="151"/>
        <v>#REF!</v>
      </c>
      <c r="AE126" s="232" t="e">
        <f t="shared" si="152"/>
        <v>#REF!</v>
      </c>
      <c r="AF126" s="232" t="e">
        <f t="shared" si="153"/>
        <v>#REF!</v>
      </c>
      <c r="AG126" s="232" t="e">
        <f t="shared" si="154"/>
        <v>#REF!</v>
      </c>
      <c r="AH126" s="232" t="e">
        <f t="shared" si="138"/>
        <v>#REF!</v>
      </c>
      <c r="AI126" s="232" t="e">
        <f t="shared" si="138"/>
        <v>#REF!</v>
      </c>
      <c r="AJ126" s="237" t="e">
        <f t="shared" ref="AJ126:AJ171" si="156">IF(IF(U126&lt;0,(V126/$F126)-(U126/$F126),V126/$F126)&gt;0,"",IF(U126&lt;0,(V126/$F126)-(U126/$F126),V126/$F126))</f>
        <v>#REF!</v>
      </c>
      <c r="AK126" s="237" t="e">
        <f t="shared" ref="AK126:AL126" si="157">IF(IF(V126&lt;0,(W126/$F126)-(V126/$F126),W126/$F126)&gt;0,"",IF(V126&lt;0,(W126/$F126)-(V126/$F126),W126/$F126))</f>
        <v>#REF!</v>
      </c>
      <c r="AL126" s="237" t="e">
        <f t="shared" si="157"/>
        <v>#REF!</v>
      </c>
      <c r="AM126" s="168" t="e">
        <f t="shared" si="142"/>
        <v>#N/A</v>
      </c>
      <c r="AN126" s="52">
        <f t="shared" si="143"/>
        <v>0</v>
      </c>
      <c r="AO126" s="142"/>
      <c r="AP126" s="147"/>
      <c r="AQ126" s="150"/>
      <c r="AR126" s="147"/>
      <c r="AS126" s="150"/>
      <c r="AT126" s="147"/>
      <c r="AU126" s="150"/>
      <c r="AV126" s="147"/>
      <c r="AW126" s="150"/>
      <c r="AX126" s="147"/>
      <c r="AY126" s="150"/>
      <c r="AZ126" s="147"/>
      <c r="BA126" s="150"/>
      <c r="BB126" s="147"/>
      <c r="BC126" s="150"/>
      <c r="BD126" s="147"/>
      <c r="BE126" s="150"/>
      <c r="BF126" s="147"/>
      <c r="BG126" s="150"/>
      <c r="BH126" s="147"/>
      <c r="BI126" s="150"/>
      <c r="BJ126" s="147"/>
      <c r="BK126" s="150"/>
      <c r="BL126" s="147"/>
      <c r="BM126" s="151"/>
      <c r="BN126" s="67" t="e">
        <f t="shared" si="144"/>
        <v>#N/A</v>
      </c>
      <c r="BO126" s="46">
        <f t="shared" si="145"/>
        <v>0</v>
      </c>
      <c r="BP126" s="46">
        <f t="shared" si="145"/>
        <v>0</v>
      </c>
      <c r="BQ126" s="46">
        <f t="shared" si="145"/>
        <v>0</v>
      </c>
      <c r="BR126" s="46">
        <f t="shared" si="145"/>
        <v>0</v>
      </c>
      <c r="BS126" s="49">
        <f t="shared" si="145"/>
        <v>0</v>
      </c>
      <c r="CC126" s="33" t="e">
        <f t="shared" si="146"/>
        <v>#REF!</v>
      </c>
    </row>
    <row r="127" spans="1:81" ht="15.75" hidden="1" collapsed="1" thickBot="1" x14ac:dyDescent="0.25">
      <c r="A127" s="363">
        <v>1000015800</v>
      </c>
      <c r="B127" s="364" t="str">
        <f>VLOOKUP($A127,base!$F:$V,base!Q$1,FALSE)</f>
        <v>AMS NATURE MAXI 825 G</v>
      </c>
      <c r="C127" s="365">
        <f>VLOOKUP($A127,base!$F:$V,base!P$1,FALSE)</f>
        <v>2029003999</v>
      </c>
      <c r="D127" s="366">
        <f>VLOOKUP($A127,base!$F:$V,base!U$1,FALSE)</f>
        <v>5.4174757268009701</v>
      </c>
      <c r="E127" s="367">
        <f>VLOOKUP($A127,base!$F:$V,base!T$1,FALSE)</f>
        <v>9.4396508737883931</v>
      </c>
      <c r="F127" s="365">
        <f>VLOOKUP($A127,base!$F:$V,base!O$1,FALSE)</f>
        <v>28</v>
      </c>
      <c r="G127" s="365">
        <f>VLOOKUP($A127,base!$F:$V,base!N$1,FALSE)</f>
        <v>15</v>
      </c>
      <c r="H127" s="365" t="str">
        <f>VLOOKUP($A127,DLUO!$A:$H,DLUO!$F$1,FALSE)</f>
        <v>6</v>
      </c>
      <c r="I127" s="316" t="str">
        <f>VLOOKUP($A127,DLUO!$A:$H,DLUO!$H$1,FALSE)</f>
        <v>18</v>
      </c>
      <c r="J127" s="141" t="e">
        <f>VLOOKUP(A127,#REF!,#REF!,FALSE)</f>
        <v>#REF!</v>
      </c>
      <c r="K127" s="132" t="e">
        <f>J127-(VLOOKUP($A127,#REF!,#REF!,FALSE))+($AN127*$F127)</f>
        <v>#REF!</v>
      </c>
      <c r="L127" s="133" t="e">
        <f>K127-(VLOOKUP($A127,#REF!,#REF!,FALSE))</f>
        <v>#REF!</v>
      </c>
      <c r="M127" s="133" t="e">
        <f>L127-(VLOOKUP($A127,#REF!,#REF!,FALSE))</f>
        <v>#REF!</v>
      </c>
      <c r="N127" s="133" t="e">
        <f>M127-(VLOOKUP($A127,#REF!,#REF!,FALSE))</f>
        <v>#REF!</v>
      </c>
      <c r="O127" s="133" t="e">
        <f>N127-(VLOOKUP($A127,#REF!,#REF!,FALSE))</f>
        <v>#REF!</v>
      </c>
      <c r="P127" s="133" t="e">
        <f>O127-(VLOOKUP($A127,#REF!,#REF!,FALSE))</f>
        <v>#REF!</v>
      </c>
      <c r="Q127" s="133" t="e">
        <f>P127-(VLOOKUP($A127,#REF!,#REF!,FALSE))</f>
        <v>#REF!</v>
      </c>
      <c r="R127" s="133" t="e">
        <f>Q127-(VLOOKUP($A127,#REF!,#REF!,FALSE))</f>
        <v>#REF!</v>
      </c>
      <c r="S127" s="133" t="e">
        <f>R127-(VLOOKUP($A127,#REF!,#REF!,FALSE))</f>
        <v>#REF!</v>
      </c>
      <c r="T127" s="133" t="e">
        <f>S127-(VLOOKUP($A127,#REF!,#REF!,FALSE))</f>
        <v>#REF!</v>
      </c>
      <c r="U127" s="133" t="e">
        <f>T127-(VLOOKUP($A127,#REF!,#REF!,FALSE))</f>
        <v>#REF!</v>
      </c>
      <c r="V127" s="133" t="e">
        <f>U127-(VLOOKUP($A127,#REF!,#REF!,FALSE))</f>
        <v>#REF!</v>
      </c>
      <c r="W127" s="133" t="e">
        <f>V127-(VLOOKUP($A127,#REF!,#REF!,FALSE))</f>
        <v>#REF!</v>
      </c>
      <c r="X127" s="134" t="e">
        <f>W127-(VLOOKUP($A127,#REF!,#REF!,FALSE))</f>
        <v>#REF!</v>
      </c>
      <c r="Z127" s="231" t="e">
        <f t="shared" ref="Z127:AI127" si="158">IF(IF(K127&lt;0,(L127/$F127)-(K127/$F127),L127/$F127)&gt;0,"",IF(K127&lt;0,(L127/$F127)-(K127/$F127),L127/$F127))</f>
        <v>#REF!</v>
      </c>
      <c r="AA127" s="232" t="e">
        <f t="shared" si="158"/>
        <v>#REF!</v>
      </c>
      <c r="AB127" s="232" t="e">
        <f t="shared" si="158"/>
        <v>#REF!</v>
      </c>
      <c r="AC127" s="232" t="e">
        <f t="shared" si="158"/>
        <v>#REF!</v>
      </c>
      <c r="AD127" s="232" t="e">
        <f t="shared" si="158"/>
        <v>#REF!</v>
      </c>
      <c r="AE127" s="232" t="e">
        <f t="shared" si="158"/>
        <v>#REF!</v>
      </c>
      <c r="AF127" s="232" t="e">
        <f t="shared" si="158"/>
        <v>#REF!</v>
      </c>
      <c r="AG127" s="232" t="e">
        <f t="shared" si="158"/>
        <v>#REF!</v>
      </c>
      <c r="AH127" s="232" t="e">
        <f t="shared" si="158"/>
        <v>#REF!</v>
      </c>
      <c r="AI127" s="232" t="e">
        <f t="shared" si="158"/>
        <v>#REF!</v>
      </c>
      <c r="AJ127" s="237" t="e">
        <f t="shared" si="156"/>
        <v>#REF!</v>
      </c>
      <c r="AK127" s="237" t="e">
        <f t="shared" ref="AK127:AK171" si="159">IF(IF(V127&lt;0,(W127/$F127)-(V127/$F127),W127/$F127)&gt;0,"",IF(V127&lt;0,(W127/$F127)-(V127/$F127),W127/$F127))</f>
        <v>#REF!</v>
      </c>
      <c r="AL127" s="237" t="e">
        <f t="shared" ref="AL127:AL171" si="160">IF(IF(W127&lt;0,(X127/$F127)-(W127/$F127),X127/$F127)&gt;0,"",IF(W127&lt;0,(X127/$F127)-(W127/$F127),X127/$F127))</f>
        <v>#REF!</v>
      </c>
      <c r="AM127" s="168" t="e">
        <f t="shared" si="142"/>
        <v>#REF!</v>
      </c>
      <c r="AN127" s="52">
        <f t="shared" si="143"/>
        <v>0</v>
      </c>
      <c r="AO127" s="142"/>
      <c r="AP127" s="147"/>
      <c r="AQ127" s="150"/>
      <c r="AR127" s="147"/>
      <c r="AS127" s="150"/>
      <c r="AT127" s="147"/>
      <c r="AU127" s="150"/>
      <c r="AV127" s="147"/>
      <c r="AW127" s="150"/>
      <c r="AX127" s="147"/>
      <c r="AY127" s="150"/>
      <c r="AZ127" s="147"/>
      <c r="BA127" s="150"/>
      <c r="BB127" s="147"/>
      <c r="BC127" s="150"/>
      <c r="BD127" s="147"/>
      <c r="BE127" s="150"/>
      <c r="BF127" s="147"/>
      <c r="BG127" s="150"/>
      <c r="BH127" s="147"/>
      <c r="BI127" s="150"/>
      <c r="BJ127" s="147"/>
      <c r="BK127" s="150"/>
      <c r="BL127" s="147"/>
      <c r="BM127" s="151"/>
      <c r="BN127" s="67">
        <f t="shared" si="144"/>
        <v>0</v>
      </c>
      <c r="BO127" s="46">
        <f t="shared" si="145"/>
        <v>0</v>
      </c>
      <c r="BP127" s="46">
        <f t="shared" si="145"/>
        <v>0</v>
      </c>
      <c r="BQ127" s="46">
        <f t="shared" si="145"/>
        <v>0</v>
      </c>
      <c r="BR127" s="46">
        <f t="shared" si="145"/>
        <v>0</v>
      </c>
      <c r="BS127" s="49">
        <f t="shared" si="145"/>
        <v>0</v>
      </c>
      <c r="CC127" s="33" t="e">
        <f t="shared" si="146"/>
        <v>#REF!</v>
      </c>
    </row>
    <row r="128" spans="1:81" ht="15.75" hidden="1" thickBot="1" x14ac:dyDescent="0.25">
      <c r="A128" s="314">
        <v>1000013895</v>
      </c>
      <c r="B128" s="315" t="str">
        <f>VLOOKUP($A128,base!$F:$V,base!Q$1,FALSE)</f>
        <v>AMS NATURE 550 G</v>
      </c>
      <c r="C128" s="316">
        <f>VLOOKUP($A128,base!$F:$V,base!P$1,FALSE)</f>
        <v>2029003999</v>
      </c>
      <c r="D128" s="317">
        <f>VLOOKUP($A128,base!$F:$V,base!U$1,FALSE)</f>
        <v>5.1712268314210057</v>
      </c>
      <c r="E128" s="318">
        <f>VLOOKUP($A128,base!$F:$V,base!T$1,FALSE)</f>
        <v>9.4396508737883931</v>
      </c>
      <c r="F128" s="316">
        <f>VLOOKUP($A128,base!$F:$V,base!O$1,FALSE)</f>
        <v>44</v>
      </c>
      <c r="G128" s="316">
        <f>VLOOKUP($A128,base!$F:$V,base!N$1,FALSE)</f>
        <v>15</v>
      </c>
      <c r="H128" s="316" t="str">
        <f>VLOOKUP($A128,DLUO!$A:$H,DLUO!$F$1,FALSE)</f>
        <v>6</v>
      </c>
      <c r="I128" s="316" t="str">
        <f>VLOOKUP($A128,DLUO!$A:$H,DLUO!$H$1,FALSE)</f>
        <v>18</v>
      </c>
      <c r="J128" s="141" t="e">
        <f>VLOOKUP(A128,#REF!,#REF!,FALSE)</f>
        <v>#REF!</v>
      </c>
      <c r="K128" s="132" t="e">
        <f>J128-(VLOOKUP($A128,#REF!,#REF!,FALSE))+($AN128*$F128)</f>
        <v>#REF!</v>
      </c>
      <c r="L128" s="133" t="e">
        <f>K128-(VLOOKUP($A128,#REF!,#REF!,FALSE))</f>
        <v>#REF!</v>
      </c>
      <c r="M128" s="133" t="e">
        <f>L128-(VLOOKUP($A128,#REF!,#REF!,FALSE))</f>
        <v>#REF!</v>
      </c>
      <c r="N128" s="133" t="e">
        <f>M128-(VLOOKUP($A128,#REF!,#REF!,FALSE))</f>
        <v>#REF!</v>
      </c>
      <c r="O128" s="133" t="e">
        <f>N128-(VLOOKUP($A128,#REF!,#REF!,FALSE))</f>
        <v>#REF!</v>
      </c>
      <c r="P128" s="133" t="e">
        <f>O128-(VLOOKUP($A128,#REF!,#REF!,FALSE))</f>
        <v>#REF!</v>
      </c>
      <c r="Q128" s="133" t="e">
        <f>P128-(VLOOKUP($A128,#REF!,#REF!,FALSE))</f>
        <v>#REF!</v>
      </c>
      <c r="R128" s="133" t="e">
        <f>Q128-(VLOOKUP($A128,#REF!,#REF!,FALSE))</f>
        <v>#REF!</v>
      </c>
      <c r="S128" s="133" t="e">
        <f>R128-(VLOOKUP($A128,#REF!,#REF!,FALSE))</f>
        <v>#REF!</v>
      </c>
      <c r="T128" s="133" t="e">
        <f>S128-(VLOOKUP($A128,#REF!,#REF!,FALSE))</f>
        <v>#REF!</v>
      </c>
      <c r="U128" s="133" t="e">
        <f>T128-(VLOOKUP($A128,#REF!,#REF!,FALSE))</f>
        <v>#REF!</v>
      </c>
      <c r="V128" s="133" t="e">
        <f>U128-(VLOOKUP($A128,#REF!,#REF!,FALSE))</f>
        <v>#REF!</v>
      </c>
      <c r="W128" s="133" t="e">
        <f>V128-(VLOOKUP($A128,#REF!,#REF!,FALSE))</f>
        <v>#REF!</v>
      </c>
      <c r="X128" s="134" t="e">
        <f>W128-(VLOOKUP($A128,#REF!,#REF!,FALSE))</f>
        <v>#REF!</v>
      </c>
      <c r="Z128" s="231" t="e">
        <f t="shared" si="147"/>
        <v>#REF!</v>
      </c>
      <c r="AA128" s="232" t="e">
        <f t="shared" si="148"/>
        <v>#REF!</v>
      </c>
      <c r="AB128" s="232" t="e">
        <f t="shared" si="149"/>
        <v>#REF!</v>
      </c>
      <c r="AC128" s="232" t="e">
        <f t="shared" si="150"/>
        <v>#REF!</v>
      </c>
      <c r="AD128" s="232" t="e">
        <f t="shared" si="151"/>
        <v>#REF!</v>
      </c>
      <c r="AE128" s="232" t="e">
        <f t="shared" si="152"/>
        <v>#REF!</v>
      </c>
      <c r="AF128" s="232" t="e">
        <f t="shared" si="153"/>
        <v>#REF!</v>
      </c>
      <c r="AG128" s="232" t="e">
        <f t="shared" si="154"/>
        <v>#REF!</v>
      </c>
      <c r="AH128" s="232" t="e">
        <f t="shared" si="138"/>
        <v>#REF!</v>
      </c>
      <c r="AI128" s="232" t="e">
        <f t="shared" si="138"/>
        <v>#REF!</v>
      </c>
      <c r="AJ128" s="237" t="e">
        <f t="shared" si="156"/>
        <v>#REF!</v>
      </c>
      <c r="AK128" s="237" t="e">
        <f t="shared" si="159"/>
        <v>#REF!</v>
      </c>
      <c r="AL128" s="237" t="e">
        <f t="shared" si="160"/>
        <v>#REF!</v>
      </c>
      <c r="AM128" s="168" t="e">
        <f t="shared" si="142"/>
        <v>#REF!</v>
      </c>
      <c r="AN128" s="52">
        <f t="shared" si="143"/>
        <v>0</v>
      </c>
      <c r="AO128" s="142"/>
      <c r="AP128" s="147"/>
      <c r="AQ128" s="150"/>
      <c r="AR128" s="147"/>
      <c r="AS128" s="150"/>
      <c r="AT128" s="147"/>
      <c r="AU128" s="150"/>
      <c r="AV128" s="147"/>
      <c r="AW128" s="150"/>
      <c r="AX128" s="147"/>
      <c r="AY128" s="150"/>
      <c r="AZ128" s="147"/>
      <c r="BA128" s="150"/>
      <c r="BB128" s="147"/>
      <c r="BC128" s="150"/>
      <c r="BD128" s="147"/>
      <c r="BE128" s="150"/>
      <c r="BF128" s="147"/>
      <c r="BG128" s="150"/>
      <c r="BH128" s="147"/>
      <c r="BI128" s="150"/>
      <c r="BJ128" s="147"/>
      <c r="BK128" s="150"/>
      <c r="BL128" s="147"/>
      <c r="BM128" s="151"/>
      <c r="BN128" s="67">
        <f t="shared" si="144"/>
        <v>0</v>
      </c>
      <c r="BO128" s="46">
        <f t="shared" si="145"/>
        <v>0</v>
      </c>
      <c r="BP128" s="46">
        <f t="shared" si="145"/>
        <v>0</v>
      </c>
      <c r="BQ128" s="46">
        <f t="shared" si="145"/>
        <v>0</v>
      </c>
      <c r="BR128" s="46">
        <f t="shared" si="145"/>
        <v>0</v>
      </c>
      <c r="BS128" s="49">
        <f t="shared" si="145"/>
        <v>0</v>
      </c>
      <c r="CC128" s="33" t="e">
        <f t="shared" si="146"/>
        <v>#REF!</v>
      </c>
    </row>
    <row r="129" spans="1:81" ht="15.75" hidden="1" thickBot="1" x14ac:dyDescent="0.25">
      <c r="A129" s="314">
        <v>1000013894</v>
      </c>
      <c r="B129" s="315" t="str">
        <f>VLOOKUP($A129,base!$F:$V,base!Q$1,FALSE)</f>
        <v>AMS NATURE 550 G</v>
      </c>
      <c r="C129" s="316">
        <f>VLOOKUP($A129,base!$F:$V,base!P$1,FALSE)</f>
        <v>2029003999</v>
      </c>
      <c r="D129" s="317">
        <f>VLOOKUP($A129,base!$F:$V,base!U$1,FALSE)</f>
        <v>5.6883495145631056</v>
      </c>
      <c r="E129" s="318">
        <f>VLOOKUP($A129,base!$F:$V,base!T$1,FALSE)</f>
        <v>9.4396508737883931</v>
      </c>
      <c r="F129" s="316">
        <f>VLOOKUP($A129,base!$F:$V,base!O$1,FALSE)</f>
        <v>60</v>
      </c>
      <c r="G129" s="316">
        <f>VLOOKUP($A129,base!$F:$V,base!N$1,FALSE)</f>
        <v>10</v>
      </c>
      <c r="H129" s="316" t="str">
        <f>VLOOKUP($A129,DLUO!$A:$H,DLUO!$F$1,FALSE)</f>
        <v>6</v>
      </c>
      <c r="I129" s="316" t="str">
        <f>VLOOKUP($A129,DLUO!$A:$H,DLUO!$H$1,FALSE)</f>
        <v>18</v>
      </c>
      <c r="J129" s="141" t="e">
        <f>VLOOKUP(A129,#REF!,#REF!,FALSE)</f>
        <v>#REF!</v>
      </c>
      <c r="K129" s="132" t="e">
        <f>J129-(VLOOKUP($A129,#REF!,#REF!,FALSE))+($AN129*$F129)</f>
        <v>#REF!</v>
      </c>
      <c r="L129" s="133" t="e">
        <f>K129-(VLOOKUP($A129,#REF!,#REF!,FALSE))</f>
        <v>#REF!</v>
      </c>
      <c r="M129" s="133" t="e">
        <f>L129-(VLOOKUP($A129,#REF!,#REF!,FALSE))</f>
        <v>#REF!</v>
      </c>
      <c r="N129" s="133" t="e">
        <f>M129-(VLOOKUP($A129,#REF!,#REF!,FALSE))</f>
        <v>#REF!</v>
      </c>
      <c r="O129" s="133" t="e">
        <f>N129-(VLOOKUP($A129,#REF!,#REF!,FALSE))</f>
        <v>#REF!</v>
      </c>
      <c r="P129" s="133" t="e">
        <f>O129-(VLOOKUP($A129,#REF!,#REF!,FALSE))</f>
        <v>#REF!</v>
      </c>
      <c r="Q129" s="133" t="e">
        <f>P129-(VLOOKUP($A129,#REF!,#REF!,FALSE))</f>
        <v>#REF!</v>
      </c>
      <c r="R129" s="133" t="e">
        <f>Q129-(VLOOKUP($A129,#REF!,#REF!,FALSE))</f>
        <v>#REF!</v>
      </c>
      <c r="S129" s="133" t="e">
        <f>R129-(VLOOKUP($A129,#REF!,#REF!,FALSE))</f>
        <v>#REF!</v>
      </c>
      <c r="T129" s="133" t="e">
        <f>S129-(VLOOKUP($A129,#REF!,#REF!,FALSE))</f>
        <v>#REF!</v>
      </c>
      <c r="U129" s="133" t="e">
        <f>T129-(VLOOKUP($A129,#REF!,#REF!,FALSE))</f>
        <v>#REF!</v>
      </c>
      <c r="V129" s="133" t="e">
        <f>U129-(VLOOKUP($A129,#REF!,#REF!,FALSE))</f>
        <v>#REF!</v>
      </c>
      <c r="W129" s="133" t="e">
        <f>V129-(VLOOKUP($A129,#REF!,#REF!,FALSE))</f>
        <v>#REF!</v>
      </c>
      <c r="X129" s="134" t="e">
        <f>W129-(VLOOKUP($A129,#REF!,#REF!,FALSE))</f>
        <v>#REF!</v>
      </c>
      <c r="Z129" s="231" t="e">
        <f t="shared" si="147"/>
        <v>#REF!</v>
      </c>
      <c r="AA129" s="232" t="e">
        <f t="shared" si="148"/>
        <v>#REF!</v>
      </c>
      <c r="AB129" s="232" t="e">
        <f t="shared" si="149"/>
        <v>#REF!</v>
      </c>
      <c r="AC129" s="232" t="e">
        <f t="shared" si="150"/>
        <v>#REF!</v>
      </c>
      <c r="AD129" s="232" t="e">
        <f t="shared" si="151"/>
        <v>#REF!</v>
      </c>
      <c r="AE129" s="232" t="e">
        <f t="shared" si="152"/>
        <v>#REF!</v>
      </c>
      <c r="AF129" s="232" t="e">
        <f t="shared" si="153"/>
        <v>#REF!</v>
      </c>
      <c r="AG129" s="232" t="e">
        <f t="shared" si="154"/>
        <v>#REF!</v>
      </c>
      <c r="AH129" s="232" t="e">
        <f t="shared" si="138"/>
        <v>#REF!</v>
      </c>
      <c r="AI129" s="232" t="e">
        <f t="shared" si="138"/>
        <v>#REF!</v>
      </c>
      <c r="AJ129" s="237" t="e">
        <f t="shared" si="156"/>
        <v>#REF!</v>
      </c>
      <c r="AK129" s="237" t="e">
        <f t="shared" si="159"/>
        <v>#REF!</v>
      </c>
      <c r="AL129" s="237" t="e">
        <f t="shared" si="160"/>
        <v>#REF!</v>
      </c>
      <c r="AM129" s="168" t="e">
        <f t="shared" si="142"/>
        <v>#REF!</v>
      </c>
      <c r="AN129" s="52">
        <f t="shared" si="143"/>
        <v>0</v>
      </c>
      <c r="AO129" s="142"/>
      <c r="AP129" s="147"/>
      <c r="AQ129" s="150"/>
      <c r="AR129" s="147"/>
      <c r="AS129" s="150"/>
      <c r="AT129" s="147"/>
      <c r="AU129" s="150"/>
      <c r="AV129" s="147"/>
      <c r="AW129" s="150"/>
      <c r="AX129" s="147"/>
      <c r="AY129" s="150"/>
      <c r="AZ129" s="147"/>
      <c r="BA129" s="150"/>
      <c r="BB129" s="147"/>
      <c r="BC129" s="150"/>
      <c r="BD129" s="147"/>
      <c r="BE129" s="150"/>
      <c r="BF129" s="147"/>
      <c r="BG129" s="150"/>
      <c r="BH129" s="147"/>
      <c r="BI129" s="150"/>
      <c r="BJ129" s="147"/>
      <c r="BK129" s="150"/>
      <c r="BL129" s="147"/>
      <c r="BM129" s="151"/>
      <c r="BN129" s="67">
        <f t="shared" si="144"/>
        <v>0</v>
      </c>
      <c r="BO129" s="46">
        <f t="shared" si="145"/>
        <v>0</v>
      </c>
      <c r="BP129" s="46">
        <f t="shared" si="145"/>
        <v>0</v>
      </c>
      <c r="BQ129" s="46">
        <f t="shared" si="145"/>
        <v>0</v>
      </c>
      <c r="BR129" s="46">
        <f t="shared" si="145"/>
        <v>0</v>
      </c>
      <c r="BS129" s="49">
        <f t="shared" si="145"/>
        <v>0</v>
      </c>
      <c r="CC129" s="33" t="e">
        <f t="shared" si="146"/>
        <v>#REF!</v>
      </c>
    </row>
    <row r="130" spans="1:81" ht="15.75" hidden="1" thickBot="1" x14ac:dyDescent="0.25">
      <c r="A130" s="363">
        <v>1000015796</v>
      </c>
      <c r="B130" s="364" t="str">
        <f>VLOOKUP($A130,base!$F:$V,base!Q$1,FALSE)</f>
        <v>AMS NATURE 550 G</v>
      </c>
      <c r="C130" s="365">
        <f>VLOOKUP($A130,base!$F:$V,base!P$1,FALSE)</f>
        <v>2029003999</v>
      </c>
      <c r="D130" s="366">
        <f>VLOOKUP($A130,base!$F:$V,base!U$1,FALSE)</f>
        <v>5.6883495145631056</v>
      </c>
      <c r="E130" s="367">
        <f>VLOOKUP($A130,base!$F:$V,base!T$1,FALSE)</f>
        <v>9.4396508737883931</v>
      </c>
      <c r="F130" s="365">
        <f>VLOOKUP($A130,base!$F:$V,base!O$1,FALSE)</f>
        <v>60</v>
      </c>
      <c r="G130" s="365">
        <f>VLOOKUP($A130,base!$F:$V,base!N$1,FALSE)</f>
        <v>10</v>
      </c>
      <c r="H130" s="365" t="str">
        <f>VLOOKUP($A130,DLUO!$A:$H,DLUO!$F$1,FALSE)</f>
        <v>6</v>
      </c>
      <c r="I130" s="365" t="str">
        <f>VLOOKUP($A130,DLUO!$A:$H,DLUO!$H$1,FALSE)</f>
        <v>18</v>
      </c>
      <c r="J130" s="141" t="e">
        <f>VLOOKUP(A130,#REF!,#REF!,FALSE)</f>
        <v>#REF!</v>
      </c>
      <c r="K130" s="132" t="e">
        <f>J130-(VLOOKUP($A130,#REF!,#REF!,FALSE))+($AN130*$F130)</f>
        <v>#REF!</v>
      </c>
      <c r="L130" s="133" t="e">
        <f>K130-(VLOOKUP($A130,#REF!,#REF!,FALSE))</f>
        <v>#REF!</v>
      </c>
      <c r="M130" s="133" t="e">
        <f>L130-(VLOOKUP($A130,#REF!,#REF!,FALSE))</f>
        <v>#REF!</v>
      </c>
      <c r="N130" s="133" t="e">
        <f>M130-(VLOOKUP($A130,#REF!,#REF!,FALSE))</f>
        <v>#REF!</v>
      </c>
      <c r="O130" s="133" t="e">
        <f>N130-(VLOOKUP($A130,#REF!,#REF!,FALSE))</f>
        <v>#REF!</v>
      </c>
      <c r="P130" s="133" t="e">
        <f>O130-(VLOOKUP($A130,#REF!,#REF!,FALSE))</f>
        <v>#REF!</v>
      </c>
      <c r="Q130" s="133" t="e">
        <f>P130-(VLOOKUP($A130,#REF!,#REF!,FALSE))</f>
        <v>#REF!</v>
      </c>
      <c r="R130" s="133" t="e">
        <f>Q130-(VLOOKUP($A130,#REF!,#REF!,FALSE))</f>
        <v>#REF!</v>
      </c>
      <c r="S130" s="133" t="e">
        <f>R130-(VLOOKUP($A130,#REF!,#REF!,FALSE))</f>
        <v>#REF!</v>
      </c>
      <c r="T130" s="133" t="e">
        <f>S130-(VLOOKUP($A130,#REF!,#REF!,FALSE))</f>
        <v>#REF!</v>
      </c>
      <c r="U130" s="133" t="e">
        <f>T130-(VLOOKUP($A130,#REF!,#REF!,FALSE))</f>
        <v>#REF!</v>
      </c>
      <c r="V130" s="133" t="e">
        <f>U130-(VLOOKUP($A130,#REF!,#REF!,FALSE))</f>
        <v>#REF!</v>
      </c>
      <c r="W130" s="133" t="e">
        <f>V130-(VLOOKUP($A130,#REF!,#REF!,FALSE))</f>
        <v>#REF!</v>
      </c>
      <c r="X130" s="134" t="e">
        <f>W130-(VLOOKUP($A130,#REF!,#REF!,FALSE))</f>
        <v>#REF!</v>
      </c>
      <c r="Z130" s="231" t="e">
        <f t="shared" ref="Z130:AI131" si="161">IF(IF(K130&lt;0,(L130/$F130)-(K130/$F130),L130/$F130)&gt;0,"",IF(K130&lt;0,(L130/$F130)-(K130/$F130),L130/$F130))</f>
        <v>#REF!</v>
      </c>
      <c r="AA130" s="232" t="e">
        <f t="shared" si="161"/>
        <v>#REF!</v>
      </c>
      <c r="AB130" s="232" t="e">
        <f t="shared" si="161"/>
        <v>#REF!</v>
      </c>
      <c r="AC130" s="232" t="e">
        <f t="shared" si="161"/>
        <v>#REF!</v>
      </c>
      <c r="AD130" s="232" t="e">
        <f t="shared" si="161"/>
        <v>#REF!</v>
      </c>
      <c r="AE130" s="232" t="e">
        <f t="shared" si="161"/>
        <v>#REF!</v>
      </c>
      <c r="AF130" s="232" t="e">
        <f t="shared" si="161"/>
        <v>#REF!</v>
      </c>
      <c r="AG130" s="232" t="e">
        <f t="shared" si="161"/>
        <v>#REF!</v>
      </c>
      <c r="AH130" s="232" t="e">
        <f t="shared" si="161"/>
        <v>#REF!</v>
      </c>
      <c r="AI130" s="232" t="e">
        <f t="shared" si="161"/>
        <v>#REF!</v>
      </c>
      <c r="AJ130" s="237" t="e">
        <f t="shared" si="156"/>
        <v>#REF!</v>
      </c>
      <c r="AK130" s="237" t="e">
        <f t="shared" si="159"/>
        <v>#REF!</v>
      </c>
      <c r="AL130" s="237" t="e">
        <f t="shared" si="160"/>
        <v>#REF!</v>
      </c>
      <c r="AM130" s="168" t="e">
        <f t="shared" si="142"/>
        <v>#REF!</v>
      </c>
      <c r="AN130" s="52">
        <f t="shared" si="143"/>
        <v>0</v>
      </c>
      <c r="AO130" s="142"/>
      <c r="AP130" s="147"/>
      <c r="AQ130" s="150"/>
      <c r="AR130" s="147"/>
      <c r="AS130" s="150"/>
      <c r="AT130" s="147"/>
      <c r="AU130" s="150"/>
      <c r="AV130" s="147"/>
      <c r="AW130" s="150"/>
      <c r="AX130" s="147"/>
      <c r="AY130" s="150"/>
      <c r="AZ130" s="147"/>
      <c r="BA130" s="150"/>
      <c r="BB130" s="147"/>
      <c r="BC130" s="150"/>
      <c r="BD130" s="147"/>
      <c r="BE130" s="150"/>
      <c r="BF130" s="147"/>
      <c r="BG130" s="150"/>
      <c r="BH130" s="147"/>
      <c r="BI130" s="150"/>
      <c r="BJ130" s="147"/>
      <c r="BK130" s="150"/>
      <c r="BL130" s="147"/>
      <c r="BM130" s="151"/>
      <c r="BN130" s="67">
        <f t="shared" si="144"/>
        <v>0</v>
      </c>
      <c r="BO130" s="46">
        <f t="shared" si="145"/>
        <v>0</v>
      </c>
      <c r="BP130" s="46">
        <f t="shared" si="145"/>
        <v>0</v>
      </c>
      <c r="BQ130" s="46">
        <f t="shared" si="145"/>
        <v>0</v>
      </c>
      <c r="BR130" s="46">
        <f t="shared" si="145"/>
        <v>0</v>
      </c>
      <c r="BS130" s="49">
        <f t="shared" si="145"/>
        <v>0</v>
      </c>
      <c r="CC130" s="33" t="e">
        <f t="shared" si="146"/>
        <v>#REF!</v>
      </c>
    </row>
    <row r="131" spans="1:81" ht="15.75" hidden="1" thickBot="1" x14ac:dyDescent="0.25">
      <c r="A131" s="363">
        <v>1000015798</v>
      </c>
      <c r="B131" s="364" t="str">
        <f>VLOOKUP($A131,base!$F:$V,base!Q$1,FALSE)</f>
        <v>AMS NATURE 550 G</v>
      </c>
      <c r="C131" s="365">
        <f>VLOOKUP($A131,base!$F:$V,base!P$1,FALSE)</f>
        <v>2029003999</v>
      </c>
      <c r="D131" s="366">
        <f>VLOOKUP($A131,base!$F:$V,base!U$1,FALSE)</f>
        <v>5.1712268314210057</v>
      </c>
      <c r="E131" s="367">
        <f>VLOOKUP($A131,base!$F:$V,base!T$1,FALSE)</f>
        <v>9.4396508737883931</v>
      </c>
      <c r="F131" s="365">
        <f>VLOOKUP($A131,base!$F:$V,base!O$1,FALSE)</f>
        <v>44</v>
      </c>
      <c r="G131" s="365">
        <f>VLOOKUP($A131,base!$F:$V,base!N$1,FALSE)</f>
        <v>15</v>
      </c>
      <c r="H131" s="365" t="str">
        <f>VLOOKUP($A131,DLUO!$A:$H,DLUO!$F$1,FALSE)</f>
        <v>6</v>
      </c>
      <c r="I131" s="365" t="str">
        <f>VLOOKUP($A131,DLUO!$A:$H,DLUO!$H$1,FALSE)</f>
        <v>18</v>
      </c>
      <c r="J131" s="141" t="e">
        <f>VLOOKUP(A131,#REF!,#REF!,FALSE)</f>
        <v>#REF!</v>
      </c>
      <c r="K131" s="132" t="e">
        <f>J131-(VLOOKUP($A131,#REF!,#REF!,FALSE))+($AN131*$F131)</f>
        <v>#REF!</v>
      </c>
      <c r="L131" s="133" t="e">
        <f>K131-(VLOOKUP($A131,#REF!,#REF!,FALSE))</f>
        <v>#REF!</v>
      </c>
      <c r="M131" s="133" t="e">
        <f>L131-(VLOOKUP($A131,#REF!,#REF!,FALSE))</f>
        <v>#REF!</v>
      </c>
      <c r="N131" s="133" t="e">
        <f>M131-(VLOOKUP($A131,#REF!,#REF!,FALSE))</f>
        <v>#REF!</v>
      </c>
      <c r="O131" s="133" t="e">
        <f>N131-(VLOOKUP($A131,#REF!,#REF!,FALSE))</f>
        <v>#REF!</v>
      </c>
      <c r="P131" s="133" t="e">
        <f>O131-(VLOOKUP($A131,#REF!,#REF!,FALSE))</f>
        <v>#REF!</v>
      </c>
      <c r="Q131" s="133" t="e">
        <f>P131-(VLOOKUP($A131,#REF!,#REF!,FALSE))</f>
        <v>#REF!</v>
      </c>
      <c r="R131" s="133" t="e">
        <f>Q131-(VLOOKUP($A131,#REF!,#REF!,FALSE))</f>
        <v>#REF!</v>
      </c>
      <c r="S131" s="133" t="e">
        <f>R131-(VLOOKUP($A131,#REF!,#REF!,FALSE))</f>
        <v>#REF!</v>
      </c>
      <c r="T131" s="133" t="e">
        <f>S131-(VLOOKUP($A131,#REF!,#REF!,FALSE))</f>
        <v>#REF!</v>
      </c>
      <c r="U131" s="133" t="e">
        <f>T131-(VLOOKUP($A131,#REF!,#REF!,FALSE))</f>
        <v>#REF!</v>
      </c>
      <c r="V131" s="133" t="e">
        <f>U131-(VLOOKUP($A131,#REF!,#REF!,FALSE))</f>
        <v>#REF!</v>
      </c>
      <c r="W131" s="133" t="e">
        <f>V131-(VLOOKUP($A131,#REF!,#REF!,FALSE))</f>
        <v>#REF!</v>
      </c>
      <c r="X131" s="134" t="e">
        <f>W131-(VLOOKUP($A131,#REF!,#REF!,FALSE))</f>
        <v>#REF!</v>
      </c>
      <c r="Z131" s="231" t="e">
        <f t="shared" si="161"/>
        <v>#REF!</v>
      </c>
      <c r="AA131" s="232" t="e">
        <f t="shared" si="161"/>
        <v>#REF!</v>
      </c>
      <c r="AB131" s="232" t="e">
        <f t="shared" si="161"/>
        <v>#REF!</v>
      </c>
      <c r="AC131" s="232" t="e">
        <f t="shared" si="161"/>
        <v>#REF!</v>
      </c>
      <c r="AD131" s="232" t="e">
        <f t="shared" si="161"/>
        <v>#REF!</v>
      </c>
      <c r="AE131" s="232" t="e">
        <f t="shared" si="161"/>
        <v>#REF!</v>
      </c>
      <c r="AF131" s="232" t="e">
        <f t="shared" si="161"/>
        <v>#REF!</v>
      </c>
      <c r="AG131" s="232" t="e">
        <f t="shared" si="161"/>
        <v>#REF!</v>
      </c>
      <c r="AH131" s="232" t="e">
        <f t="shared" si="161"/>
        <v>#REF!</v>
      </c>
      <c r="AI131" s="232" t="e">
        <f t="shared" si="161"/>
        <v>#REF!</v>
      </c>
      <c r="AJ131" s="237" t="e">
        <f t="shared" si="156"/>
        <v>#REF!</v>
      </c>
      <c r="AK131" s="237" t="e">
        <f t="shared" si="159"/>
        <v>#REF!</v>
      </c>
      <c r="AL131" s="237" t="e">
        <f t="shared" si="160"/>
        <v>#REF!</v>
      </c>
      <c r="AM131" s="168" t="e">
        <f t="shared" si="142"/>
        <v>#REF!</v>
      </c>
      <c r="AN131" s="52">
        <f t="shared" si="143"/>
        <v>0</v>
      </c>
      <c r="AO131" s="142"/>
      <c r="AP131" s="147"/>
      <c r="AQ131" s="150"/>
      <c r="AR131" s="147"/>
      <c r="AS131" s="150"/>
      <c r="AT131" s="147"/>
      <c r="AU131" s="150"/>
      <c r="AV131" s="147"/>
      <c r="AW131" s="150"/>
      <c r="AX131" s="147"/>
      <c r="AY131" s="150"/>
      <c r="AZ131" s="147"/>
      <c r="BA131" s="150"/>
      <c r="BB131" s="147"/>
      <c r="BC131" s="150"/>
      <c r="BD131" s="147"/>
      <c r="BE131" s="150"/>
      <c r="BF131" s="147"/>
      <c r="BG131" s="150"/>
      <c r="BH131" s="147"/>
      <c r="BI131" s="150"/>
      <c r="BJ131" s="147"/>
      <c r="BK131" s="150"/>
      <c r="BL131" s="147"/>
      <c r="BM131" s="151"/>
      <c r="BN131" s="67">
        <f t="shared" si="144"/>
        <v>0</v>
      </c>
      <c r="BO131" s="46">
        <f t="shared" si="145"/>
        <v>0</v>
      </c>
      <c r="BP131" s="46">
        <f t="shared" si="145"/>
        <v>0</v>
      </c>
      <c r="BQ131" s="46">
        <f t="shared" si="145"/>
        <v>0</v>
      </c>
      <c r="BR131" s="46">
        <f t="shared" si="145"/>
        <v>0</v>
      </c>
      <c r="BS131" s="49">
        <f t="shared" si="145"/>
        <v>0</v>
      </c>
      <c r="CC131" s="33" t="e">
        <f t="shared" si="146"/>
        <v>#REF!</v>
      </c>
    </row>
    <row r="132" spans="1:81" ht="15.75" hidden="1" thickBot="1" x14ac:dyDescent="0.25">
      <c r="A132" s="363">
        <v>1000016923</v>
      </c>
      <c r="B132" s="364" t="str">
        <f>VLOOKUP($A132,base!$F:$V,base!Q$1,FALSE)</f>
        <v xml:space="preserve">AMS NATURE 550 G SSA </v>
      </c>
      <c r="C132" s="365">
        <f>VLOOKUP($A132,base!$F:$V,base!P$1,FALSE)</f>
        <v>2029006068</v>
      </c>
      <c r="D132" s="366">
        <f>VLOOKUP($A132,base!$F:$V,base!U$1,FALSE)</f>
        <v>5.4551282051282062</v>
      </c>
      <c r="E132" s="367">
        <f>VLOOKUP($A132,base!$F:$V,base!T$1,FALSE)</f>
        <v>11.498365651774051</v>
      </c>
      <c r="F132" s="365">
        <f>VLOOKUP($A132,base!$F:$V,base!O$1,FALSE)</f>
        <v>120</v>
      </c>
      <c r="G132" s="365">
        <f>VLOOKUP($A132,base!$F:$V,base!N$1,FALSE)</f>
        <v>5</v>
      </c>
      <c r="H132" s="365" t="e">
        <f>VLOOKUP($A132,DLUO!$A:$H,DLUO!$F$1,FALSE)</f>
        <v>#N/A</v>
      </c>
      <c r="I132" s="365" t="e">
        <f>VLOOKUP($A132,DLUO!$A:$H,DLUO!$H$1,FALSE)</f>
        <v>#N/A</v>
      </c>
      <c r="J132" s="141" t="e">
        <f>VLOOKUP(A132,#REF!,#REF!,FALSE)</f>
        <v>#REF!</v>
      </c>
      <c r="K132" s="132" t="e">
        <f>J132-(VLOOKUP($A132,#REF!,#REF!,FALSE))+($AN132*$F132)</f>
        <v>#REF!</v>
      </c>
      <c r="L132" s="133" t="e">
        <f>K132-(VLOOKUP($A132,#REF!,#REF!,FALSE))</f>
        <v>#REF!</v>
      </c>
      <c r="M132" s="133" t="e">
        <f>L132-(VLOOKUP($A132,#REF!,#REF!,FALSE))</f>
        <v>#REF!</v>
      </c>
      <c r="N132" s="133" t="e">
        <f>M132-(VLOOKUP($A132,#REF!,#REF!,FALSE))</f>
        <v>#REF!</v>
      </c>
      <c r="O132" s="133" t="e">
        <f>N132-(VLOOKUP($A132,#REF!,#REF!,FALSE))</f>
        <v>#REF!</v>
      </c>
      <c r="P132" s="133" t="e">
        <f>O132-(VLOOKUP($A132,#REF!,#REF!,FALSE))</f>
        <v>#REF!</v>
      </c>
      <c r="Q132" s="133" t="e">
        <f>P132-(VLOOKUP($A132,#REF!,#REF!,FALSE))</f>
        <v>#REF!</v>
      </c>
      <c r="R132" s="133" t="e">
        <f>Q132-(VLOOKUP($A132,#REF!,#REF!,FALSE))</f>
        <v>#REF!</v>
      </c>
      <c r="S132" s="133" t="e">
        <f>R132-(VLOOKUP($A132,#REF!,#REF!,FALSE))</f>
        <v>#REF!</v>
      </c>
      <c r="T132" s="133" t="e">
        <f>S132-(VLOOKUP($A132,#REF!,#REF!,FALSE))</f>
        <v>#REF!</v>
      </c>
      <c r="U132" s="133" t="e">
        <f>T132-(VLOOKUP($A132,#REF!,#REF!,FALSE))</f>
        <v>#REF!</v>
      </c>
      <c r="V132" s="133" t="e">
        <f>U132-(VLOOKUP($A132,#REF!,#REF!,FALSE))</f>
        <v>#REF!</v>
      </c>
      <c r="W132" s="133" t="e">
        <f>V132-(VLOOKUP($A132,#REF!,#REF!,FALSE))</f>
        <v>#REF!</v>
      </c>
      <c r="X132" s="134" t="e">
        <f>W132-(VLOOKUP($A132,#REF!,#REF!,FALSE))</f>
        <v>#REF!</v>
      </c>
      <c r="Z132" s="231" t="e">
        <f t="shared" ref="Z132:AI132" si="162">IF(IF(K132&lt;0,(L132/$F132)-(K132/$F132),L132/$F132)&gt;0,"",IF(K132&lt;0,(L132/$F132)-(K132/$F132),L132/$F132))</f>
        <v>#REF!</v>
      </c>
      <c r="AA132" s="232" t="e">
        <f t="shared" si="162"/>
        <v>#REF!</v>
      </c>
      <c r="AB132" s="232" t="e">
        <f t="shared" si="162"/>
        <v>#REF!</v>
      </c>
      <c r="AC132" s="232" t="e">
        <f t="shared" si="162"/>
        <v>#REF!</v>
      </c>
      <c r="AD132" s="232" t="e">
        <f t="shared" si="162"/>
        <v>#REF!</v>
      </c>
      <c r="AE132" s="232" t="e">
        <f t="shared" si="162"/>
        <v>#REF!</v>
      </c>
      <c r="AF132" s="232" t="e">
        <f t="shared" si="162"/>
        <v>#REF!</v>
      </c>
      <c r="AG132" s="232" t="e">
        <f t="shared" si="162"/>
        <v>#REF!</v>
      </c>
      <c r="AH132" s="232" t="e">
        <f t="shared" si="162"/>
        <v>#REF!</v>
      </c>
      <c r="AI132" s="232" t="e">
        <f t="shared" si="162"/>
        <v>#REF!</v>
      </c>
      <c r="AJ132" s="237" t="e">
        <f t="shared" si="156"/>
        <v>#REF!</v>
      </c>
      <c r="AK132" s="237" t="e">
        <f t="shared" si="159"/>
        <v>#REF!</v>
      </c>
      <c r="AL132" s="237" t="e">
        <f t="shared" si="160"/>
        <v>#REF!</v>
      </c>
      <c r="AM132" s="168" t="e">
        <f t="shared" si="142"/>
        <v>#N/A</v>
      </c>
      <c r="AN132" s="52">
        <f t="shared" si="143"/>
        <v>0</v>
      </c>
      <c r="AO132" s="142"/>
      <c r="AP132" s="147"/>
      <c r="AQ132" s="150"/>
      <c r="AR132" s="147"/>
      <c r="AS132" s="150"/>
      <c r="AT132" s="147"/>
      <c r="AU132" s="150"/>
      <c r="AV132" s="147"/>
      <c r="AW132" s="150"/>
      <c r="AX132" s="147"/>
      <c r="AY132" s="150"/>
      <c r="AZ132" s="147"/>
      <c r="BA132" s="150"/>
      <c r="BB132" s="147"/>
      <c r="BC132" s="150"/>
      <c r="BD132" s="147"/>
      <c r="BE132" s="150"/>
      <c r="BF132" s="147"/>
      <c r="BG132" s="150"/>
      <c r="BH132" s="147"/>
      <c r="BI132" s="150"/>
      <c r="BJ132" s="147"/>
      <c r="BK132" s="150"/>
      <c r="BL132" s="147"/>
      <c r="BM132" s="151"/>
      <c r="BN132" s="67" t="e">
        <f t="shared" si="144"/>
        <v>#N/A</v>
      </c>
      <c r="BO132" s="46">
        <f t="shared" ref="BO132:BS141" si="163">IFERROR(VLOOKUP($A132,$A$6:$BS$55,BO$1,FALSE),0)</f>
        <v>0</v>
      </c>
      <c r="BP132" s="46">
        <f t="shared" si="163"/>
        <v>0</v>
      </c>
      <c r="BQ132" s="46">
        <f t="shared" si="163"/>
        <v>0</v>
      </c>
      <c r="BR132" s="46">
        <f t="shared" si="163"/>
        <v>0</v>
      </c>
      <c r="BS132" s="49">
        <f t="shared" si="163"/>
        <v>0</v>
      </c>
      <c r="CC132" s="33" t="e">
        <f t="shared" si="146"/>
        <v>#REF!</v>
      </c>
    </row>
    <row r="133" spans="1:81" ht="15.75" hidden="1" thickBot="1" x14ac:dyDescent="0.25">
      <c r="A133" s="59">
        <v>1000010418</v>
      </c>
      <c r="B133" s="60" t="str">
        <f>VLOOKUP($A133,base!$F:$V,base!Q$1,FALSE)</f>
        <v>AMS COMPLET 900G OFFRE ECONOMIQUE SANS A</v>
      </c>
      <c r="C133" s="61">
        <f>VLOOKUP($A133,base!$F:$V,base!P$1,FALSE)</f>
        <v>2029004173</v>
      </c>
      <c r="D133" s="213">
        <f>VLOOKUP($A133,base!$F:$V,base!U$1,FALSE)</f>
        <v>5.417475726800971</v>
      </c>
      <c r="E133" s="195">
        <f>VLOOKUP($A133,base!$F:$V,base!T$1,FALSE)</f>
        <v>10.765192371983817</v>
      </c>
      <c r="F133" s="61">
        <f>VLOOKUP($A133,base!$F:$V,base!O$1,FALSE)</f>
        <v>28</v>
      </c>
      <c r="G133" s="61">
        <f>VLOOKUP($A133,base!$F:$V,base!N$1,FALSE)</f>
        <v>15</v>
      </c>
      <c r="H133" s="61" t="str">
        <f>VLOOKUP($A133,DLUO!$A:$H,DLUO!$F$1,FALSE)</f>
        <v>6</v>
      </c>
      <c r="I133" s="61" t="str">
        <f>VLOOKUP($A133,DLUO!$A:$H,DLUO!$H$1,FALSE)</f>
        <v>18</v>
      </c>
      <c r="J133" s="141" t="e">
        <f>VLOOKUP(A133,#REF!,#REF!,FALSE)</f>
        <v>#REF!</v>
      </c>
      <c r="K133" s="132" t="e">
        <f>J133-(VLOOKUP($A133,#REF!,#REF!,FALSE))+($AN133*$F133)</f>
        <v>#REF!</v>
      </c>
      <c r="L133" s="133" t="e">
        <f>K133-(VLOOKUP($A133,#REF!,#REF!,FALSE))</f>
        <v>#REF!</v>
      </c>
      <c r="M133" s="133" t="e">
        <f>L133-(VLOOKUP($A133,#REF!,#REF!,FALSE))</f>
        <v>#REF!</v>
      </c>
      <c r="N133" s="133" t="e">
        <f>M133-(VLOOKUP($A133,#REF!,#REF!,FALSE))</f>
        <v>#REF!</v>
      </c>
      <c r="O133" s="133" t="e">
        <f>N133-(VLOOKUP($A133,#REF!,#REF!,FALSE))</f>
        <v>#REF!</v>
      </c>
      <c r="P133" s="133" t="e">
        <f>O133-(VLOOKUP($A133,#REF!,#REF!,FALSE))</f>
        <v>#REF!</v>
      </c>
      <c r="Q133" s="133" t="e">
        <f>P133-(VLOOKUP($A133,#REF!,#REF!,FALSE))</f>
        <v>#REF!</v>
      </c>
      <c r="R133" s="133" t="e">
        <f>Q133-(VLOOKUP($A133,#REF!,#REF!,FALSE))</f>
        <v>#REF!</v>
      </c>
      <c r="S133" s="133" t="e">
        <f>R133-(VLOOKUP($A133,#REF!,#REF!,FALSE))</f>
        <v>#REF!</v>
      </c>
      <c r="T133" s="133" t="e">
        <f>S133-(VLOOKUP($A133,#REF!,#REF!,FALSE))</f>
        <v>#REF!</v>
      </c>
      <c r="U133" s="133" t="e">
        <f>T133-(VLOOKUP($A133,#REF!,#REF!,FALSE))</f>
        <v>#REF!</v>
      </c>
      <c r="V133" s="133" t="e">
        <f>U133-(VLOOKUP($A133,#REF!,#REF!,FALSE))</f>
        <v>#REF!</v>
      </c>
      <c r="W133" s="133" t="e">
        <f>V133-(VLOOKUP($A133,#REF!,#REF!,FALSE))</f>
        <v>#REF!</v>
      </c>
      <c r="X133" s="134" t="e">
        <f>W133-(VLOOKUP($A133,#REF!,#REF!,FALSE))</f>
        <v>#REF!</v>
      </c>
      <c r="Z133" s="231" t="e">
        <f t="shared" ref="Z133:AG133" si="164">IF(IF(K133&lt;0,(L133/$F133)-(K133/$F133),L133/$F133)&gt;0,"",IF(K133&lt;0,(L133/$F133)-(K133/$F133),L133/$F133))</f>
        <v>#REF!</v>
      </c>
      <c r="AA133" s="232" t="e">
        <f t="shared" si="164"/>
        <v>#REF!</v>
      </c>
      <c r="AB133" s="232" t="e">
        <f t="shared" si="164"/>
        <v>#REF!</v>
      </c>
      <c r="AC133" s="232" t="e">
        <f t="shared" si="164"/>
        <v>#REF!</v>
      </c>
      <c r="AD133" s="232" t="e">
        <f t="shared" si="164"/>
        <v>#REF!</v>
      </c>
      <c r="AE133" s="232" t="e">
        <f t="shared" si="164"/>
        <v>#REF!</v>
      </c>
      <c r="AF133" s="232" t="e">
        <f t="shared" si="164"/>
        <v>#REF!</v>
      </c>
      <c r="AG133" s="232" t="e">
        <f t="shared" si="164"/>
        <v>#REF!</v>
      </c>
      <c r="AH133" s="232" t="e">
        <f t="shared" si="138"/>
        <v>#REF!</v>
      </c>
      <c r="AI133" s="232" t="e">
        <f t="shared" si="138"/>
        <v>#REF!</v>
      </c>
      <c r="AJ133" s="237" t="e">
        <f t="shared" si="156"/>
        <v>#REF!</v>
      </c>
      <c r="AK133" s="237" t="e">
        <f t="shared" si="159"/>
        <v>#REF!</v>
      </c>
      <c r="AL133" s="237" t="e">
        <f t="shared" si="160"/>
        <v>#REF!</v>
      </c>
      <c r="AM133" s="168" t="e">
        <f t="shared" si="142"/>
        <v>#REF!</v>
      </c>
      <c r="AN133" s="52">
        <f t="shared" si="143"/>
        <v>0</v>
      </c>
      <c r="AO133" s="142"/>
      <c r="AP133" s="147"/>
      <c r="AQ133" s="150"/>
      <c r="AR133" s="147"/>
      <c r="AS133" s="150"/>
      <c r="AT133" s="147"/>
      <c r="AU133" s="150"/>
      <c r="AV133" s="147"/>
      <c r="AW133" s="150"/>
      <c r="AX133" s="147"/>
      <c r="AY133" s="150"/>
      <c r="AZ133" s="147"/>
      <c r="BA133" s="150"/>
      <c r="BB133" s="147"/>
      <c r="BC133" s="150"/>
      <c r="BD133" s="147"/>
      <c r="BE133" s="150"/>
      <c r="BF133" s="147"/>
      <c r="BG133" s="150"/>
      <c r="BH133" s="147"/>
      <c r="BI133" s="150"/>
      <c r="BJ133" s="147"/>
      <c r="BK133" s="150"/>
      <c r="BL133" s="147"/>
      <c r="BM133" s="151"/>
      <c r="BN133" s="67">
        <f t="shared" si="144"/>
        <v>0</v>
      </c>
      <c r="BO133" s="46">
        <f t="shared" si="163"/>
        <v>0</v>
      </c>
      <c r="BP133" s="46">
        <f t="shared" si="163"/>
        <v>0</v>
      </c>
      <c r="BQ133" s="46">
        <f t="shared" si="163"/>
        <v>0</v>
      </c>
      <c r="BR133" s="46">
        <f t="shared" si="163"/>
        <v>0</v>
      </c>
      <c r="BS133" s="49">
        <f t="shared" si="163"/>
        <v>0</v>
      </c>
      <c r="CC133" s="33" t="e">
        <f t="shared" si="146"/>
        <v>#REF!</v>
      </c>
    </row>
    <row r="134" spans="1:81" ht="15.75" hidden="1" collapsed="1" thickBot="1" x14ac:dyDescent="0.25">
      <c r="A134" s="59">
        <v>1000013364</v>
      </c>
      <c r="B134" s="60" t="str">
        <f>VLOOKUP($A134,base!$F:$V,base!Q$1,FALSE)</f>
        <v>AMS COMPLET 900G X 15</v>
      </c>
      <c r="C134" s="61">
        <f>VLOOKUP($A134,base!$F:$V,base!P$1,FALSE)</f>
        <v>2029004173</v>
      </c>
      <c r="D134" s="213">
        <f>VLOOKUP($A134,base!$F:$V,base!U$1,FALSE)</f>
        <v>5.417475726800971</v>
      </c>
      <c r="E134" s="195">
        <f>VLOOKUP($A134,base!$F:$V,base!T$1,FALSE)</f>
        <v>10.765192371983817</v>
      </c>
      <c r="F134" s="61">
        <f>VLOOKUP($A134,base!$F:$V,base!O$1,FALSE)</f>
        <v>28</v>
      </c>
      <c r="G134" s="61">
        <f>VLOOKUP($A134,base!$F:$V,base!N$1,FALSE)</f>
        <v>15</v>
      </c>
      <c r="H134" s="61" t="str">
        <f>VLOOKUP($A134,DLUO!$A:$H,DLUO!$F$1,FALSE)</f>
        <v>6</v>
      </c>
      <c r="I134" s="61" t="str">
        <f>VLOOKUP($A134,DLUO!$A:$H,DLUO!$H$1,FALSE)</f>
        <v>18</v>
      </c>
      <c r="J134" s="141" t="e">
        <f>VLOOKUP(A134,#REF!,#REF!,FALSE)</f>
        <v>#REF!</v>
      </c>
      <c r="K134" s="132" t="e">
        <f>J134-(VLOOKUP($A134,#REF!,#REF!,FALSE))+($AN134*$F134)</f>
        <v>#REF!</v>
      </c>
      <c r="L134" s="133" t="e">
        <f>K134-(VLOOKUP($A134,#REF!,#REF!,FALSE))</f>
        <v>#REF!</v>
      </c>
      <c r="M134" s="133" t="e">
        <f>L134-(VLOOKUP($A134,#REF!,#REF!,FALSE))</f>
        <v>#REF!</v>
      </c>
      <c r="N134" s="133" t="e">
        <f>M134-(VLOOKUP($A134,#REF!,#REF!,FALSE))</f>
        <v>#REF!</v>
      </c>
      <c r="O134" s="133" t="e">
        <f>N134-(VLOOKUP($A134,#REF!,#REF!,FALSE))</f>
        <v>#REF!</v>
      </c>
      <c r="P134" s="133" t="e">
        <f>O134-(VLOOKUP($A134,#REF!,#REF!,FALSE))</f>
        <v>#REF!</v>
      </c>
      <c r="Q134" s="133" t="e">
        <f>P134-(VLOOKUP($A134,#REF!,#REF!,FALSE))</f>
        <v>#REF!</v>
      </c>
      <c r="R134" s="133" t="e">
        <f>Q134-(VLOOKUP($A134,#REF!,#REF!,FALSE))</f>
        <v>#REF!</v>
      </c>
      <c r="S134" s="133" t="e">
        <f>R134-(VLOOKUP($A134,#REF!,#REF!,FALSE))</f>
        <v>#REF!</v>
      </c>
      <c r="T134" s="133" t="e">
        <f>S134-(VLOOKUP($A134,#REF!,#REF!,FALSE))</f>
        <v>#REF!</v>
      </c>
      <c r="U134" s="133" t="e">
        <f>T134-(VLOOKUP($A134,#REF!,#REF!,FALSE))</f>
        <v>#REF!</v>
      </c>
      <c r="V134" s="133" t="e">
        <f>U134-(VLOOKUP($A134,#REF!,#REF!,FALSE))</f>
        <v>#REF!</v>
      </c>
      <c r="W134" s="133" t="e">
        <f>V134-(VLOOKUP($A134,#REF!,#REF!,FALSE))</f>
        <v>#REF!</v>
      </c>
      <c r="X134" s="134" t="e">
        <f>W134-(VLOOKUP($A134,#REF!,#REF!,FALSE))</f>
        <v>#REF!</v>
      </c>
      <c r="Z134" s="231" t="e">
        <f t="shared" si="147"/>
        <v>#REF!</v>
      </c>
      <c r="AA134" s="232" t="e">
        <f t="shared" si="148"/>
        <v>#REF!</v>
      </c>
      <c r="AB134" s="232" t="e">
        <f t="shared" si="149"/>
        <v>#REF!</v>
      </c>
      <c r="AC134" s="232" t="e">
        <f t="shared" si="150"/>
        <v>#REF!</v>
      </c>
      <c r="AD134" s="232" t="e">
        <f t="shared" si="151"/>
        <v>#REF!</v>
      </c>
      <c r="AE134" s="232" t="e">
        <f t="shared" si="152"/>
        <v>#REF!</v>
      </c>
      <c r="AF134" s="232" t="e">
        <f t="shared" si="153"/>
        <v>#REF!</v>
      </c>
      <c r="AG134" s="232" t="e">
        <f t="shared" si="154"/>
        <v>#REF!</v>
      </c>
      <c r="AH134" s="232" t="e">
        <f t="shared" si="138"/>
        <v>#REF!</v>
      </c>
      <c r="AI134" s="232" t="e">
        <f t="shared" si="138"/>
        <v>#REF!</v>
      </c>
      <c r="AJ134" s="237" t="e">
        <f t="shared" si="156"/>
        <v>#REF!</v>
      </c>
      <c r="AK134" s="237" t="e">
        <f t="shared" si="159"/>
        <v>#REF!</v>
      </c>
      <c r="AL134" s="237" t="e">
        <f t="shared" si="160"/>
        <v>#REF!</v>
      </c>
      <c r="AM134" s="168" t="e">
        <f t="shared" si="142"/>
        <v>#REF!</v>
      </c>
      <c r="AN134" s="52">
        <f t="shared" si="143"/>
        <v>0</v>
      </c>
      <c r="AO134" s="142"/>
      <c r="AP134" s="147"/>
      <c r="AQ134" s="150"/>
      <c r="AR134" s="147"/>
      <c r="AS134" s="150"/>
      <c r="AT134" s="147"/>
      <c r="AU134" s="150"/>
      <c r="AV134" s="147"/>
      <c r="AW134" s="150"/>
      <c r="AX134" s="147"/>
      <c r="AY134" s="150"/>
      <c r="AZ134" s="147"/>
      <c r="BA134" s="150"/>
      <c r="BB134" s="147"/>
      <c r="BC134" s="150"/>
      <c r="BD134" s="147"/>
      <c r="BE134" s="150"/>
      <c r="BF134" s="147"/>
      <c r="BG134" s="150"/>
      <c r="BH134" s="147"/>
      <c r="BI134" s="150"/>
      <c r="BJ134" s="147"/>
      <c r="BK134" s="150"/>
      <c r="BL134" s="147"/>
      <c r="BM134" s="151"/>
      <c r="BN134" s="67">
        <f t="shared" si="144"/>
        <v>0</v>
      </c>
      <c r="BO134" s="46">
        <f t="shared" si="163"/>
        <v>0</v>
      </c>
      <c r="BP134" s="46">
        <f t="shared" si="163"/>
        <v>0</v>
      </c>
      <c r="BQ134" s="46">
        <f t="shared" si="163"/>
        <v>0</v>
      </c>
      <c r="BR134" s="46">
        <f t="shared" si="163"/>
        <v>0</v>
      </c>
      <c r="BS134" s="49">
        <f t="shared" si="163"/>
        <v>0</v>
      </c>
      <c r="CC134" s="33" t="e">
        <f t="shared" si="146"/>
        <v>#REF!</v>
      </c>
    </row>
    <row r="135" spans="1:81" ht="15.75" hidden="1" thickBot="1" x14ac:dyDescent="0.25">
      <c r="A135" s="59">
        <v>1000013363</v>
      </c>
      <c r="B135" s="60" t="str">
        <f>VLOOKUP($A135,base!$F:$V,base!Q$1,FALSE)</f>
        <v>AMS COMPLET 900G X 7</v>
      </c>
      <c r="C135" s="61">
        <f>VLOOKUP($A135,base!$F:$V,base!P$1,FALSE)</f>
        <v>2029004173</v>
      </c>
      <c r="D135" s="213">
        <f>VLOOKUP($A135,base!$F:$V,base!U$1,FALSE)</f>
        <v>5.417475726800971</v>
      </c>
      <c r="E135" s="195">
        <f>VLOOKUP($A135,base!$F:$V,base!T$1,FALSE)</f>
        <v>10.765192371983817</v>
      </c>
      <c r="F135" s="61">
        <f>VLOOKUP($A135,base!$F:$V,base!O$1,FALSE)</f>
        <v>60</v>
      </c>
      <c r="G135" s="61">
        <f>VLOOKUP($A135,base!$F:$V,base!N$1,FALSE)</f>
        <v>7</v>
      </c>
      <c r="H135" s="61" t="str">
        <f>VLOOKUP($A135,DLUO!$A:$H,DLUO!$F$1,FALSE)</f>
        <v>6</v>
      </c>
      <c r="I135" s="61" t="str">
        <f>VLOOKUP($A135,DLUO!$A:$H,DLUO!$H$1,FALSE)</f>
        <v>18</v>
      </c>
      <c r="J135" s="141" t="e">
        <f>VLOOKUP(A135,#REF!,#REF!,FALSE)</f>
        <v>#REF!</v>
      </c>
      <c r="K135" s="132" t="e">
        <f>J135-(VLOOKUP($A135,#REF!,#REF!,FALSE))+($AN135*$F135)</f>
        <v>#REF!</v>
      </c>
      <c r="L135" s="133" t="e">
        <f>K135-(VLOOKUP($A135,#REF!,#REF!,FALSE))</f>
        <v>#REF!</v>
      </c>
      <c r="M135" s="133" t="e">
        <f>L135-(VLOOKUP($A135,#REF!,#REF!,FALSE))</f>
        <v>#REF!</v>
      </c>
      <c r="N135" s="133" t="e">
        <f>M135-(VLOOKUP($A135,#REF!,#REF!,FALSE))</f>
        <v>#REF!</v>
      </c>
      <c r="O135" s="133" t="e">
        <f>N135-(VLOOKUP($A135,#REF!,#REF!,FALSE))</f>
        <v>#REF!</v>
      </c>
      <c r="P135" s="133" t="e">
        <f>O135-(VLOOKUP($A135,#REF!,#REF!,FALSE))</f>
        <v>#REF!</v>
      </c>
      <c r="Q135" s="133" t="e">
        <f>P135-(VLOOKUP($A135,#REF!,#REF!,FALSE))</f>
        <v>#REF!</v>
      </c>
      <c r="R135" s="133" t="e">
        <f>Q135-(VLOOKUP($A135,#REF!,#REF!,FALSE))</f>
        <v>#REF!</v>
      </c>
      <c r="S135" s="133" t="e">
        <f>R135-(VLOOKUP($A135,#REF!,#REF!,FALSE))</f>
        <v>#REF!</v>
      </c>
      <c r="T135" s="133" t="e">
        <f>S135-(VLOOKUP($A135,#REF!,#REF!,FALSE))</f>
        <v>#REF!</v>
      </c>
      <c r="U135" s="133" t="e">
        <f>T135-(VLOOKUP($A135,#REF!,#REF!,FALSE))</f>
        <v>#REF!</v>
      </c>
      <c r="V135" s="133" t="e">
        <f>U135-(VLOOKUP($A135,#REF!,#REF!,FALSE))</f>
        <v>#REF!</v>
      </c>
      <c r="W135" s="133" t="e">
        <f>V135-(VLOOKUP($A135,#REF!,#REF!,FALSE))</f>
        <v>#REF!</v>
      </c>
      <c r="X135" s="134" t="e">
        <f>W135-(VLOOKUP($A135,#REF!,#REF!,FALSE))</f>
        <v>#REF!</v>
      </c>
      <c r="Z135" s="231" t="e">
        <f t="shared" si="147"/>
        <v>#REF!</v>
      </c>
      <c r="AA135" s="232" t="e">
        <f t="shared" si="148"/>
        <v>#REF!</v>
      </c>
      <c r="AB135" s="232" t="e">
        <f t="shared" si="149"/>
        <v>#REF!</v>
      </c>
      <c r="AC135" s="232" t="e">
        <f t="shared" si="150"/>
        <v>#REF!</v>
      </c>
      <c r="AD135" s="232" t="e">
        <f t="shared" si="151"/>
        <v>#REF!</v>
      </c>
      <c r="AE135" s="232" t="e">
        <f t="shared" si="152"/>
        <v>#REF!</v>
      </c>
      <c r="AF135" s="232" t="e">
        <f t="shared" si="153"/>
        <v>#REF!</v>
      </c>
      <c r="AG135" s="232" t="e">
        <f t="shared" si="154"/>
        <v>#REF!</v>
      </c>
      <c r="AH135" s="232" t="e">
        <f t="shared" si="138"/>
        <v>#REF!</v>
      </c>
      <c r="AI135" s="232" t="e">
        <f t="shared" si="138"/>
        <v>#REF!</v>
      </c>
      <c r="AJ135" s="237" t="e">
        <f t="shared" si="156"/>
        <v>#REF!</v>
      </c>
      <c r="AK135" s="237" t="e">
        <f t="shared" si="159"/>
        <v>#REF!</v>
      </c>
      <c r="AL135" s="237" t="e">
        <f t="shared" si="160"/>
        <v>#REF!</v>
      </c>
      <c r="AM135" s="168" t="e">
        <f t="shared" si="142"/>
        <v>#REF!</v>
      </c>
      <c r="AN135" s="52">
        <f t="shared" si="143"/>
        <v>0</v>
      </c>
      <c r="AO135" s="142"/>
      <c r="AP135" s="147"/>
      <c r="AQ135" s="150"/>
      <c r="AR135" s="147"/>
      <c r="AS135" s="150"/>
      <c r="AT135" s="147"/>
      <c r="AU135" s="150"/>
      <c r="AV135" s="147"/>
      <c r="AW135" s="150"/>
      <c r="AX135" s="147"/>
      <c r="AY135" s="150"/>
      <c r="AZ135" s="147"/>
      <c r="BA135" s="150"/>
      <c r="BB135" s="147"/>
      <c r="BC135" s="150"/>
      <c r="BD135" s="147"/>
      <c r="BE135" s="150"/>
      <c r="BF135" s="147"/>
      <c r="BG135" s="150"/>
      <c r="BH135" s="147"/>
      <c r="BI135" s="150"/>
      <c r="BJ135" s="147"/>
      <c r="BK135" s="150"/>
      <c r="BL135" s="147"/>
      <c r="BM135" s="151"/>
      <c r="BN135" s="67">
        <f t="shared" si="144"/>
        <v>0</v>
      </c>
      <c r="BO135" s="46">
        <f t="shared" si="163"/>
        <v>0</v>
      </c>
      <c r="BP135" s="46">
        <f t="shared" si="163"/>
        <v>0</v>
      </c>
      <c r="BQ135" s="46">
        <f t="shared" si="163"/>
        <v>0</v>
      </c>
      <c r="BR135" s="46">
        <f t="shared" si="163"/>
        <v>0</v>
      </c>
      <c r="BS135" s="49">
        <f t="shared" si="163"/>
        <v>0</v>
      </c>
      <c r="CC135" s="33" t="e">
        <f t="shared" si="146"/>
        <v>#REF!</v>
      </c>
    </row>
    <row r="136" spans="1:81" ht="15.75" hidden="1" collapsed="1" thickBot="1" x14ac:dyDescent="0.25">
      <c r="A136" s="59">
        <v>1000013367</v>
      </c>
      <c r="B136" s="60" t="str">
        <f>VLOOKUP($A136,base!$F:$V,base!Q$1,FALSE)</f>
        <v>AMERICAN SANDWICH COMPLET 600 G X 15</v>
      </c>
      <c r="C136" s="61">
        <f>VLOOKUP($A136,base!$F:$V,base!P$1,FALSE)</f>
        <v>2029004173</v>
      </c>
      <c r="D136" s="213">
        <f>VLOOKUP($A136,base!$F:$V,base!U$1,FALSE)</f>
        <v>5.1712268314210057</v>
      </c>
      <c r="E136" s="195">
        <f>VLOOKUP($A136,base!$F:$V,base!T$1,FALSE)</f>
        <v>10.765192371983815</v>
      </c>
      <c r="F136" s="61">
        <f>VLOOKUP($A136,base!$F:$V,base!O$1,FALSE)</f>
        <v>44</v>
      </c>
      <c r="G136" s="61">
        <f>VLOOKUP($A136,base!$F:$V,base!N$1,FALSE)</f>
        <v>15</v>
      </c>
      <c r="H136" s="61" t="str">
        <f>VLOOKUP($A136,DLUO!$A:$H,DLUO!$F$1,FALSE)</f>
        <v>6</v>
      </c>
      <c r="I136" s="61" t="str">
        <f>VLOOKUP($A136,DLUO!$A:$H,DLUO!$H$1,FALSE)</f>
        <v>18</v>
      </c>
      <c r="J136" s="141" t="e">
        <f>VLOOKUP(A136,#REF!,#REF!,FALSE)</f>
        <v>#REF!</v>
      </c>
      <c r="K136" s="132" t="e">
        <f>J136-(VLOOKUP($A136,#REF!,#REF!,FALSE))+($AN136*$F136)</f>
        <v>#REF!</v>
      </c>
      <c r="L136" s="133" t="e">
        <f>K136-(VLOOKUP($A136,#REF!,#REF!,FALSE))</f>
        <v>#REF!</v>
      </c>
      <c r="M136" s="133" t="e">
        <f>L136-(VLOOKUP($A136,#REF!,#REF!,FALSE))</f>
        <v>#REF!</v>
      </c>
      <c r="N136" s="133" t="e">
        <f>M136-(VLOOKUP($A136,#REF!,#REF!,FALSE))</f>
        <v>#REF!</v>
      </c>
      <c r="O136" s="133" t="e">
        <f>N136-(VLOOKUP($A136,#REF!,#REF!,FALSE))</f>
        <v>#REF!</v>
      </c>
      <c r="P136" s="133" t="e">
        <f>O136-(VLOOKUP($A136,#REF!,#REF!,FALSE))</f>
        <v>#REF!</v>
      </c>
      <c r="Q136" s="133" t="e">
        <f>P136-(VLOOKUP($A136,#REF!,#REF!,FALSE))</f>
        <v>#REF!</v>
      </c>
      <c r="R136" s="133" t="e">
        <f>Q136-(VLOOKUP($A136,#REF!,#REF!,FALSE))</f>
        <v>#REF!</v>
      </c>
      <c r="S136" s="133" t="e">
        <f>R136-(VLOOKUP($A136,#REF!,#REF!,FALSE))</f>
        <v>#REF!</v>
      </c>
      <c r="T136" s="133" t="e">
        <f>S136-(VLOOKUP($A136,#REF!,#REF!,FALSE))</f>
        <v>#REF!</v>
      </c>
      <c r="U136" s="133" t="e">
        <f>T136-(VLOOKUP($A136,#REF!,#REF!,FALSE))</f>
        <v>#REF!</v>
      </c>
      <c r="V136" s="133" t="e">
        <f>U136-(VLOOKUP($A136,#REF!,#REF!,FALSE))</f>
        <v>#REF!</v>
      </c>
      <c r="W136" s="133" t="e">
        <f>V136-(VLOOKUP($A136,#REF!,#REF!,FALSE))</f>
        <v>#REF!</v>
      </c>
      <c r="X136" s="134" t="e">
        <f>W136-(VLOOKUP($A136,#REF!,#REF!,FALSE))</f>
        <v>#REF!</v>
      </c>
      <c r="Z136" s="231" t="e">
        <f t="shared" si="147"/>
        <v>#REF!</v>
      </c>
      <c r="AA136" s="232" t="e">
        <f t="shared" si="148"/>
        <v>#REF!</v>
      </c>
      <c r="AB136" s="232" t="e">
        <f t="shared" si="149"/>
        <v>#REF!</v>
      </c>
      <c r="AC136" s="232" t="e">
        <f t="shared" si="150"/>
        <v>#REF!</v>
      </c>
      <c r="AD136" s="232" t="e">
        <f t="shared" si="151"/>
        <v>#REF!</v>
      </c>
      <c r="AE136" s="232" t="e">
        <f t="shared" si="152"/>
        <v>#REF!</v>
      </c>
      <c r="AF136" s="232" t="e">
        <f t="shared" si="153"/>
        <v>#REF!</v>
      </c>
      <c r="AG136" s="232" t="e">
        <f t="shared" si="154"/>
        <v>#REF!</v>
      </c>
      <c r="AH136" s="232" t="e">
        <f t="shared" si="138"/>
        <v>#REF!</v>
      </c>
      <c r="AI136" s="232" t="e">
        <f t="shared" si="138"/>
        <v>#REF!</v>
      </c>
      <c r="AJ136" s="237" t="e">
        <f t="shared" si="156"/>
        <v>#REF!</v>
      </c>
      <c r="AK136" s="237" t="e">
        <f t="shared" si="159"/>
        <v>#REF!</v>
      </c>
      <c r="AL136" s="237" t="e">
        <f t="shared" si="160"/>
        <v>#REF!</v>
      </c>
      <c r="AM136" s="168" t="e">
        <f t="shared" si="142"/>
        <v>#REF!</v>
      </c>
      <c r="AN136" s="52">
        <f t="shared" si="143"/>
        <v>0</v>
      </c>
      <c r="AO136" s="142"/>
      <c r="AP136" s="147"/>
      <c r="AQ136" s="150"/>
      <c r="AR136" s="147"/>
      <c r="AS136" s="150"/>
      <c r="AT136" s="147"/>
      <c r="AU136" s="150"/>
      <c r="AV136" s="147"/>
      <c r="AW136" s="150"/>
      <c r="AX136" s="147"/>
      <c r="AY136" s="150"/>
      <c r="AZ136" s="147"/>
      <c r="BA136" s="150"/>
      <c r="BB136" s="147"/>
      <c r="BC136" s="150"/>
      <c r="BD136" s="147"/>
      <c r="BE136" s="150"/>
      <c r="BF136" s="147"/>
      <c r="BG136" s="150"/>
      <c r="BH136" s="147"/>
      <c r="BI136" s="150"/>
      <c r="BJ136" s="147"/>
      <c r="BK136" s="150"/>
      <c r="BL136" s="147"/>
      <c r="BM136" s="151"/>
      <c r="BN136" s="67">
        <f t="shared" si="144"/>
        <v>0</v>
      </c>
      <c r="BO136" s="46">
        <f t="shared" si="163"/>
        <v>0</v>
      </c>
      <c r="BP136" s="46">
        <f t="shared" si="163"/>
        <v>0</v>
      </c>
      <c r="BQ136" s="46">
        <f t="shared" si="163"/>
        <v>0</v>
      </c>
      <c r="BR136" s="46">
        <f t="shared" si="163"/>
        <v>0</v>
      </c>
      <c r="BS136" s="49">
        <f t="shared" si="163"/>
        <v>0</v>
      </c>
      <c r="CC136" s="33" t="e">
        <f t="shared" si="146"/>
        <v>#REF!</v>
      </c>
    </row>
    <row r="137" spans="1:81" ht="15.75" hidden="1" collapsed="1" thickBot="1" x14ac:dyDescent="0.25">
      <c r="A137" s="381">
        <v>1000015814</v>
      </c>
      <c r="B137" s="382" t="str">
        <f>VLOOKUP($A137,base!$F:$V,base!Q$1,FALSE)</f>
        <v>AMERICAN SANDWICH COMPLET 600 G X 15</v>
      </c>
      <c r="C137" s="383">
        <f>VLOOKUP($A137,base!$F:$V,base!P$1,FALSE)</f>
        <v>2029004173</v>
      </c>
      <c r="D137" s="384">
        <f>VLOOKUP($A137,base!$F:$V,base!U$1,FALSE)</f>
        <v>5.1712268314210057</v>
      </c>
      <c r="E137" s="385">
        <f>VLOOKUP($A137,base!$F:$V,base!T$1,FALSE)</f>
        <v>10.765192371983815</v>
      </c>
      <c r="F137" s="383">
        <f>VLOOKUP($A137,base!$F:$V,base!O$1,FALSE)</f>
        <v>44</v>
      </c>
      <c r="G137" s="383">
        <f>VLOOKUP($A137,base!$F:$V,base!N$1,FALSE)</f>
        <v>15</v>
      </c>
      <c r="H137" s="383" t="str">
        <f>VLOOKUP($A137,DLUO!$A:$H,DLUO!$F$1,FALSE)</f>
        <v>6</v>
      </c>
      <c r="I137" s="61" t="str">
        <f>VLOOKUP($A137,DLUO!$A:$H,DLUO!$H$1,FALSE)</f>
        <v>18</v>
      </c>
      <c r="J137" s="141" t="e">
        <f>VLOOKUP(A137,#REF!,#REF!,FALSE)</f>
        <v>#REF!</v>
      </c>
      <c r="K137" s="132" t="e">
        <f>J137-(VLOOKUP($A137,#REF!,#REF!,FALSE))+($AN137*$F137)</f>
        <v>#REF!</v>
      </c>
      <c r="L137" s="133" t="e">
        <f>K137-(VLOOKUP($A137,#REF!,#REF!,FALSE))</f>
        <v>#REF!</v>
      </c>
      <c r="M137" s="133" t="e">
        <f>L137-(VLOOKUP($A137,#REF!,#REF!,FALSE))</f>
        <v>#REF!</v>
      </c>
      <c r="N137" s="133" t="e">
        <f>M137-(VLOOKUP($A137,#REF!,#REF!,FALSE))</f>
        <v>#REF!</v>
      </c>
      <c r="O137" s="133" t="e">
        <f>N137-(VLOOKUP($A137,#REF!,#REF!,FALSE))</f>
        <v>#REF!</v>
      </c>
      <c r="P137" s="133" t="e">
        <f>O137-(VLOOKUP($A137,#REF!,#REF!,FALSE))</f>
        <v>#REF!</v>
      </c>
      <c r="Q137" s="133" t="e">
        <f>P137-(VLOOKUP($A137,#REF!,#REF!,FALSE))</f>
        <v>#REF!</v>
      </c>
      <c r="R137" s="133" t="e">
        <f>Q137-(VLOOKUP($A137,#REF!,#REF!,FALSE))</f>
        <v>#REF!</v>
      </c>
      <c r="S137" s="133" t="e">
        <f>R137-(VLOOKUP($A137,#REF!,#REF!,FALSE))</f>
        <v>#REF!</v>
      </c>
      <c r="T137" s="133" t="e">
        <f>S137-(VLOOKUP($A137,#REF!,#REF!,FALSE))</f>
        <v>#REF!</v>
      </c>
      <c r="U137" s="133" t="e">
        <f>T137-(VLOOKUP($A137,#REF!,#REF!,FALSE))</f>
        <v>#REF!</v>
      </c>
      <c r="V137" s="133" t="e">
        <f>U137-(VLOOKUP($A137,#REF!,#REF!,FALSE))</f>
        <v>#REF!</v>
      </c>
      <c r="W137" s="133" t="e">
        <f>V137-(VLOOKUP($A137,#REF!,#REF!,FALSE))</f>
        <v>#REF!</v>
      </c>
      <c r="X137" s="134" t="e">
        <f>W137-(VLOOKUP($A137,#REF!,#REF!,FALSE))</f>
        <v>#REF!</v>
      </c>
      <c r="Z137" s="231" t="e">
        <f t="shared" ref="Z137:AI138" si="165">IF(IF(K137&lt;0,(L137/$F137)-(K137/$F137),L137/$F137)&gt;0,"",IF(K137&lt;0,(L137/$F137)-(K137/$F137),L137/$F137))</f>
        <v>#REF!</v>
      </c>
      <c r="AA137" s="232" t="e">
        <f t="shared" si="165"/>
        <v>#REF!</v>
      </c>
      <c r="AB137" s="232" t="e">
        <f t="shared" si="165"/>
        <v>#REF!</v>
      </c>
      <c r="AC137" s="232" t="e">
        <f t="shared" si="165"/>
        <v>#REF!</v>
      </c>
      <c r="AD137" s="232" t="e">
        <f t="shared" si="165"/>
        <v>#REF!</v>
      </c>
      <c r="AE137" s="232" t="e">
        <f t="shared" si="165"/>
        <v>#REF!</v>
      </c>
      <c r="AF137" s="232" t="e">
        <f t="shared" si="165"/>
        <v>#REF!</v>
      </c>
      <c r="AG137" s="232" t="e">
        <f t="shared" si="165"/>
        <v>#REF!</v>
      </c>
      <c r="AH137" s="232" t="e">
        <f t="shared" si="165"/>
        <v>#REF!</v>
      </c>
      <c r="AI137" s="232" t="e">
        <f t="shared" si="165"/>
        <v>#REF!</v>
      </c>
      <c r="AJ137" s="237" t="e">
        <f t="shared" si="156"/>
        <v>#REF!</v>
      </c>
      <c r="AK137" s="237" t="e">
        <f t="shared" si="159"/>
        <v>#REF!</v>
      </c>
      <c r="AL137" s="237" t="e">
        <f t="shared" si="160"/>
        <v>#REF!</v>
      </c>
      <c r="AM137" s="168" t="e">
        <f t="shared" si="142"/>
        <v>#REF!</v>
      </c>
      <c r="AN137" s="52">
        <f t="shared" si="143"/>
        <v>0</v>
      </c>
      <c r="AO137" s="142"/>
      <c r="AP137" s="147"/>
      <c r="AQ137" s="150"/>
      <c r="AR137" s="147"/>
      <c r="AS137" s="150"/>
      <c r="AT137" s="147"/>
      <c r="AU137" s="150"/>
      <c r="AV137" s="147"/>
      <c r="AW137" s="150"/>
      <c r="AX137" s="147"/>
      <c r="AY137" s="150"/>
      <c r="AZ137" s="147"/>
      <c r="BA137" s="150"/>
      <c r="BB137" s="147"/>
      <c r="BC137" s="150"/>
      <c r="BD137" s="147"/>
      <c r="BE137" s="150"/>
      <c r="BF137" s="147"/>
      <c r="BG137" s="150"/>
      <c r="BH137" s="147"/>
      <c r="BI137" s="150"/>
      <c r="BJ137" s="147"/>
      <c r="BK137" s="150"/>
      <c r="BL137" s="147"/>
      <c r="BM137" s="151"/>
      <c r="BN137" s="67">
        <f t="shared" si="144"/>
        <v>0</v>
      </c>
      <c r="BO137" s="46">
        <f t="shared" si="163"/>
        <v>0</v>
      </c>
      <c r="BP137" s="46">
        <f t="shared" si="163"/>
        <v>0</v>
      </c>
      <c r="BQ137" s="46">
        <f t="shared" si="163"/>
        <v>0</v>
      </c>
      <c r="BR137" s="46">
        <f t="shared" si="163"/>
        <v>0</v>
      </c>
      <c r="BS137" s="49">
        <f t="shared" si="163"/>
        <v>0</v>
      </c>
      <c r="CC137" s="33" t="e">
        <f t="shared" si="146"/>
        <v>#REF!</v>
      </c>
    </row>
    <row r="138" spans="1:81" ht="15.75" hidden="1" thickBot="1" x14ac:dyDescent="0.25">
      <c r="A138" s="59">
        <v>1000013366</v>
      </c>
      <c r="B138" s="60" t="str">
        <f>VLOOKUP($A138,base!$F:$V,base!Q$1,FALSE)</f>
        <v>AMERICAN SANDWICH COMPLET 600 G X 10</v>
      </c>
      <c r="C138" s="61">
        <f>VLOOKUP($A138,base!$F:$V,base!P$1,FALSE)</f>
        <v>2029004173</v>
      </c>
      <c r="D138" s="213">
        <f>VLOOKUP($A138,base!$F:$V,base!U$1,FALSE)</f>
        <v>5.6883495145631056</v>
      </c>
      <c r="E138" s="195">
        <f>VLOOKUP($A138,base!$F:$V,base!T$1,FALSE)</f>
        <v>10.765192371983817</v>
      </c>
      <c r="F138" s="61">
        <f>VLOOKUP($A138,base!$F:$V,base!O$1,FALSE)</f>
        <v>60</v>
      </c>
      <c r="G138" s="61">
        <f>VLOOKUP($A138,base!$F:$V,base!N$1,FALSE)</f>
        <v>10</v>
      </c>
      <c r="H138" s="61" t="str">
        <f>VLOOKUP($A138,DLUO!$A:$H,DLUO!$F$1,FALSE)</f>
        <v>6</v>
      </c>
      <c r="I138" s="61" t="str">
        <f>VLOOKUP($A138,DLUO!$A:$H,DLUO!$H$1,FALSE)</f>
        <v>18</v>
      </c>
      <c r="J138" s="141" t="e">
        <f>VLOOKUP(A138,#REF!,#REF!,FALSE)</f>
        <v>#REF!</v>
      </c>
      <c r="K138" s="132" t="e">
        <f>J138-(VLOOKUP($A138,#REF!,#REF!,FALSE))+($AN138*$F138)</f>
        <v>#REF!</v>
      </c>
      <c r="L138" s="133" t="e">
        <f>K138-(VLOOKUP($A138,#REF!,#REF!,FALSE))</f>
        <v>#REF!</v>
      </c>
      <c r="M138" s="133" t="e">
        <f>L138-(VLOOKUP($A138,#REF!,#REF!,FALSE))</f>
        <v>#REF!</v>
      </c>
      <c r="N138" s="133" t="e">
        <f>M138-(VLOOKUP($A138,#REF!,#REF!,FALSE))</f>
        <v>#REF!</v>
      </c>
      <c r="O138" s="133" t="e">
        <f>N138-(VLOOKUP($A138,#REF!,#REF!,FALSE))</f>
        <v>#REF!</v>
      </c>
      <c r="P138" s="133" t="e">
        <f>O138-(VLOOKUP($A138,#REF!,#REF!,FALSE))</f>
        <v>#REF!</v>
      </c>
      <c r="Q138" s="133" t="e">
        <f>P138-(VLOOKUP($A138,#REF!,#REF!,FALSE))</f>
        <v>#REF!</v>
      </c>
      <c r="R138" s="133" t="e">
        <f>Q138-(VLOOKUP($A138,#REF!,#REF!,FALSE))</f>
        <v>#REF!</v>
      </c>
      <c r="S138" s="133" t="e">
        <f>R138-(VLOOKUP($A138,#REF!,#REF!,FALSE))</f>
        <v>#REF!</v>
      </c>
      <c r="T138" s="133" t="e">
        <f>S138-(VLOOKUP($A138,#REF!,#REF!,FALSE))</f>
        <v>#REF!</v>
      </c>
      <c r="U138" s="133" t="e">
        <f>T138-(VLOOKUP($A138,#REF!,#REF!,FALSE))</f>
        <v>#REF!</v>
      </c>
      <c r="V138" s="133" t="e">
        <f>U138-(VLOOKUP($A138,#REF!,#REF!,FALSE))</f>
        <v>#REF!</v>
      </c>
      <c r="W138" s="133" t="e">
        <f>V138-(VLOOKUP($A138,#REF!,#REF!,FALSE))</f>
        <v>#REF!</v>
      </c>
      <c r="X138" s="134" t="e">
        <f>W138-(VLOOKUP($A138,#REF!,#REF!,FALSE))</f>
        <v>#REF!</v>
      </c>
      <c r="Z138" s="231" t="e">
        <f t="shared" si="165"/>
        <v>#REF!</v>
      </c>
      <c r="AA138" s="232" t="e">
        <f t="shared" si="165"/>
        <v>#REF!</v>
      </c>
      <c r="AB138" s="232" t="e">
        <f t="shared" si="165"/>
        <v>#REF!</v>
      </c>
      <c r="AC138" s="232" t="e">
        <f t="shared" si="165"/>
        <v>#REF!</v>
      </c>
      <c r="AD138" s="232" t="e">
        <f t="shared" si="165"/>
        <v>#REF!</v>
      </c>
      <c r="AE138" s="232" t="e">
        <f t="shared" si="165"/>
        <v>#REF!</v>
      </c>
      <c r="AF138" s="232" t="e">
        <f t="shared" si="165"/>
        <v>#REF!</v>
      </c>
      <c r="AG138" s="232" t="e">
        <f t="shared" si="165"/>
        <v>#REF!</v>
      </c>
      <c r="AH138" s="232" t="e">
        <f t="shared" si="165"/>
        <v>#REF!</v>
      </c>
      <c r="AI138" s="232" t="e">
        <f t="shared" si="165"/>
        <v>#REF!</v>
      </c>
      <c r="AJ138" s="237" t="e">
        <f t="shared" si="156"/>
        <v>#REF!</v>
      </c>
      <c r="AK138" s="237" t="e">
        <f t="shared" si="159"/>
        <v>#REF!</v>
      </c>
      <c r="AL138" s="237" t="e">
        <f t="shared" si="160"/>
        <v>#REF!</v>
      </c>
      <c r="AM138" s="168" t="e">
        <f t="shared" si="142"/>
        <v>#REF!</v>
      </c>
      <c r="AN138" s="52">
        <f t="shared" si="143"/>
        <v>0</v>
      </c>
      <c r="AO138" s="142"/>
      <c r="AP138" s="147"/>
      <c r="AQ138" s="150"/>
      <c r="AR138" s="147"/>
      <c r="AS138" s="150"/>
      <c r="AT138" s="147"/>
      <c r="AU138" s="150"/>
      <c r="AV138" s="147"/>
      <c r="AW138" s="150"/>
      <c r="AX138" s="147"/>
      <c r="AY138" s="150"/>
      <c r="AZ138" s="147"/>
      <c r="BA138" s="150"/>
      <c r="BB138" s="147"/>
      <c r="BC138" s="150"/>
      <c r="BD138" s="147"/>
      <c r="BE138" s="150"/>
      <c r="BF138" s="147"/>
      <c r="BG138" s="150"/>
      <c r="BH138" s="147"/>
      <c r="BI138" s="150"/>
      <c r="BJ138" s="147"/>
      <c r="BK138" s="150"/>
      <c r="BL138" s="147"/>
      <c r="BM138" s="151"/>
      <c r="BN138" s="67">
        <f t="shared" si="144"/>
        <v>0</v>
      </c>
      <c r="BO138" s="46">
        <f t="shared" si="163"/>
        <v>0</v>
      </c>
      <c r="BP138" s="46">
        <f t="shared" si="163"/>
        <v>0</v>
      </c>
      <c r="BQ138" s="46">
        <f t="shared" si="163"/>
        <v>0</v>
      </c>
      <c r="BR138" s="46">
        <f t="shared" si="163"/>
        <v>0</v>
      </c>
      <c r="BS138" s="49">
        <f t="shared" si="163"/>
        <v>0</v>
      </c>
      <c r="CC138" s="33" t="e">
        <f t="shared" si="146"/>
        <v>#REF!</v>
      </c>
    </row>
    <row r="139" spans="1:81" ht="15.75" hidden="1" thickBot="1" x14ac:dyDescent="0.25">
      <c r="A139" s="381">
        <v>1000015813</v>
      </c>
      <c r="B139" s="382" t="str">
        <f>VLOOKUP($A139,base!$F:$V,base!Q$1,FALSE)</f>
        <v>AMERICAN SANDWICH COMPLET 600 G X 10</v>
      </c>
      <c r="C139" s="383">
        <f>VLOOKUP($A139,base!$F:$V,base!P$1,FALSE)</f>
        <v>2029004173</v>
      </c>
      <c r="D139" s="384">
        <f>VLOOKUP($A139,base!$F:$V,base!U$1,FALSE)</f>
        <v>5.6883495145631056</v>
      </c>
      <c r="E139" s="385">
        <f>VLOOKUP($A139,base!$F:$V,base!T$1,FALSE)</f>
        <v>10.765192371983817</v>
      </c>
      <c r="F139" s="383">
        <f>VLOOKUP($A139,base!$F:$V,base!O$1,FALSE)</f>
        <v>60</v>
      </c>
      <c r="G139" s="383">
        <f>VLOOKUP($A139,base!$F:$V,base!N$1,FALSE)</f>
        <v>10</v>
      </c>
      <c r="H139" s="383" t="str">
        <f>VLOOKUP($A139,DLUO!$A:$H,DLUO!$F$1,FALSE)</f>
        <v>6</v>
      </c>
      <c r="I139" s="61" t="str">
        <f>VLOOKUP($A139,DLUO!$A:$H,DLUO!$H$1,FALSE)</f>
        <v>18</v>
      </c>
      <c r="J139" s="141" t="e">
        <f>VLOOKUP(A139,#REF!,#REF!,FALSE)</f>
        <v>#REF!</v>
      </c>
      <c r="K139" s="132" t="e">
        <f>J139-(VLOOKUP($A139,#REF!,#REF!,FALSE))+($AN139*$F139)</f>
        <v>#REF!</v>
      </c>
      <c r="L139" s="133" t="e">
        <f>K139-(VLOOKUP($A139,#REF!,#REF!,FALSE))</f>
        <v>#REF!</v>
      </c>
      <c r="M139" s="133" t="e">
        <f>L139-(VLOOKUP($A139,#REF!,#REF!,FALSE))</f>
        <v>#REF!</v>
      </c>
      <c r="N139" s="133" t="e">
        <f>M139-(VLOOKUP($A139,#REF!,#REF!,FALSE))</f>
        <v>#REF!</v>
      </c>
      <c r="O139" s="133" t="e">
        <f>N139-(VLOOKUP($A139,#REF!,#REF!,FALSE))</f>
        <v>#REF!</v>
      </c>
      <c r="P139" s="133" t="e">
        <f>O139-(VLOOKUP($A139,#REF!,#REF!,FALSE))</f>
        <v>#REF!</v>
      </c>
      <c r="Q139" s="133" t="e">
        <f>P139-(VLOOKUP($A139,#REF!,#REF!,FALSE))</f>
        <v>#REF!</v>
      </c>
      <c r="R139" s="133" t="e">
        <f>Q139-(VLOOKUP($A139,#REF!,#REF!,FALSE))</f>
        <v>#REF!</v>
      </c>
      <c r="S139" s="133" t="e">
        <f>R139-(VLOOKUP($A139,#REF!,#REF!,FALSE))</f>
        <v>#REF!</v>
      </c>
      <c r="T139" s="133" t="e">
        <f>S139-(VLOOKUP($A139,#REF!,#REF!,FALSE))</f>
        <v>#REF!</v>
      </c>
      <c r="U139" s="133" t="e">
        <f>T139-(VLOOKUP($A139,#REF!,#REF!,FALSE))</f>
        <v>#REF!</v>
      </c>
      <c r="V139" s="133" t="e">
        <f>U139-(VLOOKUP($A139,#REF!,#REF!,FALSE))</f>
        <v>#REF!</v>
      </c>
      <c r="W139" s="133" t="e">
        <f>V139-(VLOOKUP($A139,#REF!,#REF!,FALSE))</f>
        <v>#REF!</v>
      </c>
      <c r="X139" s="134" t="e">
        <f>W139-(VLOOKUP($A139,#REF!,#REF!,FALSE))</f>
        <v>#REF!</v>
      </c>
      <c r="Z139" s="231" t="e">
        <f t="shared" si="147"/>
        <v>#REF!</v>
      </c>
      <c r="AA139" s="232" t="e">
        <f t="shared" si="148"/>
        <v>#REF!</v>
      </c>
      <c r="AB139" s="232" t="e">
        <f t="shared" si="149"/>
        <v>#REF!</v>
      </c>
      <c r="AC139" s="232" t="e">
        <f t="shared" si="150"/>
        <v>#REF!</v>
      </c>
      <c r="AD139" s="232" t="e">
        <f t="shared" si="151"/>
        <v>#REF!</v>
      </c>
      <c r="AE139" s="232" t="e">
        <f t="shared" si="152"/>
        <v>#REF!</v>
      </c>
      <c r="AF139" s="232" t="e">
        <f t="shared" si="153"/>
        <v>#REF!</v>
      </c>
      <c r="AG139" s="232" t="e">
        <f t="shared" si="154"/>
        <v>#REF!</v>
      </c>
      <c r="AH139" s="232" t="e">
        <f t="shared" si="138"/>
        <v>#REF!</v>
      </c>
      <c r="AI139" s="232" t="e">
        <f t="shared" si="138"/>
        <v>#REF!</v>
      </c>
      <c r="AJ139" s="237" t="e">
        <f t="shared" si="156"/>
        <v>#REF!</v>
      </c>
      <c r="AK139" s="237" t="e">
        <f t="shared" si="159"/>
        <v>#REF!</v>
      </c>
      <c r="AL139" s="237" t="e">
        <f t="shared" si="160"/>
        <v>#REF!</v>
      </c>
      <c r="AM139" s="168" t="e">
        <f t="shared" si="142"/>
        <v>#REF!</v>
      </c>
      <c r="AN139" s="52">
        <f t="shared" si="143"/>
        <v>0</v>
      </c>
      <c r="AO139" s="142"/>
      <c r="AP139" s="147"/>
      <c r="AQ139" s="150"/>
      <c r="AR139" s="147"/>
      <c r="AS139" s="150"/>
      <c r="AT139" s="147"/>
      <c r="AU139" s="150"/>
      <c r="AV139" s="147"/>
      <c r="AW139" s="150"/>
      <c r="AX139" s="147"/>
      <c r="AY139" s="150"/>
      <c r="AZ139" s="147"/>
      <c r="BA139" s="150"/>
      <c r="BB139" s="147"/>
      <c r="BC139" s="150"/>
      <c r="BD139" s="147"/>
      <c r="BE139" s="150"/>
      <c r="BF139" s="147"/>
      <c r="BG139" s="150"/>
      <c r="BH139" s="147"/>
      <c r="BI139" s="150"/>
      <c r="BJ139" s="147"/>
      <c r="BK139" s="150"/>
      <c r="BL139" s="147"/>
      <c r="BM139" s="151"/>
      <c r="BN139" s="67">
        <f t="shared" si="144"/>
        <v>0</v>
      </c>
      <c r="BO139" s="46">
        <f t="shared" si="163"/>
        <v>0</v>
      </c>
      <c r="BP139" s="46">
        <f t="shared" si="163"/>
        <v>0</v>
      </c>
      <c r="BQ139" s="46">
        <f t="shared" si="163"/>
        <v>0</v>
      </c>
      <c r="BR139" s="46">
        <f t="shared" si="163"/>
        <v>0</v>
      </c>
      <c r="BS139" s="49">
        <f t="shared" si="163"/>
        <v>0</v>
      </c>
      <c r="CC139" s="33" t="e">
        <f t="shared" si="146"/>
        <v>#REF!</v>
      </c>
    </row>
    <row r="140" spans="1:81" ht="15.75" hidden="1" thickBot="1" x14ac:dyDescent="0.25">
      <c r="A140" s="278">
        <v>1000011863</v>
      </c>
      <c r="B140" s="279" t="str">
        <f>VLOOKUP($A140,base!$F:$V,base!Q$1,FALSE)</f>
        <v>100% MIE NATURE PT PLUS 30% GT 650 G X 6</v>
      </c>
      <c r="C140" s="280">
        <f>VLOOKUP($A140,base!$F:$V,base!P$1,FALSE)</f>
        <v>2029004990</v>
      </c>
      <c r="D140" s="281">
        <f>VLOOKUP($A140,base!$F:$V,base!U$1,FALSE)</f>
        <v>6.108597285067872</v>
      </c>
      <c r="E140" s="282">
        <f>VLOOKUP($A140,base!$F:$V,base!T$1,FALSE)</f>
        <v>10.644516192735553</v>
      </c>
      <c r="F140" s="280">
        <f>VLOOKUP($A140,base!$F:$V,base!O$1,FALSE)</f>
        <v>68</v>
      </c>
      <c r="G140" s="280">
        <f>VLOOKUP($A140,base!$F:$V,base!N$1,FALSE)</f>
        <v>6</v>
      </c>
      <c r="H140" s="280" t="str">
        <f>VLOOKUP($A140,DLUO!$A:$H,DLUO!$F$1,FALSE)</f>
        <v>9</v>
      </c>
      <c r="I140" s="280" t="str">
        <f>VLOOKUP($A140,DLUO!$A:$H,DLUO!$H$1,FALSE)</f>
        <v>27</v>
      </c>
      <c r="J140" s="141" t="e">
        <f>VLOOKUP(A140,#REF!,#REF!,FALSE)</f>
        <v>#REF!</v>
      </c>
      <c r="K140" s="132" t="e">
        <f>J140-(VLOOKUP($A140,#REF!,#REF!,FALSE))+($AN140*$F140)</f>
        <v>#REF!</v>
      </c>
      <c r="L140" s="133" t="e">
        <f>K140-(VLOOKUP($A140,#REF!,#REF!,FALSE))</f>
        <v>#REF!</v>
      </c>
      <c r="M140" s="133" t="e">
        <f>L140-(VLOOKUP($A140,#REF!,#REF!,FALSE))</f>
        <v>#REF!</v>
      </c>
      <c r="N140" s="133" t="e">
        <f>M140-(VLOOKUP($A140,#REF!,#REF!,FALSE))</f>
        <v>#REF!</v>
      </c>
      <c r="O140" s="133" t="e">
        <f>N140-(VLOOKUP($A140,#REF!,#REF!,FALSE))</f>
        <v>#REF!</v>
      </c>
      <c r="P140" s="133" t="e">
        <f>O140-(VLOOKUP($A140,#REF!,#REF!,FALSE))</f>
        <v>#REF!</v>
      </c>
      <c r="Q140" s="133" t="e">
        <f>P140-(VLOOKUP($A140,#REF!,#REF!,FALSE))</f>
        <v>#REF!</v>
      </c>
      <c r="R140" s="133" t="e">
        <f>Q140-(VLOOKUP($A140,#REF!,#REF!,FALSE))</f>
        <v>#REF!</v>
      </c>
      <c r="S140" s="133" t="e">
        <f>R140-(VLOOKUP($A140,#REF!,#REF!,FALSE))</f>
        <v>#REF!</v>
      </c>
      <c r="T140" s="133" t="e">
        <f>S140-(VLOOKUP($A140,#REF!,#REF!,FALSE))</f>
        <v>#REF!</v>
      </c>
      <c r="U140" s="133" t="e">
        <f>T140-(VLOOKUP($A140,#REF!,#REF!,FALSE))</f>
        <v>#REF!</v>
      </c>
      <c r="V140" s="133" t="e">
        <f>U140-(VLOOKUP($A140,#REF!,#REF!,FALSE))</f>
        <v>#REF!</v>
      </c>
      <c r="W140" s="133" t="e">
        <f>V140-(VLOOKUP($A140,#REF!,#REF!,FALSE))</f>
        <v>#REF!</v>
      </c>
      <c r="X140" s="134" t="e">
        <f>W140-(VLOOKUP($A140,#REF!,#REF!,FALSE))</f>
        <v>#REF!</v>
      </c>
      <c r="Z140" s="231" t="e">
        <f t="shared" si="147"/>
        <v>#REF!</v>
      </c>
      <c r="AA140" s="232" t="e">
        <f t="shared" si="148"/>
        <v>#REF!</v>
      </c>
      <c r="AB140" s="232" t="e">
        <f t="shared" si="149"/>
        <v>#REF!</v>
      </c>
      <c r="AC140" s="232" t="e">
        <f t="shared" si="150"/>
        <v>#REF!</v>
      </c>
      <c r="AD140" s="232" t="e">
        <f t="shared" si="151"/>
        <v>#REF!</v>
      </c>
      <c r="AE140" s="232" t="e">
        <f t="shared" si="152"/>
        <v>#REF!</v>
      </c>
      <c r="AF140" s="232" t="e">
        <f t="shared" si="153"/>
        <v>#REF!</v>
      </c>
      <c r="AG140" s="232" t="e">
        <f t="shared" si="154"/>
        <v>#REF!</v>
      </c>
      <c r="AH140" s="232" t="e">
        <f t="shared" ref="AH140:AH170" si="166">IF(IF(S140&lt;0,(T140/$F140)-(S140/$F140),T140/$F140)&gt;0,"",IF(S140&lt;0,(T140/$F140)-(S140/$F140),T140/$F140))</f>
        <v>#REF!</v>
      </c>
      <c r="AI140" s="232" t="e">
        <f t="shared" ref="AI140:AI170" si="167">IF(IF(T140&lt;0,(U140/$F140)-(T140/$F140),U140/$F140)&gt;0,"",IF(T140&lt;0,(U140/$F140)-(T140/$F140),U140/$F140))</f>
        <v>#REF!</v>
      </c>
      <c r="AJ140" s="237" t="e">
        <f t="shared" si="156"/>
        <v>#REF!</v>
      </c>
      <c r="AK140" s="237" t="e">
        <f t="shared" si="159"/>
        <v>#REF!</v>
      </c>
      <c r="AL140" s="237" t="e">
        <f t="shared" si="160"/>
        <v>#REF!</v>
      </c>
      <c r="AM140" s="168" t="e">
        <f t="shared" si="142"/>
        <v>#REF!</v>
      </c>
      <c r="AN140" s="52">
        <f t="shared" si="143"/>
        <v>0</v>
      </c>
      <c r="AO140" s="142"/>
      <c r="AP140" s="147"/>
      <c r="AQ140" s="150"/>
      <c r="AR140" s="147"/>
      <c r="AS140" s="150"/>
      <c r="AT140" s="147"/>
      <c r="AU140" s="150"/>
      <c r="AV140" s="147"/>
      <c r="AW140" s="150"/>
      <c r="AX140" s="147"/>
      <c r="AY140" s="150"/>
      <c r="AZ140" s="147"/>
      <c r="BA140" s="150"/>
      <c r="BB140" s="147"/>
      <c r="BC140" s="150"/>
      <c r="BD140" s="147"/>
      <c r="BE140" s="150"/>
      <c r="BF140" s="147"/>
      <c r="BG140" s="150"/>
      <c r="BH140" s="147"/>
      <c r="BI140" s="150"/>
      <c r="BJ140" s="147"/>
      <c r="BK140" s="150"/>
      <c r="BL140" s="147"/>
      <c r="BM140" s="151"/>
      <c r="BN140" s="67">
        <f t="shared" si="144"/>
        <v>0</v>
      </c>
      <c r="BO140" s="46">
        <f t="shared" si="163"/>
        <v>0</v>
      </c>
      <c r="BP140" s="46">
        <f t="shared" si="163"/>
        <v>0</v>
      </c>
      <c r="BQ140" s="46">
        <f t="shared" si="163"/>
        <v>0</v>
      </c>
      <c r="BR140" s="46">
        <f t="shared" si="163"/>
        <v>0</v>
      </c>
      <c r="BS140" s="49">
        <f t="shared" si="163"/>
        <v>0</v>
      </c>
      <c r="CC140" s="33" t="e">
        <f t="shared" si="146"/>
        <v>#REF!</v>
      </c>
    </row>
    <row r="141" spans="1:81" ht="15.75" hidden="1" collapsed="1" thickBot="1" x14ac:dyDescent="0.25">
      <c r="A141" s="278">
        <v>1000015415</v>
      </c>
      <c r="B141" s="279" t="str">
        <f>VLOOKUP($A141,base!$F:$V,base!Q$1,FALSE)</f>
        <v>100% MIE NATURE PT PLUS 30% GT 650 G X 20</v>
      </c>
      <c r="C141" s="280">
        <f>VLOOKUP($A141,base!$F:$V,base!P$1,FALSE)</f>
        <v>2029004990</v>
      </c>
      <c r="D141" s="281">
        <f>VLOOKUP($A141,base!$F:$V,base!U$1,FALSE)</f>
        <v>6.2307692307692299</v>
      </c>
      <c r="E141" s="282">
        <f>VLOOKUP($A141,base!$F:$V,base!T$1,FALSE)</f>
        <v>10.644516192735551</v>
      </c>
      <c r="F141" s="280">
        <f>VLOOKUP($A141,base!$F:$V,base!O$1,FALSE)</f>
        <v>20</v>
      </c>
      <c r="G141" s="280">
        <f>VLOOKUP($A141,base!$F:$V,base!N$1,FALSE)</f>
        <v>20</v>
      </c>
      <c r="H141" s="280" t="str">
        <f>VLOOKUP($A141,DLUO!$A:$H,DLUO!$F$1,FALSE)</f>
        <v>9</v>
      </c>
      <c r="I141" s="280" t="str">
        <f>VLOOKUP($A141,DLUO!$A:$H,DLUO!$H$1,FALSE)</f>
        <v>27</v>
      </c>
      <c r="J141" s="141" t="e">
        <f>VLOOKUP(A141,#REF!,#REF!,FALSE)</f>
        <v>#REF!</v>
      </c>
      <c r="K141" s="132" t="e">
        <f>J141-(VLOOKUP($A141,#REF!,#REF!,FALSE))+($AN141*$F141)</f>
        <v>#REF!</v>
      </c>
      <c r="L141" s="133" t="e">
        <f>K141-(VLOOKUP($A141,#REF!,#REF!,FALSE))</f>
        <v>#REF!</v>
      </c>
      <c r="M141" s="133" t="e">
        <f>L141-(VLOOKUP($A141,#REF!,#REF!,FALSE))</f>
        <v>#REF!</v>
      </c>
      <c r="N141" s="133" t="e">
        <f>M141-(VLOOKUP($A141,#REF!,#REF!,FALSE))</f>
        <v>#REF!</v>
      </c>
      <c r="O141" s="133" t="e">
        <f>N141-(VLOOKUP($A141,#REF!,#REF!,FALSE))</f>
        <v>#REF!</v>
      </c>
      <c r="P141" s="133" t="e">
        <f>O141-(VLOOKUP($A141,#REF!,#REF!,FALSE))</f>
        <v>#REF!</v>
      </c>
      <c r="Q141" s="133" t="e">
        <f>P141-(VLOOKUP($A141,#REF!,#REF!,FALSE))</f>
        <v>#REF!</v>
      </c>
      <c r="R141" s="133" t="e">
        <f>Q141-(VLOOKUP($A141,#REF!,#REF!,FALSE))</f>
        <v>#REF!</v>
      </c>
      <c r="S141" s="133" t="e">
        <f>R141-(VLOOKUP($A141,#REF!,#REF!,FALSE))</f>
        <v>#REF!</v>
      </c>
      <c r="T141" s="133" t="e">
        <f>S141-(VLOOKUP($A141,#REF!,#REF!,FALSE))</f>
        <v>#REF!</v>
      </c>
      <c r="U141" s="133" t="e">
        <f>T141-(VLOOKUP($A141,#REF!,#REF!,FALSE))</f>
        <v>#REF!</v>
      </c>
      <c r="V141" s="133" t="e">
        <f>U141-(VLOOKUP($A141,#REF!,#REF!,FALSE))</f>
        <v>#REF!</v>
      </c>
      <c r="W141" s="133" t="e">
        <f>V141-(VLOOKUP($A141,#REF!,#REF!,FALSE))</f>
        <v>#REF!</v>
      </c>
      <c r="X141" s="134" t="e">
        <f>W141-(VLOOKUP($A141,#REF!,#REF!,FALSE))</f>
        <v>#REF!</v>
      </c>
      <c r="Z141" s="231" t="e">
        <f t="shared" ref="Z141:AI141" si="168">IF(IF(K141&lt;0,(L141/$F141)-(K141/$F141),L141/$F141)&gt;0,"",IF(K141&lt;0,(L141/$F141)-(K141/$F141),L141/$F141))</f>
        <v>#REF!</v>
      </c>
      <c r="AA141" s="232" t="e">
        <f t="shared" si="168"/>
        <v>#REF!</v>
      </c>
      <c r="AB141" s="232" t="e">
        <f t="shared" si="168"/>
        <v>#REF!</v>
      </c>
      <c r="AC141" s="232" t="e">
        <f t="shared" si="168"/>
        <v>#REF!</v>
      </c>
      <c r="AD141" s="232" t="e">
        <f t="shared" si="168"/>
        <v>#REF!</v>
      </c>
      <c r="AE141" s="232" t="e">
        <f t="shared" si="168"/>
        <v>#REF!</v>
      </c>
      <c r="AF141" s="232" t="e">
        <f t="shared" si="168"/>
        <v>#REF!</v>
      </c>
      <c r="AG141" s="232" t="e">
        <f t="shared" si="168"/>
        <v>#REF!</v>
      </c>
      <c r="AH141" s="232" t="e">
        <f t="shared" si="168"/>
        <v>#REF!</v>
      </c>
      <c r="AI141" s="232" t="e">
        <f t="shared" si="168"/>
        <v>#REF!</v>
      </c>
      <c r="AJ141" s="237" t="e">
        <f t="shared" si="156"/>
        <v>#REF!</v>
      </c>
      <c r="AK141" s="237" t="e">
        <f t="shared" si="159"/>
        <v>#REF!</v>
      </c>
      <c r="AL141" s="237" t="e">
        <f t="shared" si="160"/>
        <v>#REF!</v>
      </c>
      <c r="AM141" s="168" t="e">
        <f t="shared" si="142"/>
        <v>#REF!</v>
      </c>
      <c r="AN141" s="52">
        <f t="shared" si="143"/>
        <v>0</v>
      </c>
      <c r="AO141" s="142"/>
      <c r="AP141" s="147"/>
      <c r="AQ141" s="150"/>
      <c r="AR141" s="147"/>
      <c r="AS141" s="150"/>
      <c r="AT141" s="147"/>
      <c r="AU141" s="150"/>
      <c r="AV141" s="147"/>
      <c r="AW141" s="150"/>
      <c r="AX141" s="147"/>
      <c r="AY141" s="150"/>
      <c r="AZ141" s="147"/>
      <c r="BA141" s="150"/>
      <c r="BB141" s="147"/>
      <c r="BC141" s="150"/>
      <c r="BD141" s="147"/>
      <c r="BE141" s="150"/>
      <c r="BF141" s="147"/>
      <c r="BG141" s="150"/>
      <c r="BH141" s="147"/>
      <c r="BI141" s="150"/>
      <c r="BJ141" s="147"/>
      <c r="BK141" s="150"/>
      <c r="BL141" s="147"/>
      <c r="BM141" s="151"/>
      <c r="BN141" s="67">
        <f t="shared" si="144"/>
        <v>0</v>
      </c>
      <c r="BO141" s="46">
        <f t="shared" si="163"/>
        <v>0</v>
      </c>
      <c r="BP141" s="46">
        <f t="shared" si="163"/>
        <v>0</v>
      </c>
      <c r="BQ141" s="46">
        <f t="shared" si="163"/>
        <v>0</v>
      </c>
      <c r="BR141" s="46">
        <f t="shared" si="163"/>
        <v>0</v>
      </c>
      <c r="BS141" s="49">
        <f t="shared" si="163"/>
        <v>0</v>
      </c>
      <c r="CC141" s="33" t="e">
        <f t="shared" si="146"/>
        <v>#REF!</v>
      </c>
    </row>
    <row r="142" spans="1:81" ht="15.75" hidden="1" collapsed="1" thickBot="1" x14ac:dyDescent="0.25">
      <c r="A142" s="278">
        <v>1000013904</v>
      </c>
      <c r="B142" s="279" t="str">
        <f>VLOOKUP($A142,base!$F:$V,base!Q$1,FALSE)</f>
        <v>100% MIE NATURE PT MAXI 650 G X 6</v>
      </c>
      <c r="C142" s="280">
        <f>VLOOKUP($A142,base!$F:$V,base!P$1,FALSE)</f>
        <v>2029004990</v>
      </c>
      <c r="D142" s="281">
        <f>VLOOKUP($A142,base!$F:$V,base!U$1,FALSE)</f>
        <v>6.108597285067872</v>
      </c>
      <c r="E142" s="282">
        <f>VLOOKUP($A142,base!$F:$V,base!T$1,FALSE)</f>
        <v>10.644516192735553</v>
      </c>
      <c r="F142" s="280">
        <f>VLOOKUP($A142,base!$F:$V,base!O$1,FALSE)</f>
        <v>68</v>
      </c>
      <c r="G142" s="280">
        <f>VLOOKUP($A142,base!$F:$V,base!N$1,FALSE)</f>
        <v>6</v>
      </c>
      <c r="H142" s="280" t="str">
        <f>VLOOKUP($A142,DLUO!$A:$H,DLUO!$F$1,FALSE)</f>
        <v>9</v>
      </c>
      <c r="I142" s="280" t="str">
        <f>VLOOKUP($A142,DLUO!$A:$H,DLUO!$H$1,FALSE)</f>
        <v>27</v>
      </c>
      <c r="J142" s="141" t="e">
        <f>VLOOKUP(A142,#REF!,#REF!,FALSE)</f>
        <v>#REF!</v>
      </c>
      <c r="K142" s="132" t="e">
        <f>J142-(VLOOKUP($A142,#REF!,#REF!,FALSE))+($AN142*$F142)</f>
        <v>#REF!</v>
      </c>
      <c r="L142" s="133" t="e">
        <f>K142-(VLOOKUP($A142,#REF!,#REF!,FALSE))</f>
        <v>#REF!</v>
      </c>
      <c r="M142" s="133" t="e">
        <f>L142-(VLOOKUP($A142,#REF!,#REF!,FALSE))</f>
        <v>#REF!</v>
      </c>
      <c r="N142" s="133" t="e">
        <f>M142-(VLOOKUP($A142,#REF!,#REF!,FALSE))</f>
        <v>#REF!</v>
      </c>
      <c r="O142" s="133" t="e">
        <f>N142-(VLOOKUP($A142,#REF!,#REF!,FALSE))</f>
        <v>#REF!</v>
      </c>
      <c r="P142" s="133" t="e">
        <f>O142-(VLOOKUP($A142,#REF!,#REF!,FALSE))</f>
        <v>#REF!</v>
      </c>
      <c r="Q142" s="133" t="e">
        <f>P142-(VLOOKUP($A142,#REF!,#REF!,FALSE))</f>
        <v>#REF!</v>
      </c>
      <c r="R142" s="133" t="e">
        <f>Q142-(VLOOKUP($A142,#REF!,#REF!,FALSE))</f>
        <v>#REF!</v>
      </c>
      <c r="S142" s="133" t="e">
        <f>R142-(VLOOKUP($A142,#REF!,#REF!,FALSE))</f>
        <v>#REF!</v>
      </c>
      <c r="T142" s="133" t="e">
        <f>S142-(VLOOKUP($A142,#REF!,#REF!,FALSE))</f>
        <v>#REF!</v>
      </c>
      <c r="U142" s="133" t="e">
        <f>T142-(VLOOKUP($A142,#REF!,#REF!,FALSE))</f>
        <v>#REF!</v>
      </c>
      <c r="V142" s="133" t="e">
        <f>U142-(VLOOKUP($A142,#REF!,#REF!,FALSE))</f>
        <v>#REF!</v>
      </c>
      <c r="W142" s="133" t="e">
        <f>V142-(VLOOKUP($A142,#REF!,#REF!,FALSE))</f>
        <v>#REF!</v>
      </c>
      <c r="X142" s="134" t="e">
        <f>W142-(VLOOKUP($A142,#REF!,#REF!,FALSE))</f>
        <v>#REF!</v>
      </c>
      <c r="Z142" s="231" t="e">
        <f t="shared" si="147"/>
        <v>#REF!</v>
      </c>
      <c r="AA142" s="232" t="e">
        <f t="shared" si="148"/>
        <v>#REF!</v>
      </c>
      <c r="AB142" s="232" t="e">
        <f t="shared" si="149"/>
        <v>#REF!</v>
      </c>
      <c r="AC142" s="232" t="e">
        <f t="shared" si="150"/>
        <v>#REF!</v>
      </c>
      <c r="AD142" s="232" t="e">
        <f t="shared" si="151"/>
        <v>#REF!</v>
      </c>
      <c r="AE142" s="232" t="e">
        <f t="shared" si="152"/>
        <v>#REF!</v>
      </c>
      <c r="AF142" s="232" t="e">
        <f t="shared" si="153"/>
        <v>#REF!</v>
      </c>
      <c r="AG142" s="232" t="e">
        <f t="shared" si="154"/>
        <v>#REF!</v>
      </c>
      <c r="AH142" s="232" t="e">
        <f t="shared" si="166"/>
        <v>#REF!</v>
      </c>
      <c r="AI142" s="232" t="e">
        <f t="shared" si="167"/>
        <v>#REF!</v>
      </c>
      <c r="AJ142" s="237" t="e">
        <f t="shared" si="156"/>
        <v>#REF!</v>
      </c>
      <c r="AK142" s="237" t="e">
        <f t="shared" si="159"/>
        <v>#REF!</v>
      </c>
      <c r="AL142" s="237" t="e">
        <f t="shared" si="160"/>
        <v>#REF!</v>
      </c>
      <c r="AM142" s="486" t="e">
        <f t="shared" si="142"/>
        <v>#REF!</v>
      </c>
      <c r="AN142" s="52">
        <f t="shared" si="143"/>
        <v>0</v>
      </c>
      <c r="AO142" s="142"/>
      <c r="AP142" s="147"/>
      <c r="AQ142" s="150"/>
      <c r="AR142" s="147"/>
      <c r="AS142" s="150"/>
      <c r="AT142" s="147"/>
      <c r="AU142" s="150"/>
      <c r="AV142" s="147"/>
      <c r="AW142" s="150"/>
      <c r="AX142" s="147"/>
      <c r="AY142" s="150"/>
      <c r="AZ142" s="147"/>
      <c r="BA142" s="150"/>
      <c r="BB142" s="147"/>
      <c r="BC142" s="150"/>
      <c r="BD142" s="147"/>
      <c r="BE142" s="150"/>
      <c r="BF142" s="147"/>
      <c r="BG142" s="150"/>
      <c r="BH142" s="147"/>
      <c r="BI142" s="150"/>
      <c r="BJ142" s="147"/>
      <c r="BK142" s="150"/>
      <c r="BL142" s="147"/>
      <c r="BM142" s="151"/>
      <c r="BN142" s="67">
        <f t="shared" si="144"/>
        <v>0</v>
      </c>
      <c r="BO142" s="46">
        <f t="shared" ref="BO142:BS151" si="169">IFERROR(VLOOKUP($A142,$A$6:$BS$55,BO$1,FALSE),0)</f>
        <v>0</v>
      </c>
      <c r="BP142" s="46">
        <f t="shared" si="169"/>
        <v>0</v>
      </c>
      <c r="BQ142" s="46">
        <f t="shared" si="169"/>
        <v>0</v>
      </c>
      <c r="BR142" s="46">
        <f t="shared" si="169"/>
        <v>0</v>
      </c>
      <c r="BS142" s="49">
        <f t="shared" si="169"/>
        <v>0</v>
      </c>
      <c r="CC142" s="33" t="e">
        <f t="shared" si="146"/>
        <v>#REF!</v>
      </c>
    </row>
    <row r="143" spans="1:81" ht="15.75" collapsed="1" thickBot="1" x14ac:dyDescent="0.25">
      <c r="A143" s="386">
        <v>1000015875</v>
      </c>
      <c r="B143" s="387" t="str">
        <f>VLOOKUP($A143,base!$F:$V,base!Q$1,FALSE)</f>
        <v>100% MIE NATURE PT MAXI 650 G X 6</v>
      </c>
      <c r="C143" s="388">
        <f>VLOOKUP($A143,base!$F:$V,base!P$1,FALSE)</f>
        <v>2029004990</v>
      </c>
      <c r="D143" s="389">
        <f>VLOOKUP($A143,base!$F:$V,base!U$1,FALSE)</f>
        <v>6.108597285067872</v>
      </c>
      <c r="E143" s="390">
        <f>VLOOKUP($A143,base!$F:$V,base!T$1,FALSE)</f>
        <v>10.644516192735553</v>
      </c>
      <c r="F143" s="388">
        <f>VLOOKUP($A143,base!$F:$V,base!O$1,FALSE)</f>
        <v>68</v>
      </c>
      <c r="G143" s="388">
        <f>VLOOKUP($A143,base!$F:$V,base!N$1,FALSE)</f>
        <v>6</v>
      </c>
      <c r="H143" s="388" t="str">
        <f>VLOOKUP($A143,DLUO!$A:$H,DLUO!$F$1,FALSE)</f>
        <v>9</v>
      </c>
      <c r="I143" s="388" t="str">
        <f>VLOOKUP($A143,DLUO!$A:$H,DLUO!$H$1,FALSE)</f>
        <v>27</v>
      </c>
      <c r="J143" s="141" t="e">
        <f>VLOOKUP(A143,#REF!,#REF!,FALSE)</f>
        <v>#REF!</v>
      </c>
      <c r="K143" s="132" t="e">
        <f>J143-(VLOOKUP($A143,#REF!,#REF!,FALSE))+($AN143*$F143)</f>
        <v>#REF!</v>
      </c>
      <c r="L143" s="133" t="e">
        <f>K143-(VLOOKUP($A143,#REF!,#REF!,FALSE))</f>
        <v>#REF!</v>
      </c>
      <c r="M143" s="133" t="e">
        <f>L143-(VLOOKUP($A143,#REF!,#REF!,FALSE))</f>
        <v>#REF!</v>
      </c>
      <c r="N143" s="133" t="e">
        <f>M143-(VLOOKUP($A143,#REF!,#REF!,FALSE))</f>
        <v>#REF!</v>
      </c>
      <c r="O143" s="133" t="e">
        <f>N143-(VLOOKUP($A143,#REF!,#REF!,FALSE))</f>
        <v>#REF!</v>
      </c>
      <c r="P143" s="133" t="e">
        <f>O143-(VLOOKUP($A143,#REF!,#REF!,FALSE))</f>
        <v>#REF!</v>
      </c>
      <c r="Q143" s="133" t="e">
        <f>P143-(VLOOKUP($A143,#REF!,#REF!,FALSE))</f>
        <v>#REF!</v>
      </c>
      <c r="R143" s="133" t="e">
        <f>Q143-(VLOOKUP($A143,#REF!,#REF!,FALSE))</f>
        <v>#REF!</v>
      </c>
      <c r="S143" s="133" t="e">
        <f>R143-(VLOOKUP($A143,#REF!,#REF!,FALSE))</f>
        <v>#REF!</v>
      </c>
      <c r="T143" s="133" t="e">
        <f>S143-(VLOOKUP($A143,#REF!,#REF!,FALSE))</f>
        <v>#REF!</v>
      </c>
      <c r="U143" s="133" t="e">
        <f>T143-(VLOOKUP($A143,#REF!,#REF!,FALSE))</f>
        <v>#REF!</v>
      </c>
      <c r="V143" s="133" t="e">
        <f>U143-(VLOOKUP($A143,#REF!,#REF!,FALSE))</f>
        <v>#REF!</v>
      </c>
      <c r="W143" s="133" t="e">
        <f>V143-(VLOOKUP($A143,#REF!,#REF!,FALSE))</f>
        <v>#REF!</v>
      </c>
      <c r="X143" s="134" t="e">
        <f>W143-(VLOOKUP($A143,#REF!,#REF!,FALSE))</f>
        <v>#REF!</v>
      </c>
      <c r="Z143" s="231" t="e">
        <f t="shared" ref="Z143:AI143" si="170">IF(IF(K143&lt;0,(L143/$F143)-(K143/$F143),L143/$F143)&gt;0,"",IF(K143&lt;0,(L143/$F143)-(K143/$F143),L143/$F143))</f>
        <v>#REF!</v>
      </c>
      <c r="AA143" s="232" t="e">
        <f t="shared" si="170"/>
        <v>#REF!</v>
      </c>
      <c r="AB143" s="232" t="e">
        <f t="shared" si="170"/>
        <v>#REF!</v>
      </c>
      <c r="AC143" s="232" t="e">
        <f t="shared" si="170"/>
        <v>#REF!</v>
      </c>
      <c r="AD143" s="232" t="e">
        <f t="shared" si="170"/>
        <v>#REF!</v>
      </c>
      <c r="AE143" s="232" t="e">
        <f t="shared" si="170"/>
        <v>#REF!</v>
      </c>
      <c r="AF143" s="232" t="e">
        <f t="shared" si="170"/>
        <v>#REF!</v>
      </c>
      <c r="AG143" s="232" t="e">
        <f t="shared" si="170"/>
        <v>#REF!</v>
      </c>
      <c r="AH143" s="232" t="e">
        <f t="shared" si="170"/>
        <v>#REF!</v>
      </c>
      <c r="AI143" s="232" t="e">
        <f t="shared" si="170"/>
        <v>#REF!</v>
      </c>
      <c r="AJ143" s="237" t="e">
        <f t="shared" si="156"/>
        <v>#REF!</v>
      </c>
      <c r="AK143" s="237" t="e">
        <f t="shared" si="159"/>
        <v>#REF!</v>
      </c>
      <c r="AL143" s="237" t="e">
        <f t="shared" si="160"/>
        <v>#REF!</v>
      </c>
      <c r="AM143" s="487" t="e">
        <f t="shared" si="142"/>
        <v>#N/A</v>
      </c>
      <c r="AN143" s="52">
        <f t="shared" si="143"/>
        <v>0</v>
      </c>
      <c r="AO143" s="142">
        <v>18</v>
      </c>
      <c r="AP143" s="147"/>
      <c r="AQ143" s="150"/>
      <c r="AR143" s="147"/>
      <c r="AS143" s="150"/>
      <c r="AT143" s="147"/>
      <c r="AU143" s="150"/>
      <c r="AV143" s="147"/>
      <c r="AW143" s="150"/>
      <c r="AX143" s="147"/>
      <c r="AY143" s="150"/>
      <c r="AZ143" s="147"/>
      <c r="BA143" s="150"/>
      <c r="BB143" s="147"/>
      <c r="BC143" s="150"/>
      <c r="BD143" s="147"/>
      <c r="BE143" s="150"/>
      <c r="BF143" s="147"/>
      <c r="BG143" s="150"/>
      <c r="BH143" s="147"/>
      <c r="BI143" s="150"/>
      <c r="BJ143" s="147"/>
      <c r="BK143" s="150"/>
      <c r="BL143" s="147"/>
      <c r="BM143" s="151"/>
      <c r="BN143" s="67" t="e">
        <f t="shared" si="144"/>
        <v>#N/A</v>
      </c>
      <c r="BO143" s="46">
        <f t="shared" si="169"/>
        <v>0</v>
      </c>
      <c r="BP143" s="46">
        <f t="shared" si="169"/>
        <v>0</v>
      </c>
      <c r="BQ143" s="46">
        <f t="shared" si="169"/>
        <v>0</v>
      </c>
      <c r="BR143" s="46">
        <f t="shared" si="169"/>
        <v>0</v>
      </c>
      <c r="BS143" s="49">
        <f t="shared" si="169"/>
        <v>0</v>
      </c>
      <c r="CC143" s="33" t="e">
        <f t="shared" si="146"/>
        <v>#REF!</v>
      </c>
    </row>
    <row r="144" spans="1:81" ht="15.75" hidden="1" thickBot="1" x14ac:dyDescent="0.25">
      <c r="A144" s="278">
        <v>1000015416</v>
      </c>
      <c r="B144" s="279" t="str">
        <f>VLOOKUP($A144,base!$F:$V,base!Q$1,FALSE)</f>
        <v>100% MIE NATURE PT MAXI 650 G X 20</v>
      </c>
      <c r="C144" s="280">
        <f>VLOOKUP($A144,base!$F:$V,base!P$1,FALSE)</f>
        <v>2029004990</v>
      </c>
      <c r="D144" s="281">
        <f>VLOOKUP($A144,base!$F:$V,base!U$1,FALSE)</f>
        <v>6.2307692307692299</v>
      </c>
      <c r="E144" s="282">
        <f>VLOOKUP($A144,base!$F:$V,base!T$1,FALSE)</f>
        <v>10.644516192735551</v>
      </c>
      <c r="F144" s="280">
        <f>VLOOKUP($A144,base!$F:$V,base!O$1,FALSE)</f>
        <v>20</v>
      </c>
      <c r="G144" s="280">
        <f>VLOOKUP($A144,base!$F:$V,base!N$1,FALSE)</f>
        <v>20</v>
      </c>
      <c r="H144" s="280" t="str">
        <f>VLOOKUP($A144,DLUO!$A:$H,DLUO!$F$1,FALSE)</f>
        <v>9</v>
      </c>
      <c r="I144" s="280" t="str">
        <f>VLOOKUP($A144,DLUO!$A:$H,DLUO!$H$1,FALSE)</f>
        <v>27</v>
      </c>
      <c r="J144" s="141" t="e">
        <f>VLOOKUP(A144,#REF!,#REF!,FALSE)</f>
        <v>#REF!</v>
      </c>
      <c r="K144" s="132" t="e">
        <f>J144-(VLOOKUP($A144,#REF!,#REF!,FALSE))+($AN144*$F144)</f>
        <v>#REF!</v>
      </c>
      <c r="L144" s="133" t="e">
        <f>K144-(VLOOKUP($A144,#REF!,#REF!,FALSE))</f>
        <v>#REF!</v>
      </c>
      <c r="M144" s="133" t="e">
        <f>L144-(VLOOKUP($A144,#REF!,#REF!,FALSE))</f>
        <v>#REF!</v>
      </c>
      <c r="N144" s="133" t="e">
        <f>M144-(VLOOKUP($A144,#REF!,#REF!,FALSE))</f>
        <v>#REF!</v>
      </c>
      <c r="O144" s="133" t="e">
        <f>N144-(VLOOKUP($A144,#REF!,#REF!,FALSE))</f>
        <v>#REF!</v>
      </c>
      <c r="P144" s="133" t="e">
        <f>O144-(VLOOKUP($A144,#REF!,#REF!,FALSE))</f>
        <v>#REF!</v>
      </c>
      <c r="Q144" s="133" t="e">
        <f>P144-(VLOOKUP($A144,#REF!,#REF!,FALSE))</f>
        <v>#REF!</v>
      </c>
      <c r="R144" s="133" t="e">
        <f>Q144-(VLOOKUP($A144,#REF!,#REF!,FALSE))</f>
        <v>#REF!</v>
      </c>
      <c r="S144" s="133" t="e">
        <f>R144-(VLOOKUP($A144,#REF!,#REF!,FALSE))</f>
        <v>#REF!</v>
      </c>
      <c r="T144" s="133" t="e">
        <f>S144-(VLOOKUP($A144,#REF!,#REF!,FALSE))</f>
        <v>#REF!</v>
      </c>
      <c r="U144" s="133" t="e">
        <f>T144-(VLOOKUP($A144,#REF!,#REF!,FALSE))</f>
        <v>#REF!</v>
      </c>
      <c r="V144" s="133" t="e">
        <f>U144-(VLOOKUP($A144,#REF!,#REF!,FALSE))</f>
        <v>#REF!</v>
      </c>
      <c r="W144" s="133" t="e">
        <f>V144-(VLOOKUP($A144,#REF!,#REF!,FALSE))</f>
        <v>#REF!</v>
      </c>
      <c r="X144" s="134" t="e">
        <f>W144-(VLOOKUP($A144,#REF!,#REF!,FALSE))</f>
        <v>#REF!</v>
      </c>
      <c r="Z144" s="231" t="e">
        <f t="shared" ref="Z144:AI144" si="171">IF(IF(K144&lt;0,(L144/$F144)-(K144/$F144),L144/$F144)&gt;0,"",IF(K144&lt;0,(L144/$F144)-(K144/$F144),L144/$F144))</f>
        <v>#REF!</v>
      </c>
      <c r="AA144" s="232" t="e">
        <f t="shared" si="171"/>
        <v>#REF!</v>
      </c>
      <c r="AB144" s="232" t="e">
        <f t="shared" si="171"/>
        <v>#REF!</v>
      </c>
      <c r="AC144" s="232" t="e">
        <f t="shared" si="171"/>
        <v>#REF!</v>
      </c>
      <c r="AD144" s="232" t="e">
        <f t="shared" si="171"/>
        <v>#REF!</v>
      </c>
      <c r="AE144" s="232" t="e">
        <f t="shared" si="171"/>
        <v>#REF!</v>
      </c>
      <c r="AF144" s="232" t="e">
        <f t="shared" si="171"/>
        <v>#REF!</v>
      </c>
      <c r="AG144" s="232" t="e">
        <f t="shared" si="171"/>
        <v>#REF!</v>
      </c>
      <c r="AH144" s="232" t="e">
        <f t="shared" si="171"/>
        <v>#REF!</v>
      </c>
      <c r="AI144" s="232" t="e">
        <f t="shared" si="171"/>
        <v>#REF!</v>
      </c>
      <c r="AJ144" s="237" t="e">
        <f t="shared" si="156"/>
        <v>#REF!</v>
      </c>
      <c r="AK144" s="237" t="e">
        <f t="shared" si="159"/>
        <v>#REF!</v>
      </c>
      <c r="AL144" s="237" t="e">
        <f t="shared" si="160"/>
        <v>#REF!</v>
      </c>
      <c r="AM144" s="167" t="e">
        <f t="shared" si="142"/>
        <v>#REF!</v>
      </c>
      <c r="AN144" s="52">
        <f t="shared" si="143"/>
        <v>0</v>
      </c>
      <c r="AO144" s="142"/>
      <c r="AP144" s="147"/>
      <c r="AQ144" s="150"/>
      <c r="AR144" s="147"/>
      <c r="AS144" s="150"/>
      <c r="AT144" s="147"/>
      <c r="AU144" s="150"/>
      <c r="AV144" s="147"/>
      <c r="AW144" s="150"/>
      <c r="AX144" s="147"/>
      <c r="AY144" s="150"/>
      <c r="AZ144" s="147"/>
      <c r="BA144" s="150"/>
      <c r="BB144" s="147"/>
      <c r="BC144" s="150"/>
      <c r="BD144" s="147"/>
      <c r="BE144" s="150"/>
      <c r="BF144" s="147"/>
      <c r="BG144" s="150"/>
      <c r="BH144" s="147"/>
      <c r="BI144" s="150"/>
      <c r="BJ144" s="147"/>
      <c r="BK144" s="150"/>
      <c r="BL144" s="147"/>
      <c r="BM144" s="151"/>
      <c r="BN144" s="67">
        <f t="shared" si="144"/>
        <v>0</v>
      </c>
      <c r="BO144" s="46">
        <f t="shared" si="169"/>
        <v>0</v>
      </c>
      <c r="BP144" s="46">
        <f t="shared" si="169"/>
        <v>0</v>
      </c>
      <c r="BQ144" s="46">
        <f t="shared" si="169"/>
        <v>0</v>
      </c>
      <c r="BR144" s="46">
        <f t="shared" si="169"/>
        <v>0</v>
      </c>
      <c r="BS144" s="49">
        <f t="shared" si="169"/>
        <v>0</v>
      </c>
      <c r="CC144" s="33" t="e">
        <f t="shared" si="146"/>
        <v>#REF!</v>
      </c>
    </row>
    <row r="145" spans="1:81" ht="15.75" hidden="1" thickBot="1" x14ac:dyDescent="0.25">
      <c r="A145" s="386">
        <v>1000015876</v>
      </c>
      <c r="B145" s="387" t="str">
        <f>VLOOKUP($A145,base!$F:$V,base!Q$1,FALSE)</f>
        <v>100% MIE NATURE PT MAXI 650 G X 20</v>
      </c>
      <c r="C145" s="388">
        <f>VLOOKUP($A145,base!$F:$V,base!P$1,FALSE)</f>
        <v>2029004990</v>
      </c>
      <c r="D145" s="389">
        <f>VLOOKUP($A145,base!$F:$V,base!U$1,FALSE)</f>
        <v>6.2307692307692299</v>
      </c>
      <c r="E145" s="390">
        <f>VLOOKUP($A145,base!$F:$V,base!T$1,FALSE)</f>
        <v>10.644516192735551</v>
      </c>
      <c r="F145" s="388">
        <f>VLOOKUP($A145,base!$F:$V,base!O$1,FALSE)</f>
        <v>20</v>
      </c>
      <c r="G145" s="388">
        <f>VLOOKUP($A145,base!$F:$V,base!N$1,FALSE)</f>
        <v>20</v>
      </c>
      <c r="H145" s="388" t="str">
        <f>VLOOKUP($A145,DLUO!$A:$H,DLUO!$F$1,FALSE)</f>
        <v>9</v>
      </c>
      <c r="I145" s="280" t="str">
        <f>VLOOKUP($A145,DLUO!$A:$H,DLUO!$H$1,FALSE)</f>
        <v>27</v>
      </c>
      <c r="J145" s="141" t="e">
        <f>VLOOKUP(A145,#REF!,#REF!,FALSE)</f>
        <v>#REF!</v>
      </c>
      <c r="K145" s="132" t="e">
        <f>J145-(VLOOKUP($A145,#REF!,#REF!,FALSE))+($AN145*$F145)</f>
        <v>#REF!</v>
      </c>
      <c r="L145" s="133" t="e">
        <f>K145-(VLOOKUP($A145,#REF!,#REF!,FALSE))</f>
        <v>#REF!</v>
      </c>
      <c r="M145" s="133" t="e">
        <f>L145-(VLOOKUP($A145,#REF!,#REF!,FALSE))</f>
        <v>#REF!</v>
      </c>
      <c r="N145" s="133" t="e">
        <f>M145-(VLOOKUP($A145,#REF!,#REF!,FALSE))</f>
        <v>#REF!</v>
      </c>
      <c r="O145" s="133" t="e">
        <f>N145-(VLOOKUP($A145,#REF!,#REF!,FALSE))</f>
        <v>#REF!</v>
      </c>
      <c r="P145" s="133" t="e">
        <f>O145-(VLOOKUP($A145,#REF!,#REF!,FALSE))</f>
        <v>#REF!</v>
      </c>
      <c r="Q145" s="133" t="e">
        <f>P145-(VLOOKUP($A145,#REF!,#REF!,FALSE))</f>
        <v>#REF!</v>
      </c>
      <c r="R145" s="133" t="e">
        <f>Q145-(VLOOKUP($A145,#REF!,#REF!,FALSE))</f>
        <v>#REF!</v>
      </c>
      <c r="S145" s="133" t="e">
        <f>R145-(VLOOKUP($A145,#REF!,#REF!,FALSE))</f>
        <v>#REF!</v>
      </c>
      <c r="T145" s="133" t="e">
        <f>S145-(VLOOKUP($A145,#REF!,#REF!,FALSE))</f>
        <v>#REF!</v>
      </c>
      <c r="U145" s="133" t="e">
        <f>T145-(VLOOKUP($A145,#REF!,#REF!,FALSE))</f>
        <v>#REF!</v>
      </c>
      <c r="V145" s="133" t="e">
        <f>U145-(VLOOKUP($A145,#REF!,#REF!,FALSE))</f>
        <v>#REF!</v>
      </c>
      <c r="W145" s="133" t="e">
        <f>V145-(VLOOKUP($A145,#REF!,#REF!,FALSE))</f>
        <v>#REF!</v>
      </c>
      <c r="X145" s="134" t="e">
        <f>W145-(VLOOKUP($A145,#REF!,#REF!,FALSE))</f>
        <v>#REF!</v>
      </c>
      <c r="Z145" s="231" t="e">
        <f t="shared" ref="Z145:AI146" si="172">IF(IF(K145&lt;0,(L145/$F145)-(K145/$F145),L145/$F145)&gt;0,"",IF(K145&lt;0,(L145/$F145)-(K145/$F145),L145/$F145))</f>
        <v>#REF!</v>
      </c>
      <c r="AA145" s="232" t="e">
        <f t="shared" si="172"/>
        <v>#REF!</v>
      </c>
      <c r="AB145" s="232" t="e">
        <f t="shared" si="172"/>
        <v>#REF!</v>
      </c>
      <c r="AC145" s="232" t="e">
        <f t="shared" si="172"/>
        <v>#REF!</v>
      </c>
      <c r="AD145" s="232" t="e">
        <f t="shared" si="172"/>
        <v>#REF!</v>
      </c>
      <c r="AE145" s="232" t="e">
        <f t="shared" si="172"/>
        <v>#REF!</v>
      </c>
      <c r="AF145" s="232" t="e">
        <f t="shared" si="172"/>
        <v>#REF!</v>
      </c>
      <c r="AG145" s="232" t="e">
        <f t="shared" si="172"/>
        <v>#REF!</v>
      </c>
      <c r="AH145" s="232" t="e">
        <f t="shared" si="172"/>
        <v>#REF!</v>
      </c>
      <c r="AI145" s="232" t="e">
        <f t="shared" si="172"/>
        <v>#REF!</v>
      </c>
      <c r="AJ145" s="237" t="e">
        <f t="shared" si="156"/>
        <v>#REF!</v>
      </c>
      <c r="AK145" s="237" t="e">
        <f t="shared" si="159"/>
        <v>#REF!</v>
      </c>
      <c r="AL145" s="237" t="e">
        <f t="shared" si="160"/>
        <v>#REF!</v>
      </c>
      <c r="AM145" s="168" t="e">
        <f t="shared" si="142"/>
        <v>#N/A</v>
      </c>
      <c r="AN145" s="52">
        <f t="shared" si="143"/>
        <v>0</v>
      </c>
      <c r="AO145" s="142"/>
      <c r="AP145" s="147"/>
      <c r="AQ145" s="150"/>
      <c r="AR145" s="147"/>
      <c r="AS145" s="150"/>
      <c r="AT145" s="147"/>
      <c r="AU145" s="150"/>
      <c r="AV145" s="147"/>
      <c r="AW145" s="150"/>
      <c r="AX145" s="147"/>
      <c r="AY145" s="150"/>
      <c r="AZ145" s="147"/>
      <c r="BA145" s="150"/>
      <c r="BB145" s="147"/>
      <c r="BC145" s="150"/>
      <c r="BD145" s="147"/>
      <c r="BE145" s="150"/>
      <c r="BF145" s="147"/>
      <c r="BG145" s="150"/>
      <c r="BH145" s="147"/>
      <c r="BI145" s="150"/>
      <c r="BJ145" s="147"/>
      <c r="BK145" s="150"/>
      <c r="BL145" s="147"/>
      <c r="BM145" s="151"/>
      <c r="BN145" s="67" t="e">
        <f t="shared" si="144"/>
        <v>#N/A</v>
      </c>
      <c r="BO145" s="46">
        <f t="shared" si="169"/>
        <v>0</v>
      </c>
      <c r="BP145" s="46">
        <f t="shared" si="169"/>
        <v>0</v>
      </c>
      <c r="BQ145" s="46">
        <f t="shared" si="169"/>
        <v>0</v>
      </c>
      <c r="BR145" s="46">
        <f t="shared" si="169"/>
        <v>0</v>
      </c>
      <c r="BS145" s="49">
        <f t="shared" si="169"/>
        <v>0</v>
      </c>
      <c r="CC145" s="33" t="e">
        <f t="shared" si="146"/>
        <v>#REF!</v>
      </c>
    </row>
    <row r="146" spans="1:81" ht="15.75" hidden="1" thickBot="1" x14ac:dyDescent="0.25">
      <c r="A146" s="386">
        <v>1000015913</v>
      </c>
      <c r="B146" s="387" t="str">
        <f>VLOOKUP($A146,base!$F:$V,base!Q$1,FALSE)</f>
        <v>100% MIE NATURE PT OFFRE ECO GT 650 G X 6</v>
      </c>
      <c r="C146" s="388">
        <f>VLOOKUP($A146,base!$F:$V,base!P$1,FALSE)</f>
        <v>2029004990</v>
      </c>
      <c r="D146" s="389">
        <f>VLOOKUP($A146,base!$F:$V,base!U$1,FALSE)</f>
        <v>6.108597285067872</v>
      </c>
      <c r="E146" s="390">
        <f>VLOOKUP($A146,base!$F:$V,base!T$1,FALSE)</f>
        <v>10.697980988042188</v>
      </c>
      <c r="F146" s="388">
        <f>VLOOKUP($A146,base!$F:$V,base!O$1,FALSE)</f>
        <v>68</v>
      </c>
      <c r="G146" s="388">
        <f>VLOOKUP($A146,base!$F:$V,base!N$1,FALSE)</f>
        <v>6</v>
      </c>
      <c r="H146" s="388" t="str">
        <f>VLOOKUP($A146,DLUO!$A:$H,DLUO!$F$1,FALSE)</f>
        <v>9</v>
      </c>
      <c r="I146" s="280" t="str">
        <f>VLOOKUP($A146,DLUO!$A:$H,DLUO!$H$1,FALSE)</f>
        <v>27</v>
      </c>
      <c r="J146" s="141" t="e">
        <f>VLOOKUP(A146,#REF!,#REF!,FALSE)</f>
        <v>#REF!</v>
      </c>
      <c r="K146" s="132" t="e">
        <f>J146-(VLOOKUP($A146,#REF!,#REF!,FALSE))+($AN146*$F146)</f>
        <v>#REF!</v>
      </c>
      <c r="L146" s="133" t="e">
        <f>K146-(VLOOKUP($A146,#REF!,#REF!,FALSE))</f>
        <v>#REF!</v>
      </c>
      <c r="M146" s="133" t="e">
        <f>L146-(VLOOKUP($A146,#REF!,#REF!,FALSE))</f>
        <v>#REF!</v>
      </c>
      <c r="N146" s="133" t="e">
        <f>M146-(VLOOKUP($A146,#REF!,#REF!,FALSE))</f>
        <v>#REF!</v>
      </c>
      <c r="O146" s="133" t="e">
        <f>N146-(VLOOKUP($A146,#REF!,#REF!,FALSE))</f>
        <v>#REF!</v>
      </c>
      <c r="P146" s="133" t="e">
        <f>O146-(VLOOKUP($A146,#REF!,#REF!,FALSE))</f>
        <v>#REF!</v>
      </c>
      <c r="Q146" s="133" t="e">
        <f>P146-(VLOOKUP($A146,#REF!,#REF!,FALSE))</f>
        <v>#REF!</v>
      </c>
      <c r="R146" s="133" t="e">
        <f>Q146-(VLOOKUP($A146,#REF!,#REF!,FALSE))</f>
        <v>#REF!</v>
      </c>
      <c r="S146" s="133" t="e">
        <f>R146-(VLOOKUP($A146,#REF!,#REF!,FALSE))</f>
        <v>#REF!</v>
      </c>
      <c r="T146" s="133" t="e">
        <f>S146-(VLOOKUP($A146,#REF!,#REF!,FALSE))</f>
        <v>#REF!</v>
      </c>
      <c r="U146" s="133" t="e">
        <f>T146-(VLOOKUP($A146,#REF!,#REF!,FALSE))</f>
        <v>#REF!</v>
      </c>
      <c r="V146" s="133" t="e">
        <f>U146-(VLOOKUP($A146,#REF!,#REF!,FALSE))</f>
        <v>#REF!</v>
      </c>
      <c r="W146" s="133" t="e">
        <f>V146-(VLOOKUP($A146,#REF!,#REF!,FALSE))</f>
        <v>#REF!</v>
      </c>
      <c r="X146" s="134" t="e">
        <f>W146-(VLOOKUP($A146,#REF!,#REF!,FALSE))</f>
        <v>#REF!</v>
      </c>
      <c r="Z146" s="231" t="e">
        <f t="shared" si="172"/>
        <v>#REF!</v>
      </c>
      <c r="AA146" s="232" t="e">
        <f t="shared" si="172"/>
        <v>#REF!</v>
      </c>
      <c r="AB146" s="232" t="e">
        <f t="shared" si="172"/>
        <v>#REF!</v>
      </c>
      <c r="AC146" s="232" t="e">
        <f t="shared" si="172"/>
        <v>#REF!</v>
      </c>
      <c r="AD146" s="232" t="e">
        <f t="shared" si="172"/>
        <v>#REF!</v>
      </c>
      <c r="AE146" s="232" t="e">
        <f t="shared" si="172"/>
        <v>#REF!</v>
      </c>
      <c r="AF146" s="232" t="e">
        <f t="shared" si="172"/>
        <v>#REF!</v>
      </c>
      <c r="AG146" s="232" t="e">
        <f t="shared" si="172"/>
        <v>#REF!</v>
      </c>
      <c r="AH146" s="232" t="e">
        <f t="shared" si="172"/>
        <v>#REF!</v>
      </c>
      <c r="AI146" s="232" t="e">
        <f t="shared" si="172"/>
        <v>#REF!</v>
      </c>
      <c r="AJ146" s="237" t="e">
        <f t="shared" si="156"/>
        <v>#REF!</v>
      </c>
      <c r="AK146" s="237" t="e">
        <f t="shared" si="159"/>
        <v>#REF!</v>
      </c>
      <c r="AL146" s="237" t="e">
        <f t="shared" si="160"/>
        <v>#REF!</v>
      </c>
      <c r="AM146" s="168" t="e">
        <f t="shared" si="142"/>
        <v>#REF!</v>
      </c>
      <c r="AN146" s="52">
        <f t="shared" si="143"/>
        <v>0</v>
      </c>
      <c r="AO146" s="142"/>
      <c r="AP146" s="147"/>
      <c r="AQ146" s="150"/>
      <c r="AR146" s="147"/>
      <c r="AS146" s="150"/>
      <c r="AT146" s="147"/>
      <c r="AU146" s="150"/>
      <c r="AV146" s="147"/>
      <c r="AW146" s="150"/>
      <c r="AX146" s="147"/>
      <c r="AY146" s="150"/>
      <c r="AZ146" s="147"/>
      <c r="BA146" s="150"/>
      <c r="BB146" s="147"/>
      <c r="BC146" s="150"/>
      <c r="BD146" s="147"/>
      <c r="BE146" s="150"/>
      <c r="BF146" s="147"/>
      <c r="BG146" s="150"/>
      <c r="BH146" s="147"/>
      <c r="BI146" s="150"/>
      <c r="BJ146" s="147"/>
      <c r="BK146" s="150"/>
      <c r="BL146" s="147"/>
      <c r="BM146" s="151"/>
      <c r="BN146" s="67">
        <f t="shared" si="144"/>
        <v>0</v>
      </c>
      <c r="BO146" s="46">
        <f t="shared" si="169"/>
        <v>0</v>
      </c>
      <c r="BP146" s="46">
        <f t="shared" si="169"/>
        <v>0</v>
      </c>
      <c r="BQ146" s="46">
        <f t="shared" si="169"/>
        <v>0</v>
      </c>
      <c r="BR146" s="46">
        <f t="shared" si="169"/>
        <v>0</v>
      </c>
      <c r="BS146" s="49">
        <f t="shared" si="169"/>
        <v>0</v>
      </c>
      <c r="CC146" s="33" t="e">
        <f t="shared" si="146"/>
        <v>#REF!</v>
      </c>
    </row>
    <row r="147" spans="1:81" ht="15.75" hidden="1" thickBot="1" x14ac:dyDescent="0.25">
      <c r="A147" s="278">
        <v>1000013954</v>
      </c>
      <c r="B147" s="279" t="str">
        <f>VLOOKUP($A147,base!$F:$V,base!Q$1,FALSE)</f>
        <v>100% MIE NATURE PT OFFRE ECO GT 650 G X 6</v>
      </c>
      <c r="C147" s="280">
        <f>VLOOKUP($A147,base!$F:$V,base!P$1,FALSE)</f>
        <v>2029004990</v>
      </c>
      <c r="D147" s="281">
        <f>VLOOKUP($A147,base!$F:$V,base!U$1,FALSE)</f>
        <v>6.1203672220333205</v>
      </c>
      <c r="E147" s="282">
        <f>VLOOKUP($A147,base!$F:$V,base!T$1,FALSE)</f>
        <v>10.677407947680573</v>
      </c>
      <c r="F147" s="280">
        <f>VLOOKUP($A147,base!$F:$V,base!O$1,FALSE)</f>
        <v>68</v>
      </c>
      <c r="G147" s="280">
        <f>VLOOKUP($A147,base!$F:$V,base!N$1,FALSE)</f>
        <v>6</v>
      </c>
      <c r="H147" s="280" t="str">
        <f>VLOOKUP($A147,DLUO!$A:$H,DLUO!$F$1,FALSE)</f>
        <v>9</v>
      </c>
      <c r="I147" s="280" t="str">
        <f>VLOOKUP($A147,DLUO!$A:$H,DLUO!$H$1,FALSE)</f>
        <v>27</v>
      </c>
      <c r="J147" s="141" t="e">
        <f>VLOOKUP(A147,#REF!,#REF!,FALSE)</f>
        <v>#REF!</v>
      </c>
      <c r="K147" s="132" t="e">
        <f>J147-(VLOOKUP($A147,#REF!,#REF!,FALSE))+($AN147*$F147)</f>
        <v>#REF!</v>
      </c>
      <c r="L147" s="133" t="e">
        <f>K147-(VLOOKUP($A147,#REF!,#REF!,FALSE))</f>
        <v>#REF!</v>
      </c>
      <c r="M147" s="133" t="e">
        <f>L147-(VLOOKUP($A147,#REF!,#REF!,FALSE))</f>
        <v>#REF!</v>
      </c>
      <c r="N147" s="133" t="e">
        <f>M147-(VLOOKUP($A147,#REF!,#REF!,FALSE))</f>
        <v>#REF!</v>
      </c>
      <c r="O147" s="133" t="e">
        <f>N147-(VLOOKUP($A147,#REF!,#REF!,FALSE))</f>
        <v>#REF!</v>
      </c>
      <c r="P147" s="133" t="e">
        <f>O147-(VLOOKUP($A147,#REF!,#REF!,FALSE))</f>
        <v>#REF!</v>
      </c>
      <c r="Q147" s="133" t="e">
        <f>P147-(VLOOKUP($A147,#REF!,#REF!,FALSE))</f>
        <v>#REF!</v>
      </c>
      <c r="R147" s="133" t="e">
        <f>Q147-(VLOOKUP($A147,#REF!,#REF!,FALSE))</f>
        <v>#REF!</v>
      </c>
      <c r="S147" s="133" t="e">
        <f>R147-(VLOOKUP($A147,#REF!,#REF!,FALSE))</f>
        <v>#REF!</v>
      </c>
      <c r="T147" s="133" t="e">
        <f>S147-(VLOOKUP($A147,#REF!,#REF!,FALSE))</f>
        <v>#REF!</v>
      </c>
      <c r="U147" s="133" t="e">
        <f>T147-(VLOOKUP($A147,#REF!,#REF!,FALSE))</f>
        <v>#REF!</v>
      </c>
      <c r="V147" s="133" t="e">
        <f>U147-(VLOOKUP($A147,#REF!,#REF!,FALSE))</f>
        <v>#REF!</v>
      </c>
      <c r="W147" s="133" t="e">
        <f>V147-(VLOOKUP($A147,#REF!,#REF!,FALSE))</f>
        <v>#REF!</v>
      </c>
      <c r="X147" s="134" t="e">
        <f>W147-(VLOOKUP($A147,#REF!,#REF!,FALSE))</f>
        <v>#REF!</v>
      </c>
      <c r="Z147" s="231" t="e">
        <f t="shared" si="147"/>
        <v>#REF!</v>
      </c>
      <c r="AA147" s="232" t="e">
        <f t="shared" si="148"/>
        <v>#REF!</v>
      </c>
      <c r="AB147" s="232" t="e">
        <f t="shared" si="149"/>
        <v>#REF!</v>
      </c>
      <c r="AC147" s="232" t="e">
        <f t="shared" si="150"/>
        <v>#REF!</v>
      </c>
      <c r="AD147" s="232" t="e">
        <f t="shared" si="151"/>
        <v>#REF!</v>
      </c>
      <c r="AE147" s="232" t="e">
        <f t="shared" si="152"/>
        <v>#REF!</v>
      </c>
      <c r="AF147" s="232" t="e">
        <f t="shared" si="153"/>
        <v>#REF!</v>
      </c>
      <c r="AG147" s="232" t="e">
        <f t="shared" si="154"/>
        <v>#REF!</v>
      </c>
      <c r="AH147" s="232" t="e">
        <f t="shared" si="166"/>
        <v>#REF!</v>
      </c>
      <c r="AI147" s="232" t="e">
        <f t="shared" si="167"/>
        <v>#REF!</v>
      </c>
      <c r="AJ147" s="237" t="e">
        <f t="shared" si="156"/>
        <v>#REF!</v>
      </c>
      <c r="AK147" s="237" t="e">
        <f t="shared" si="159"/>
        <v>#REF!</v>
      </c>
      <c r="AL147" s="237" t="e">
        <f t="shared" si="160"/>
        <v>#REF!</v>
      </c>
      <c r="AM147" s="486" t="e">
        <f t="shared" si="142"/>
        <v>#REF!</v>
      </c>
      <c r="AN147" s="52">
        <f t="shared" si="143"/>
        <v>0</v>
      </c>
      <c r="AO147" s="142"/>
      <c r="AP147" s="147"/>
      <c r="AQ147" s="150"/>
      <c r="AR147" s="147"/>
      <c r="AS147" s="150"/>
      <c r="AT147" s="147"/>
      <c r="AU147" s="150"/>
      <c r="AV147" s="147"/>
      <c r="AW147" s="150"/>
      <c r="AX147" s="147"/>
      <c r="AY147" s="150"/>
      <c r="AZ147" s="147"/>
      <c r="BA147" s="150"/>
      <c r="BB147" s="147"/>
      <c r="BC147" s="150"/>
      <c r="BD147" s="147"/>
      <c r="BE147" s="150"/>
      <c r="BF147" s="147"/>
      <c r="BG147" s="150"/>
      <c r="BH147" s="147"/>
      <c r="BI147" s="150"/>
      <c r="BJ147" s="147"/>
      <c r="BK147" s="150"/>
      <c r="BL147" s="147"/>
      <c r="BM147" s="151"/>
      <c r="BN147" s="67">
        <f t="shared" si="144"/>
        <v>0</v>
      </c>
      <c r="BO147" s="46">
        <f t="shared" si="169"/>
        <v>0</v>
      </c>
      <c r="BP147" s="46">
        <f t="shared" si="169"/>
        <v>0</v>
      </c>
      <c r="BQ147" s="46">
        <f t="shared" si="169"/>
        <v>0</v>
      </c>
      <c r="BR147" s="46">
        <f t="shared" si="169"/>
        <v>0</v>
      </c>
      <c r="BS147" s="49">
        <f t="shared" si="169"/>
        <v>0</v>
      </c>
      <c r="CC147" s="33" t="e">
        <f t="shared" si="146"/>
        <v>#REF!</v>
      </c>
    </row>
    <row r="148" spans="1:81" ht="15.75" collapsed="1" thickBot="1" x14ac:dyDescent="0.25">
      <c r="A148" s="276">
        <v>1000011694</v>
      </c>
      <c r="B148" s="277" t="str">
        <f>VLOOKUP($A148,base!$F:$V,base!Q$1,FALSE)</f>
        <v>100% MIE COMPLET MAXI   650 G X 6</v>
      </c>
      <c r="C148" s="328">
        <f>VLOOKUP($A148,base!$F:$V,base!P$1,FALSE)</f>
        <v>2029004995</v>
      </c>
      <c r="D148" s="329">
        <f>VLOOKUP($A148,base!$F:$V,base!U$1,FALSE)</f>
        <v>5.6811875693673688</v>
      </c>
      <c r="E148" s="330">
        <f>VLOOKUP($A148,base!$F:$V,base!T$1,FALSE)</f>
        <v>9.8638470007912478</v>
      </c>
      <c r="F148" s="328">
        <f>VLOOKUP($A148,base!$F:$V,base!O$1,FALSE)</f>
        <v>68</v>
      </c>
      <c r="G148" s="328">
        <f>VLOOKUP($A148,base!$F:$V,base!N$1,FALSE)</f>
        <v>6</v>
      </c>
      <c r="H148" s="328" t="str">
        <f>VLOOKUP($A148,DLUO!$A:$H,DLUO!$F$1,FALSE)</f>
        <v>6</v>
      </c>
      <c r="I148" s="328" t="str">
        <f>VLOOKUP($A148,DLUO!$A:$H,DLUO!$H$1,FALSE)</f>
        <v>18</v>
      </c>
      <c r="J148" s="141" t="e">
        <f>VLOOKUP(A148,#REF!,#REF!,FALSE)</f>
        <v>#REF!</v>
      </c>
      <c r="K148" s="132" t="e">
        <f>J148-(VLOOKUP($A148,#REF!,#REF!,FALSE))+($AN148*$F148)</f>
        <v>#REF!</v>
      </c>
      <c r="L148" s="133" t="e">
        <f>K148-(VLOOKUP($A148,#REF!,#REF!,FALSE))</f>
        <v>#REF!</v>
      </c>
      <c r="M148" s="133" t="e">
        <f>L148-(VLOOKUP($A148,#REF!,#REF!,FALSE))</f>
        <v>#REF!</v>
      </c>
      <c r="N148" s="133" t="e">
        <f>M148-(VLOOKUP($A148,#REF!,#REF!,FALSE))</f>
        <v>#REF!</v>
      </c>
      <c r="O148" s="133" t="e">
        <f>N148-(VLOOKUP($A148,#REF!,#REF!,FALSE))</f>
        <v>#REF!</v>
      </c>
      <c r="P148" s="133" t="e">
        <f>O148-(VLOOKUP($A148,#REF!,#REF!,FALSE))</f>
        <v>#REF!</v>
      </c>
      <c r="Q148" s="133" t="e">
        <f>P148-(VLOOKUP($A148,#REF!,#REF!,FALSE))</f>
        <v>#REF!</v>
      </c>
      <c r="R148" s="133" t="e">
        <f>Q148-(VLOOKUP($A148,#REF!,#REF!,FALSE))</f>
        <v>#REF!</v>
      </c>
      <c r="S148" s="133" t="e">
        <f>R148-(VLOOKUP($A148,#REF!,#REF!,FALSE))</f>
        <v>#REF!</v>
      </c>
      <c r="T148" s="133" t="e">
        <f>S148-(VLOOKUP($A148,#REF!,#REF!,FALSE))</f>
        <v>#REF!</v>
      </c>
      <c r="U148" s="133" t="e">
        <f>T148-(VLOOKUP($A148,#REF!,#REF!,FALSE))</f>
        <v>#REF!</v>
      </c>
      <c r="V148" s="133" t="e">
        <f>U148-(VLOOKUP($A148,#REF!,#REF!,FALSE))</f>
        <v>#REF!</v>
      </c>
      <c r="W148" s="133" t="e">
        <f>V148-(VLOOKUP($A148,#REF!,#REF!,FALSE))</f>
        <v>#REF!</v>
      </c>
      <c r="X148" s="134" t="e">
        <f>W148-(VLOOKUP($A148,#REF!,#REF!,FALSE))</f>
        <v>#REF!</v>
      </c>
      <c r="Z148" s="231" t="e">
        <f t="shared" si="147"/>
        <v>#REF!</v>
      </c>
      <c r="AA148" s="232" t="e">
        <f t="shared" si="148"/>
        <v>#REF!</v>
      </c>
      <c r="AB148" s="232" t="e">
        <f t="shared" si="149"/>
        <v>#REF!</v>
      </c>
      <c r="AC148" s="232" t="e">
        <f t="shared" si="150"/>
        <v>#REF!</v>
      </c>
      <c r="AD148" s="232" t="e">
        <f t="shared" si="151"/>
        <v>#REF!</v>
      </c>
      <c r="AE148" s="232" t="e">
        <f t="shared" si="152"/>
        <v>#REF!</v>
      </c>
      <c r="AF148" s="232" t="e">
        <f t="shared" si="153"/>
        <v>#REF!</v>
      </c>
      <c r="AG148" s="232" t="e">
        <f t="shared" si="154"/>
        <v>#REF!</v>
      </c>
      <c r="AH148" s="232" t="e">
        <f t="shared" si="166"/>
        <v>#REF!</v>
      </c>
      <c r="AI148" s="232" t="e">
        <f t="shared" si="167"/>
        <v>#REF!</v>
      </c>
      <c r="AJ148" s="237" t="e">
        <f t="shared" si="156"/>
        <v>#REF!</v>
      </c>
      <c r="AK148" s="237" t="e">
        <f t="shared" si="159"/>
        <v>#REF!</v>
      </c>
      <c r="AL148" s="237" t="e">
        <f t="shared" si="160"/>
        <v>#REF!</v>
      </c>
      <c r="AM148" s="487" t="e">
        <f t="shared" si="142"/>
        <v>#N/A</v>
      </c>
      <c r="AN148" s="52">
        <f t="shared" si="143"/>
        <v>0</v>
      </c>
      <c r="AO148" s="142">
        <v>3</v>
      </c>
      <c r="AP148" s="147"/>
      <c r="AQ148" s="150"/>
      <c r="AR148" s="147"/>
      <c r="AS148" s="150"/>
      <c r="AT148" s="147"/>
      <c r="AU148" s="150"/>
      <c r="AV148" s="147"/>
      <c r="AW148" s="150"/>
      <c r="AX148" s="147"/>
      <c r="AY148" s="150"/>
      <c r="AZ148" s="147"/>
      <c r="BA148" s="150"/>
      <c r="BB148" s="147"/>
      <c r="BC148" s="150"/>
      <c r="BD148" s="147"/>
      <c r="BE148" s="150"/>
      <c r="BF148" s="147"/>
      <c r="BG148" s="150"/>
      <c r="BH148" s="147"/>
      <c r="BI148" s="150"/>
      <c r="BJ148" s="147"/>
      <c r="BK148" s="150"/>
      <c r="BL148" s="147"/>
      <c r="BM148" s="151"/>
      <c r="BN148" s="67" t="e">
        <f t="shared" si="144"/>
        <v>#N/A</v>
      </c>
      <c r="BO148" s="46">
        <f t="shared" si="169"/>
        <v>0</v>
      </c>
      <c r="BP148" s="46">
        <f t="shared" si="169"/>
        <v>0</v>
      </c>
      <c r="BQ148" s="46">
        <f t="shared" si="169"/>
        <v>0</v>
      </c>
      <c r="BR148" s="46">
        <f t="shared" si="169"/>
        <v>0</v>
      </c>
      <c r="BS148" s="49">
        <f t="shared" si="169"/>
        <v>0</v>
      </c>
      <c r="CC148" s="33" t="e">
        <f t="shared" si="146"/>
        <v>#REF!</v>
      </c>
    </row>
    <row r="149" spans="1:81" ht="15.75" hidden="1" thickBot="1" x14ac:dyDescent="0.25">
      <c r="A149" s="276">
        <v>1000015418</v>
      </c>
      <c r="B149" s="277" t="str">
        <f>VLOOKUP($A149,base!$F:$V,base!Q$1,FALSE)</f>
        <v>100% MIE COMPLET MAXI 650 G X 20</v>
      </c>
      <c r="C149" s="328">
        <f>VLOOKUP($A149,base!$F:$V,base!P$1,FALSE)</f>
        <v>2029004995</v>
      </c>
      <c r="D149" s="329">
        <f>VLOOKUP($A149,base!$F:$V,base!U$1,FALSE)</f>
        <v>5.7948113207547172</v>
      </c>
      <c r="E149" s="330">
        <f>VLOOKUP($A149,base!$F:$V,base!T$1,FALSE)</f>
        <v>9.8638470007912478</v>
      </c>
      <c r="F149" s="328">
        <f>VLOOKUP($A149,base!$F:$V,base!O$1,FALSE)</f>
        <v>20</v>
      </c>
      <c r="G149" s="328">
        <f>VLOOKUP($A149,base!$F:$V,base!N$1,FALSE)</f>
        <v>20</v>
      </c>
      <c r="H149" s="328" t="str">
        <f>VLOOKUP($A149,DLUO!$A:$H,DLUO!$F$1,FALSE)</f>
        <v>6</v>
      </c>
      <c r="I149" s="328" t="str">
        <f>VLOOKUP($A149,DLUO!$A:$H,DLUO!$H$1,FALSE)</f>
        <v>18</v>
      </c>
      <c r="J149" s="141" t="e">
        <f>VLOOKUP(A149,#REF!,#REF!,FALSE)</f>
        <v>#REF!</v>
      </c>
      <c r="K149" s="132" t="e">
        <f>J149-(VLOOKUP($A149,#REF!,#REF!,FALSE))+($AN149*$F149)</f>
        <v>#REF!</v>
      </c>
      <c r="L149" s="133" t="e">
        <f>K149-(VLOOKUP($A149,#REF!,#REF!,FALSE))</f>
        <v>#REF!</v>
      </c>
      <c r="M149" s="133" t="e">
        <f>L149-(VLOOKUP($A149,#REF!,#REF!,FALSE))</f>
        <v>#REF!</v>
      </c>
      <c r="N149" s="133" t="e">
        <f>M149-(VLOOKUP($A149,#REF!,#REF!,FALSE))</f>
        <v>#REF!</v>
      </c>
      <c r="O149" s="133" t="e">
        <f>N149-(VLOOKUP($A149,#REF!,#REF!,FALSE))</f>
        <v>#REF!</v>
      </c>
      <c r="P149" s="133" t="e">
        <f>O149-(VLOOKUP($A149,#REF!,#REF!,FALSE))</f>
        <v>#REF!</v>
      </c>
      <c r="Q149" s="133" t="e">
        <f>P149-(VLOOKUP($A149,#REF!,#REF!,FALSE))</f>
        <v>#REF!</v>
      </c>
      <c r="R149" s="133" t="e">
        <f>Q149-(VLOOKUP($A149,#REF!,#REF!,FALSE))</f>
        <v>#REF!</v>
      </c>
      <c r="S149" s="133" t="e">
        <f>R149-(VLOOKUP($A149,#REF!,#REF!,FALSE))</f>
        <v>#REF!</v>
      </c>
      <c r="T149" s="133" t="e">
        <f>S149-(VLOOKUP($A149,#REF!,#REF!,FALSE))</f>
        <v>#REF!</v>
      </c>
      <c r="U149" s="133" t="e">
        <f>T149-(VLOOKUP($A149,#REF!,#REF!,FALSE))</f>
        <v>#REF!</v>
      </c>
      <c r="V149" s="133" t="e">
        <f>U149-(VLOOKUP($A149,#REF!,#REF!,FALSE))</f>
        <v>#REF!</v>
      </c>
      <c r="W149" s="133" t="e">
        <f>V149-(VLOOKUP($A149,#REF!,#REF!,FALSE))</f>
        <v>#REF!</v>
      </c>
      <c r="X149" s="134" t="e">
        <f>W149-(VLOOKUP($A149,#REF!,#REF!,FALSE))</f>
        <v>#REF!</v>
      </c>
      <c r="Z149" s="231" t="e">
        <f t="shared" ref="Z149:AI149" si="173">IF(IF(K149&lt;0,(L149/$F149)-(K149/$F149),L149/$F149)&gt;0,"",IF(K149&lt;0,(L149/$F149)-(K149/$F149),L149/$F149))</f>
        <v>#REF!</v>
      </c>
      <c r="AA149" s="232" t="e">
        <f t="shared" si="173"/>
        <v>#REF!</v>
      </c>
      <c r="AB149" s="232" t="e">
        <f t="shared" si="173"/>
        <v>#REF!</v>
      </c>
      <c r="AC149" s="232" t="e">
        <f t="shared" si="173"/>
        <v>#REF!</v>
      </c>
      <c r="AD149" s="232" t="e">
        <f t="shared" si="173"/>
        <v>#REF!</v>
      </c>
      <c r="AE149" s="232" t="e">
        <f t="shared" si="173"/>
        <v>#REF!</v>
      </c>
      <c r="AF149" s="232" t="e">
        <f t="shared" si="173"/>
        <v>#REF!</v>
      </c>
      <c r="AG149" s="232" t="e">
        <f t="shared" si="173"/>
        <v>#REF!</v>
      </c>
      <c r="AH149" s="232" t="e">
        <f t="shared" si="173"/>
        <v>#REF!</v>
      </c>
      <c r="AI149" s="232" t="e">
        <f t="shared" si="173"/>
        <v>#REF!</v>
      </c>
      <c r="AJ149" s="237" t="e">
        <f t="shared" si="156"/>
        <v>#REF!</v>
      </c>
      <c r="AK149" s="237" t="e">
        <f t="shared" si="159"/>
        <v>#REF!</v>
      </c>
      <c r="AL149" s="237" t="e">
        <f t="shared" si="160"/>
        <v>#REF!</v>
      </c>
      <c r="AM149" s="167" t="e">
        <f t="shared" si="142"/>
        <v>#N/A</v>
      </c>
      <c r="AN149" s="52">
        <f t="shared" si="143"/>
        <v>0</v>
      </c>
      <c r="AO149" s="142"/>
      <c r="AP149" s="147"/>
      <c r="AQ149" s="150"/>
      <c r="AR149" s="147"/>
      <c r="AS149" s="150"/>
      <c r="AT149" s="147"/>
      <c r="AU149" s="150"/>
      <c r="AV149" s="147"/>
      <c r="AW149" s="150"/>
      <c r="AX149" s="147"/>
      <c r="AY149" s="150"/>
      <c r="AZ149" s="147"/>
      <c r="BA149" s="150"/>
      <c r="BB149" s="147"/>
      <c r="BC149" s="150"/>
      <c r="BD149" s="147"/>
      <c r="BE149" s="150"/>
      <c r="BF149" s="147"/>
      <c r="BG149" s="150"/>
      <c r="BH149" s="147"/>
      <c r="BI149" s="150"/>
      <c r="BJ149" s="147"/>
      <c r="BK149" s="150"/>
      <c r="BL149" s="147"/>
      <c r="BM149" s="151"/>
      <c r="BN149" s="67" t="e">
        <f t="shared" si="144"/>
        <v>#N/A</v>
      </c>
      <c r="BO149" s="46">
        <f t="shared" si="169"/>
        <v>0</v>
      </c>
      <c r="BP149" s="46">
        <f t="shared" si="169"/>
        <v>0</v>
      </c>
      <c r="BQ149" s="46">
        <f t="shared" si="169"/>
        <v>0</v>
      </c>
      <c r="BR149" s="46">
        <f t="shared" si="169"/>
        <v>0</v>
      </c>
      <c r="BS149" s="49">
        <f t="shared" si="169"/>
        <v>0</v>
      </c>
      <c r="CC149" s="33" t="e">
        <f t="shared" si="146"/>
        <v>#REF!</v>
      </c>
    </row>
    <row r="150" spans="1:81" ht="15.75" hidden="1" thickBot="1" x14ac:dyDescent="0.25">
      <c r="A150" s="276">
        <v>1000011865</v>
      </c>
      <c r="B150" s="277" t="str">
        <f>VLOOKUP($A150,base!$F:$V,base!Q$1,FALSE)</f>
        <v>100% MIE COMPLET PT PLUS 30% GT 650 G X 6</v>
      </c>
      <c r="C150" s="328">
        <f>VLOOKUP($A150,base!$F:$V,base!P$1,FALSE)</f>
        <v>2029004995</v>
      </c>
      <c r="D150" s="329">
        <f>VLOOKUP($A150,base!$F:$V,base!U$1,FALSE)</f>
        <v>5.6811875693673688</v>
      </c>
      <c r="E150" s="330">
        <f>VLOOKUP($A150,base!$F:$V,base!T$1,FALSE)</f>
        <v>9.8638470007912478</v>
      </c>
      <c r="F150" s="328">
        <f>VLOOKUP($A150,base!$F:$V,base!O$1,FALSE)</f>
        <v>68</v>
      </c>
      <c r="G150" s="328">
        <f>VLOOKUP($A150,base!$F:$V,base!N$1,FALSE)</f>
        <v>6</v>
      </c>
      <c r="H150" s="328" t="str">
        <f>VLOOKUP($A150,DLUO!$A:$H,DLUO!$F$1,FALSE)</f>
        <v>6</v>
      </c>
      <c r="I150" s="328" t="str">
        <f>VLOOKUP($A150,DLUO!$A:$H,DLUO!$H$1,FALSE)</f>
        <v>18</v>
      </c>
      <c r="J150" s="141" t="e">
        <f>VLOOKUP(A150,#REF!,#REF!,FALSE)</f>
        <v>#REF!</v>
      </c>
      <c r="K150" s="132" t="e">
        <f>J150-(VLOOKUP($A150,#REF!,#REF!,FALSE))+($AN150*$F150)</f>
        <v>#REF!</v>
      </c>
      <c r="L150" s="133" t="e">
        <f>K150-(VLOOKUP($A150,#REF!,#REF!,FALSE))</f>
        <v>#REF!</v>
      </c>
      <c r="M150" s="133" t="e">
        <f>L150-(VLOOKUP($A150,#REF!,#REF!,FALSE))</f>
        <v>#REF!</v>
      </c>
      <c r="N150" s="133" t="e">
        <f>M150-(VLOOKUP($A150,#REF!,#REF!,FALSE))</f>
        <v>#REF!</v>
      </c>
      <c r="O150" s="133" t="e">
        <f>N150-(VLOOKUP($A150,#REF!,#REF!,FALSE))</f>
        <v>#REF!</v>
      </c>
      <c r="P150" s="133" t="e">
        <f>O150-(VLOOKUP($A150,#REF!,#REF!,FALSE))</f>
        <v>#REF!</v>
      </c>
      <c r="Q150" s="133" t="e">
        <f>P150-(VLOOKUP($A150,#REF!,#REF!,FALSE))</f>
        <v>#REF!</v>
      </c>
      <c r="R150" s="133" t="e">
        <f>Q150-(VLOOKUP($A150,#REF!,#REF!,FALSE))</f>
        <v>#REF!</v>
      </c>
      <c r="S150" s="133" t="e">
        <f>R150-(VLOOKUP($A150,#REF!,#REF!,FALSE))</f>
        <v>#REF!</v>
      </c>
      <c r="T150" s="133" t="e">
        <f>S150-(VLOOKUP($A150,#REF!,#REF!,FALSE))</f>
        <v>#REF!</v>
      </c>
      <c r="U150" s="133" t="e">
        <f>T150-(VLOOKUP($A150,#REF!,#REF!,FALSE))</f>
        <v>#REF!</v>
      </c>
      <c r="V150" s="133" t="e">
        <f>U150-(VLOOKUP($A150,#REF!,#REF!,FALSE))</f>
        <v>#REF!</v>
      </c>
      <c r="W150" s="133" t="e">
        <f>V150-(VLOOKUP($A150,#REF!,#REF!,FALSE))</f>
        <v>#REF!</v>
      </c>
      <c r="X150" s="134" t="e">
        <f>W150-(VLOOKUP($A150,#REF!,#REF!,FALSE))</f>
        <v>#REF!</v>
      </c>
      <c r="Z150" s="231" t="e">
        <f t="shared" si="147"/>
        <v>#REF!</v>
      </c>
      <c r="AA150" s="232" t="e">
        <f t="shared" si="148"/>
        <v>#REF!</v>
      </c>
      <c r="AB150" s="232" t="e">
        <f t="shared" si="149"/>
        <v>#REF!</v>
      </c>
      <c r="AC150" s="232" t="e">
        <f t="shared" si="150"/>
        <v>#REF!</v>
      </c>
      <c r="AD150" s="232" t="e">
        <f t="shared" si="151"/>
        <v>#REF!</v>
      </c>
      <c r="AE150" s="232" t="e">
        <f t="shared" si="152"/>
        <v>#REF!</v>
      </c>
      <c r="AF150" s="232" t="e">
        <f t="shared" si="153"/>
        <v>#REF!</v>
      </c>
      <c r="AG150" s="232" t="e">
        <f t="shared" si="154"/>
        <v>#REF!</v>
      </c>
      <c r="AH150" s="232" t="e">
        <f t="shared" si="166"/>
        <v>#REF!</v>
      </c>
      <c r="AI150" s="232" t="e">
        <f t="shared" si="167"/>
        <v>#REF!</v>
      </c>
      <c r="AJ150" s="237" t="e">
        <f t="shared" si="156"/>
        <v>#REF!</v>
      </c>
      <c r="AK150" s="237" t="e">
        <f t="shared" si="159"/>
        <v>#REF!</v>
      </c>
      <c r="AL150" s="237" t="e">
        <f t="shared" si="160"/>
        <v>#REF!</v>
      </c>
      <c r="AM150" s="168" t="e">
        <f t="shared" si="142"/>
        <v>#REF!</v>
      </c>
      <c r="AN150" s="52">
        <f t="shared" si="143"/>
        <v>0</v>
      </c>
      <c r="AO150" s="142"/>
      <c r="AP150" s="147"/>
      <c r="AQ150" s="150"/>
      <c r="AR150" s="147"/>
      <c r="AS150" s="150"/>
      <c r="AT150" s="147"/>
      <c r="AU150" s="150"/>
      <c r="AV150" s="147"/>
      <c r="AW150" s="150"/>
      <c r="AX150" s="147"/>
      <c r="AY150" s="150"/>
      <c r="AZ150" s="147"/>
      <c r="BA150" s="150"/>
      <c r="BB150" s="147"/>
      <c r="BC150" s="150"/>
      <c r="BD150" s="147"/>
      <c r="BE150" s="150"/>
      <c r="BF150" s="147"/>
      <c r="BG150" s="150"/>
      <c r="BH150" s="147"/>
      <c r="BI150" s="150"/>
      <c r="BJ150" s="147"/>
      <c r="BK150" s="150"/>
      <c r="BL150" s="147"/>
      <c r="BM150" s="151"/>
      <c r="BN150" s="67">
        <f t="shared" si="144"/>
        <v>0</v>
      </c>
      <c r="BO150" s="46">
        <f t="shared" si="169"/>
        <v>0</v>
      </c>
      <c r="BP150" s="46">
        <f t="shared" si="169"/>
        <v>0</v>
      </c>
      <c r="BQ150" s="46">
        <f t="shared" si="169"/>
        <v>0</v>
      </c>
      <c r="BR150" s="46">
        <f t="shared" si="169"/>
        <v>0</v>
      </c>
      <c r="BS150" s="49">
        <f t="shared" si="169"/>
        <v>0</v>
      </c>
      <c r="CC150" s="33" t="e">
        <f t="shared" si="146"/>
        <v>#REF!</v>
      </c>
    </row>
    <row r="151" spans="1:81" ht="15.75" hidden="1" thickBot="1" x14ac:dyDescent="0.25">
      <c r="A151" s="276">
        <v>1000015417</v>
      </c>
      <c r="B151" s="277" t="str">
        <f>VLOOKUP($A151,base!$F:$V,base!Q$1,FALSE)</f>
        <v>100% MIE COMPLET PT PLUS 30% GT 650 G X 20</v>
      </c>
      <c r="C151" s="328">
        <f>VLOOKUP($A151,base!$F:$V,base!P$1,FALSE)</f>
        <v>2029004995</v>
      </c>
      <c r="D151" s="329">
        <f>VLOOKUP($A151,base!$F:$V,base!U$1,FALSE)</f>
        <v>5.7948113207547172</v>
      </c>
      <c r="E151" s="330">
        <f>VLOOKUP($A151,base!$F:$V,base!T$1,FALSE)</f>
        <v>9.8638470007912478</v>
      </c>
      <c r="F151" s="328">
        <f>VLOOKUP($A151,base!$F:$V,base!O$1,FALSE)</f>
        <v>20</v>
      </c>
      <c r="G151" s="328">
        <f>VLOOKUP($A151,base!$F:$V,base!N$1,FALSE)</f>
        <v>20</v>
      </c>
      <c r="H151" s="328" t="str">
        <f>VLOOKUP($A151,DLUO!$A:$H,DLUO!$F$1,FALSE)</f>
        <v>6</v>
      </c>
      <c r="I151" s="328" t="str">
        <f>VLOOKUP($A151,DLUO!$A:$H,DLUO!$H$1,FALSE)</f>
        <v>18</v>
      </c>
      <c r="J151" s="141" t="e">
        <f>VLOOKUP(A151,#REF!,#REF!,FALSE)</f>
        <v>#REF!</v>
      </c>
      <c r="K151" s="132" t="e">
        <f>J151-(VLOOKUP($A151,#REF!,#REF!,FALSE))+($AN151*$F151)</f>
        <v>#REF!</v>
      </c>
      <c r="L151" s="133" t="e">
        <f>K151-(VLOOKUP($A151,#REF!,#REF!,FALSE))</f>
        <v>#REF!</v>
      </c>
      <c r="M151" s="133" t="e">
        <f>L151-(VLOOKUP($A151,#REF!,#REF!,FALSE))</f>
        <v>#REF!</v>
      </c>
      <c r="N151" s="133" t="e">
        <f>M151-(VLOOKUP($A151,#REF!,#REF!,FALSE))</f>
        <v>#REF!</v>
      </c>
      <c r="O151" s="133" t="e">
        <f>N151-(VLOOKUP($A151,#REF!,#REF!,FALSE))</f>
        <v>#REF!</v>
      </c>
      <c r="P151" s="133" t="e">
        <f>O151-(VLOOKUP($A151,#REF!,#REF!,FALSE))</f>
        <v>#REF!</v>
      </c>
      <c r="Q151" s="133" t="e">
        <f>P151-(VLOOKUP($A151,#REF!,#REF!,FALSE))</f>
        <v>#REF!</v>
      </c>
      <c r="R151" s="133" t="e">
        <f>Q151-(VLOOKUP($A151,#REF!,#REF!,FALSE))</f>
        <v>#REF!</v>
      </c>
      <c r="S151" s="133" t="e">
        <f>R151-(VLOOKUP($A151,#REF!,#REF!,FALSE))</f>
        <v>#REF!</v>
      </c>
      <c r="T151" s="133" t="e">
        <f>S151-(VLOOKUP($A151,#REF!,#REF!,FALSE))</f>
        <v>#REF!</v>
      </c>
      <c r="U151" s="133" t="e">
        <f>T151-(VLOOKUP($A151,#REF!,#REF!,FALSE))</f>
        <v>#REF!</v>
      </c>
      <c r="V151" s="133" t="e">
        <f>U151-(VLOOKUP($A151,#REF!,#REF!,FALSE))</f>
        <v>#REF!</v>
      </c>
      <c r="W151" s="133" t="e">
        <f>V151-(VLOOKUP($A151,#REF!,#REF!,FALSE))</f>
        <v>#REF!</v>
      </c>
      <c r="X151" s="134" t="e">
        <f>W151-(VLOOKUP($A151,#REF!,#REF!,FALSE))</f>
        <v>#REF!</v>
      </c>
      <c r="Z151" s="231" t="e">
        <f t="shared" ref="Z151:AI151" si="174">IF(IF(K151&lt;0,(L151/$F151)-(K151/$F151),L151/$F151)&gt;0,"",IF(K151&lt;0,(L151/$F151)-(K151/$F151),L151/$F151))</f>
        <v>#REF!</v>
      </c>
      <c r="AA151" s="232" t="e">
        <f t="shared" si="174"/>
        <v>#REF!</v>
      </c>
      <c r="AB151" s="232" t="e">
        <f t="shared" si="174"/>
        <v>#REF!</v>
      </c>
      <c r="AC151" s="232" t="e">
        <f t="shared" si="174"/>
        <v>#REF!</v>
      </c>
      <c r="AD151" s="232" t="e">
        <f t="shared" si="174"/>
        <v>#REF!</v>
      </c>
      <c r="AE151" s="232" t="e">
        <f t="shared" si="174"/>
        <v>#REF!</v>
      </c>
      <c r="AF151" s="232" t="e">
        <f t="shared" si="174"/>
        <v>#REF!</v>
      </c>
      <c r="AG151" s="232" t="e">
        <f t="shared" si="174"/>
        <v>#REF!</v>
      </c>
      <c r="AH151" s="232" t="e">
        <f t="shared" si="174"/>
        <v>#REF!</v>
      </c>
      <c r="AI151" s="232" t="e">
        <f t="shared" si="174"/>
        <v>#REF!</v>
      </c>
      <c r="AJ151" s="237" t="e">
        <f t="shared" si="156"/>
        <v>#REF!</v>
      </c>
      <c r="AK151" s="237" t="e">
        <f t="shared" si="159"/>
        <v>#REF!</v>
      </c>
      <c r="AL151" s="237" t="e">
        <f t="shared" si="160"/>
        <v>#REF!</v>
      </c>
      <c r="AM151" s="168" t="e">
        <f t="shared" si="142"/>
        <v>#REF!</v>
      </c>
      <c r="AN151" s="52">
        <f t="shared" si="143"/>
        <v>0</v>
      </c>
      <c r="AO151" s="142"/>
      <c r="AP151" s="147"/>
      <c r="AQ151" s="150"/>
      <c r="AR151" s="147"/>
      <c r="AS151" s="150"/>
      <c r="AT151" s="147"/>
      <c r="AU151" s="150"/>
      <c r="AV151" s="147"/>
      <c r="AW151" s="150"/>
      <c r="AX151" s="147"/>
      <c r="AY151" s="150"/>
      <c r="AZ151" s="147"/>
      <c r="BA151" s="150"/>
      <c r="BB151" s="147"/>
      <c r="BC151" s="150"/>
      <c r="BD151" s="147"/>
      <c r="BE151" s="150"/>
      <c r="BF151" s="147"/>
      <c r="BG151" s="150"/>
      <c r="BH151" s="147"/>
      <c r="BI151" s="150"/>
      <c r="BJ151" s="147"/>
      <c r="BK151" s="150"/>
      <c r="BL151" s="147"/>
      <c r="BM151" s="151"/>
      <c r="BN151" s="67">
        <f t="shared" si="144"/>
        <v>0</v>
      </c>
      <c r="BO151" s="46">
        <f t="shared" si="169"/>
        <v>0</v>
      </c>
      <c r="BP151" s="46">
        <f t="shared" si="169"/>
        <v>0</v>
      </c>
      <c r="BQ151" s="46">
        <f t="shared" si="169"/>
        <v>0</v>
      </c>
      <c r="BR151" s="46">
        <f t="shared" si="169"/>
        <v>0</v>
      </c>
      <c r="BS151" s="49">
        <f t="shared" si="169"/>
        <v>0</v>
      </c>
      <c r="CC151" s="33" t="e">
        <f t="shared" si="146"/>
        <v>#REF!</v>
      </c>
    </row>
    <row r="152" spans="1:81" ht="15.75" hidden="1" collapsed="1" thickBot="1" x14ac:dyDescent="0.25">
      <c r="A152" s="56">
        <v>1000013355</v>
      </c>
      <c r="B152" s="57" t="str">
        <f>VLOOKUP($A152,base!$F:$V,base!Q$1,FALSE)</f>
        <v>100% MIE COMPLET 500 G X 9</v>
      </c>
      <c r="C152" s="58">
        <f>VLOOKUP($A152,base!$F:$V,base!P$1,FALSE)</f>
        <v>2029004473</v>
      </c>
      <c r="D152" s="211">
        <f>VLOOKUP($A152,base!$F:$V,base!U$1,FALSE)</f>
        <v>5.2601809954751131</v>
      </c>
      <c r="E152" s="193">
        <f>VLOOKUP($A152,base!$F:$V,base!T$1,FALSE)</f>
        <v>10.04538832468821</v>
      </c>
      <c r="F152" s="58">
        <f>VLOOKUP($A152,base!$F:$V,base!O$1,FALSE)</f>
        <v>68</v>
      </c>
      <c r="G152" s="58">
        <f>VLOOKUP($A152,base!$F:$V,base!N$1,FALSE)</f>
        <v>9</v>
      </c>
      <c r="H152" s="58" t="str">
        <f>VLOOKUP($A152,DLUO!$A:$H,DLUO!$F$1,FALSE)</f>
        <v>6</v>
      </c>
      <c r="I152" s="58" t="str">
        <f>VLOOKUP($A152,DLUO!$A:$H,DLUO!$H$1,FALSE)</f>
        <v>18</v>
      </c>
      <c r="J152" s="141" t="e">
        <f>VLOOKUP(A152,#REF!,#REF!,FALSE)</f>
        <v>#REF!</v>
      </c>
      <c r="K152" s="132" t="e">
        <f>J152-(VLOOKUP($A152,#REF!,#REF!,FALSE))+($AN152*$F152)</f>
        <v>#REF!</v>
      </c>
      <c r="L152" s="133" t="e">
        <f>K152-(VLOOKUP($A152,#REF!,#REF!,FALSE))</f>
        <v>#REF!</v>
      </c>
      <c r="M152" s="133" t="e">
        <f>L152-(VLOOKUP($A152,#REF!,#REF!,FALSE))</f>
        <v>#REF!</v>
      </c>
      <c r="N152" s="133" t="e">
        <f>M152-(VLOOKUP($A152,#REF!,#REF!,FALSE))</f>
        <v>#REF!</v>
      </c>
      <c r="O152" s="133" t="e">
        <f>N152-(VLOOKUP($A152,#REF!,#REF!,FALSE))</f>
        <v>#REF!</v>
      </c>
      <c r="P152" s="133" t="e">
        <f>O152-(VLOOKUP($A152,#REF!,#REF!,FALSE))</f>
        <v>#REF!</v>
      </c>
      <c r="Q152" s="133" t="e">
        <f>P152-(VLOOKUP($A152,#REF!,#REF!,FALSE))</f>
        <v>#REF!</v>
      </c>
      <c r="R152" s="133" t="e">
        <f>Q152-(VLOOKUP($A152,#REF!,#REF!,FALSE))</f>
        <v>#REF!</v>
      </c>
      <c r="S152" s="133" t="e">
        <f>R152-(VLOOKUP($A152,#REF!,#REF!,FALSE))</f>
        <v>#REF!</v>
      </c>
      <c r="T152" s="133" t="e">
        <f>S152-(VLOOKUP($A152,#REF!,#REF!,FALSE))</f>
        <v>#REF!</v>
      </c>
      <c r="U152" s="133" t="e">
        <f>T152-(VLOOKUP($A152,#REF!,#REF!,FALSE))</f>
        <v>#REF!</v>
      </c>
      <c r="V152" s="133" t="e">
        <f>U152-(VLOOKUP($A152,#REF!,#REF!,FALSE))</f>
        <v>#REF!</v>
      </c>
      <c r="W152" s="133" t="e">
        <f>V152-(VLOOKUP($A152,#REF!,#REF!,FALSE))</f>
        <v>#REF!</v>
      </c>
      <c r="X152" s="134" t="e">
        <f>W152-(VLOOKUP($A152,#REF!,#REF!,FALSE))</f>
        <v>#REF!</v>
      </c>
      <c r="Z152" s="231" t="e">
        <f t="shared" si="147"/>
        <v>#REF!</v>
      </c>
      <c r="AA152" s="232" t="e">
        <f t="shared" si="148"/>
        <v>#REF!</v>
      </c>
      <c r="AB152" s="232" t="e">
        <f t="shared" si="149"/>
        <v>#REF!</v>
      </c>
      <c r="AC152" s="232" t="e">
        <f t="shared" si="150"/>
        <v>#REF!</v>
      </c>
      <c r="AD152" s="232" t="e">
        <f t="shared" si="151"/>
        <v>#REF!</v>
      </c>
      <c r="AE152" s="232" t="e">
        <f t="shared" si="152"/>
        <v>#REF!</v>
      </c>
      <c r="AF152" s="232" t="e">
        <f t="shared" si="153"/>
        <v>#REF!</v>
      </c>
      <c r="AG152" s="232" t="e">
        <f t="shared" si="154"/>
        <v>#REF!</v>
      </c>
      <c r="AH152" s="232" t="e">
        <f t="shared" si="166"/>
        <v>#REF!</v>
      </c>
      <c r="AI152" s="232" t="e">
        <f t="shared" si="167"/>
        <v>#REF!</v>
      </c>
      <c r="AJ152" s="237" t="e">
        <f t="shared" si="156"/>
        <v>#REF!</v>
      </c>
      <c r="AK152" s="237" t="e">
        <f t="shared" si="159"/>
        <v>#REF!</v>
      </c>
      <c r="AL152" s="237" t="e">
        <f t="shared" si="160"/>
        <v>#REF!</v>
      </c>
      <c r="AM152" s="168" t="e">
        <f t="shared" si="142"/>
        <v>#N/A</v>
      </c>
      <c r="AN152" s="52">
        <f t="shared" si="143"/>
        <v>0</v>
      </c>
      <c r="AO152" s="142"/>
      <c r="AP152" s="147"/>
      <c r="AQ152" s="150"/>
      <c r="AR152" s="147"/>
      <c r="AS152" s="150"/>
      <c r="AT152" s="147"/>
      <c r="AU152" s="150"/>
      <c r="AV152" s="147"/>
      <c r="AW152" s="150"/>
      <c r="AX152" s="147"/>
      <c r="AY152" s="150"/>
      <c r="AZ152" s="147"/>
      <c r="BA152" s="150"/>
      <c r="BB152" s="147"/>
      <c r="BC152" s="150"/>
      <c r="BD152" s="147"/>
      <c r="BE152" s="150"/>
      <c r="BF152" s="147"/>
      <c r="BG152" s="150"/>
      <c r="BH152" s="147"/>
      <c r="BI152" s="150"/>
      <c r="BJ152" s="147"/>
      <c r="BK152" s="150"/>
      <c r="BL152" s="147"/>
      <c r="BM152" s="151"/>
      <c r="BN152" s="67" t="e">
        <f t="shared" si="144"/>
        <v>#N/A</v>
      </c>
      <c r="BO152" s="46">
        <f t="shared" ref="BO152:BS161" si="175">IFERROR(VLOOKUP($A152,$A$6:$BS$55,BO$1,FALSE),0)</f>
        <v>0</v>
      </c>
      <c r="BP152" s="46">
        <f t="shared" si="175"/>
        <v>0</v>
      </c>
      <c r="BQ152" s="46">
        <f t="shared" si="175"/>
        <v>0</v>
      </c>
      <c r="BR152" s="46">
        <f t="shared" si="175"/>
        <v>0</v>
      </c>
      <c r="BS152" s="49">
        <f t="shared" si="175"/>
        <v>0</v>
      </c>
      <c r="CC152" s="33" t="e">
        <f t="shared" si="146"/>
        <v>#REF!</v>
      </c>
    </row>
    <row r="153" spans="1:81" ht="15.75" hidden="1" thickBot="1" x14ac:dyDescent="0.25">
      <c r="A153" s="56">
        <v>1000013356</v>
      </c>
      <c r="B153" s="57" t="str">
        <f>VLOOKUP($A153,base!$F:$V,base!Q$1,FALSE)</f>
        <v>100% MIE COMPLET 500 G X 20</v>
      </c>
      <c r="C153" s="58">
        <f>VLOOKUP($A153,base!$F:$V,base!P$1,FALSE)</f>
        <v>2029004473</v>
      </c>
      <c r="D153" s="211">
        <f>VLOOKUP($A153,base!$F:$V,base!U$1,FALSE)</f>
        <v>5.7486263736263723</v>
      </c>
      <c r="E153" s="193">
        <f>VLOOKUP($A153,base!$F:$V,base!T$1,FALSE)</f>
        <v>10.045388324688211</v>
      </c>
      <c r="F153" s="58">
        <f>VLOOKUP($A153,base!$F:$V,base!O$1,FALSE)</f>
        <v>28</v>
      </c>
      <c r="G153" s="58">
        <f>VLOOKUP($A153,base!$F:$V,base!N$1,FALSE)</f>
        <v>20</v>
      </c>
      <c r="H153" s="58" t="str">
        <f>VLOOKUP($A153,DLUO!$A:$H,DLUO!$F$1,FALSE)</f>
        <v>6</v>
      </c>
      <c r="I153" s="58" t="str">
        <f>VLOOKUP($A153,DLUO!$A:$H,DLUO!$H$1,FALSE)</f>
        <v>18</v>
      </c>
      <c r="J153" s="141" t="e">
        <f>VLOOKUP(A153,#REF!,#REF!,FALSE)</f>
        <v>#REF!</v>
      </c>
      <c r="K153" s="132" t="e">
        <f>J153-(VLOOKUP($A153,#REF!,#REF!,FALSE))+($AN153*$F153)</f>
        <v>#REF!</v>
      </c>
      <c r="L153" s="133" t="e">
        <f>K153-(VLOOKUP($A153,#REF!,#REF!,FALSE))</f>
        <v>#REF!</v>
      </c>
      <c r="M153" s="133" t="e">
        <f>L153-(VLOOKUP($A153,#REF!,#REF!,FALSE))</f>
        <v>#REF!</v>
      </c>
      <c r="N153" s="133" t="e">
        <f>M153-(VLOOKUP($A153,#REF!,#REF!,FALSE))</f>
        <v>#REF!</v>
      </c>
      <c r="O153" s="133" t="e">
        <f>N153-(VLOOKUP($A153,#REF!,#REF!,FALSE))</f>
        <v>#REF!</v>
      </c>
      <c r="P153" s="133" t="e">
        <f>O153-(VLOOKUP($A153,#REF!,#REF!,FALSE))</f>
        <v>#REF!</v>
      </c>
      <c r="Q153" s="133" t="e">
        <f>P153-(VLOOKUP($A153,#REF!,#REF!,FALSE))</f>
        <v>#REF!</v>
      </c>
      <c r="R153" s="133" t="e">
        <f>Q153-(VLOOKUP($A153,#REF!,#REF!,FALSE))</f>
        <v>#REF!</v>
      </c>
      <c r="S153" s="133" t="e">
        <f>R153-(VLOOKUP($A153,#REF!,#REF!,FALSE))</f>
        <v>#REF!</v>
      </c>
      <c r="T153" s="133" t="e">
        <f>S153-(VLOOKUP($A153,#REF!,#REF!,FALSE))</f>
        <v>#REF!</v>
      </c>
      <c r="U153" s="133" t="e">
        <f>T153-(VLOOKUP($A153,#REF!,#REF!,FALSE))</f>
        <v>#REF!</v>
      </c>
      <c r="V153" s="133" t="e">
        <f>U153-(VLOOKUP($A153,#REF!,#REF!,FALSE))</f>
        <v>#REF!</v>
      </c>
      <c r="W153" s="133" t="e">
        <f>V153-(VLOOKUP($A153,#REF!,#REF!,FALSE))</f>
        <v>#REF!</v>
      </c>
      <c r="X153" s="134" t="e">
        <f>W153-(VLOOKUP($A153,#REF!,#REF!,FALSE))</f>
        <v>#REF!</v>
      </c>
      <c r="Z153" s="231" t="e">
        <f t="shared" si="147"/>
        <v>#REF!</v>
      </c>
      <c r="AA153" s="232" t="e">
        <f t="shared" si="148"/>
        <v>#REF!</v>
      </c>
      <c r="AB153" s="232" t="e">
        <f t="shared" si="149"/>
        <v>#REF!</v>
      </c>
      <c r="AC153" s="232" t="e">
        <f t="shared" si="150"/>
        <v>#REF!</v>
      </c>
      <c r="AD153" s="232" t="e">
        <f t="shared" si="151"/>
        <v>#REF!</v>
      </c>
      <c r="AE153" s="232" t="e">
        <f t="shared" si="152"/>
        <v>#REF!</v>
      </c>
      <c r="AF153" s="232" t="e">
        <f t="shared" si="153"/>
        <v>#REF!</v>
      </c>
      <c r="AG153" s="232" t="e">
        <f t="shared" si="154"/>
        <v>#REF!</v>
      </c>
      <c r="AH153" s="232" t="e">
        <f t="shared" si="166"/>
        <v>#REF!</v>
      </c>
      <c r="AI153" s="232" t="e">
        <f t="shared" si="167"/>
        <v>#REF!</v>
      </c>
      <c r="AJ153" s="237" t="e">
        <f t="shared" si="156"/>
        <v>#REF!</v>
      </c>
      <c r="AK153" s="237" t="e">
        <f t="shared" si="159"/>
        <v>#REF!</v>
      </c>
      <c r="AL153" s="237" t="e">
        <f t="shared" si="160"/>
        <v>#REF!</v>
      </c>
      <c r="AM153" s="168" t="e">
        <f t="shared" si="142"/>
        <v>#N/A</v>
      </c>
      <c r="AN153" s="52">
        <f t="shared" si="143"/>
        <v>0</v>
      </c>
      <c r="AO153" s="142"/>
      <c r="AP153" s="147"/>
      <c r="AQ153" s="150"/>
      <c r="AR153" s="147"/>
      <c r="AS153" s="150"/>
      <c r="AT153" s="147"/>
      <c r="AU153" s="150"/>
      <c r="AV153" s="147"/>
      <c r="AW153" s="150"/>
      <c r="AX153" s="147"/>
      <c r="AY153" s="150"/>
      <c r="AZ153" s="147"/>
      <c r="BA153" s="150"/>
      <c r="BB153" s="147"/>
      <c r="BC153" s="150"/>
      <c r="BD153" s="147"/>
      <c r="BE153" s="150"/>
      <c r="BF153" s="147"/>
      <c r="BG153" s="150"/>
      <c r="BH153" s="147"/>
      <c r="BI153" s="150"/>
      <c r="BJ153" s="147"/>
      <c r="BK153" s="150"/>
      <c r="BL153" s="147"/>
      <c r="BM153" s="151"/>
      <c r="BN153" s="67" t="e">
        <f t="shared" si="144"/>
        <v>#N/A</v>
      </c>
      <c r="BO153" s="46">
        <f t="shared" si="175"/>
        <v>0</v>
      </c>
      <c r="BP153" s="46">
        <f t="shared" si="175"/>
        <v>0</v>
      </c>
      <c r="BQ153" s="46">
        <f t="shared" si="175"/>
        <v>0</v>
      </c>
      <c r="BR153" s="46">
        <f t="shared" si="175"/>
        <v>0</v>
      </c>
      <c r="BS153" s="49">
        <f t="shared" si="175"/>
        <v>0</v>
      </c>
      <c r="CC153" s="33" t="e">
        <f t="shared" si="146"/>
        <v>#REF!</v>
      </c>
    </row>
    <row r="154" spans="1:81" ht="15.75" hidden="1" collapsed="1" thickBot="1" x14ac:dyDescent="0.25">
      <c r="A154" s="56">
        <v>1000013354</v>
      </c>
      <c r="B154" s="57" t="str">
        <f>VLOOKUP($A154,base!$F:$V,base!Q$1,FALSE)</f>
        <v>100% MIE COMPLET 500 G X 4</v>
      </c>
      <c r="C154" s="58">
        <f>VLOOKUP($A154,base!$F:$V,base!P$1,FALSE)</f>
        <v>2029004473</v>
      </c>
      <c r="D154" s="211">
        <f>VLOOKUP($A154,base!$F:$V,base!U$1,FALSE)</f>
        <v>5.9177036199095019</v>
      </c>
      <c r="E154" s="193">
        <f>VLOOKUP($A154,base!$F:$V,base!T$1,FALSE)</f>
        <v>10.045388324688211</v>
      </c>
      <c r="F154" s="58">
        <f>VLOOKUP($A154,base!$F:$V,base!O$1,FALSE)</f>
        <v>136</v>
      </c>
      <c r="G154" s="58">
        <f>VLOOKUP($A154,base!$F:$V,base!N$1,FALSE)</f>
        <v>4</v>
      </c>
      <c r="H154" s="58" t="e">
        <f>VLOOKUP($A154,DLUO!$A:$H,DLUO!$F$1,FALSE)</f>
        <v>#N/A</v>
      </c>
      <c r="I154" s="58" t="e">
        <f>VLOOKUP($A154,DLUO!$A:$H,DLUO!$H$1,FALSE)</f>
        <v>#N/A</v>
      </c>
      <c r="J154" s="141" t="e">
        <f>VLOOKUP(A154,#REF!,#REF!,FALSE)</f>
        <v>#REF!</v>
      </c>
      <c r="K154" s="132" t="e">
        <f>J154-(VLOOKUP($A154,#REF!,#REF!,FALSE))+($AN154*$F154)</f>
        <v>#REF!</v>
      </c>
      <c r="L154" s="133" t="e">
        <f>K154-(VLOOKUP($A154,#REF!,#REF!,FALSE))</f>
        <v>#REF!</v>
      </c>
      <c r="M154" s="133" t="e">
        <f>L154-(VLOOKUP($A154,#REF!,#REF!,FALSE))</f>
        <v>#REF!</v>
      </c>
      <c r="N154" s="133" t="e">
        <f>M154-(VLOOKUP($A154,#REF!,#REF!,FALSE))</f>
        <v>#REF!</v>
      </c>
      <c r="O154" s="133" t="e">
        <f>N154-(VLOOKUP($A154,#REF!,#REF!,FALSE))</f>
        <v>#REF!</v>
      </c>
      <c r="P154" s="133" t="e">
        <f>O154-(VLOOKUP($A154,#REF!,#REF!,FALSE))</f>
        <v>#REF!</v>
      </c>
      <c r="Q154" s="133" t="e">
        <f>P154-(VLOOKUP($A154,#REF!,#REF!,FALSE))</f>
        <v>#REF!</v>
      </c>
      <c r="R154" s="133" t="e">
        <f>Q154-(VLOOKUP($A154,#REF!,#REF!,FALSE))</f>
        <v>#REF!</v>
      </c>
      <c r="S154" s="133" t="e">
        <f>R154-(VLOOKUP($A154,#REF!,#REF!,FALSE))</f>
        <v>#REF!</v>
      </c>
      <c r="T154" s="133" t="e">
        <f>S154-(VLOOKUP($A154,#REF!,#REF!,FALSE))</f>
        <v>#REF!</v>
      </c>
      <c r="U154" s="133" t="e">
        <f>T154-(VLOOKUP($A154,#REF!,#REF!,FALSE))</f>
        <v>#REF!</v>
      </c>
      <c r="V154" s="133" t="e">
        <f>U154-(VLOOKUP($A154,#REF!,#REF!,FALSE))</f>
        <v>#REF!</v>
      </c>
      <c r="W154" s="133" t="e">
        <f>V154-(VLOOKUP($A154,#REF!,#REF!,FALSE))</f>
        <v>#REF!</v>
      </c>
      <c r="X154" s="134" t="e">
        <f>W154-(VLOOKUP($A154,#REF!,#REF!,FALSE))</f>
        <v>#REF!</v>
      </c>
      <c r="Z154" s="231" t="e">
        <f t="shared" ref="Z154:AI154" si="176">IF(IF(K154&lt;0,(L154/$F154)-(K154/$F154),L154/$F154)&gt;0,"",IF(K154&lt;0,(L154/$F154)-(K154/$F154),L154/$F154))</f>
        <v>#REF!</v>
      </c>
      <c r="AA154" s="232" t="e">
        <f t="shared" si="176"/>
        <v>#REF!</v>
      </c>
      <c r="AB154" s="232" t="e">
        <f t="shared" si="176"/>
        <v>#REF!</v>
      </c>
      <c r="AC154" s="232" t="e">
        <f t="shared" si="176"/>
        <v>#REF!</v>
      </c>
      <c r="AD154" s="232" t="e">
        <f t="shared" si="176"/>
        <v>#REF!</v>
      </c>
      <c r="AE154" s="232" t="e">
        <f t="shared" si="176"/>
        <v>#REF!</v>
      </c>
      <c r="AF154" s="232" t="e">
        <f t="shared" si="176"/>
        <v>#REF!</v>
      </c>
      <c r="AG154" s="232" t="e">
        <f t="shared" si="176"/>
        <v>#REF!</v>
      </c>
      <c r="AH154" s="232" t="e">
        <f t="shared" si="176"/>
        <v>#REF!</v>
      </c>
      <c r="AI154" s="232" t="e">
        <f t="shared" si="176"/>
        <v>#REF!</v>
      </c>
      <c r="AJ154" s="237" t="e">
        <f t="shared" si="156"/>
        <v>#REF!</v>
      </c>
      <c r="AK154" s="237" t="e">
        <f t="shared" si="159"/>
        <v>#REF!</v>
      </c>
      <c r="AL154" s="237" t="e">
        <f t="shared" si="160"/>
        <v>#REF!</v>
      </c>
      <c r="AM154" s="168" t="e">
        <f t="shared" ref="AM154:AM171" si="177">VLOOKUP($A154,$A$6:$BS$55,AM$1,FALSE)</f>
        <v>#REF!</v>
      </c>
      <c r="AN154" s="52">
        <f t="shared" si="143"/>
        <v>0</v>
      </c>
      <c r="AO154" s="142"/>
      <c r="AP154" s="147"/>
      <c r="AQ154" s="150"/>
      <c r="AR154" s="147"/>
      <c r="AS154" s="150"/>
      <c r="AT154" s="147"/>
      <c r="AU154" s="150"/>
      <c r="AV154" s="147"/>
      <c r="AW154" s="150"/>
      <c r="AX154" s="147"/>
      <c r="AY154" s="150"/>
      <c r="AZ154" s="147"/>
      <c r="BA154" s="150"/>
      <c r="BB154" s="147"/>
      <c r="BC154" s="150"/>
      <c r="BD154" s="147"/>
      <c r="BE154" s="150"/>
      <c r="BF154" s="147"/>
      <c r="BG154" s="150"/>
      <c r="BH154" s="147"/>
      <c r="BI154" s="150"/>
      <c r="BJ154" s="147"/>
      <c r="BK154" s="150"/>
      <c r="BL154" s="147"/>
      <c r="BM154" s="151"/>
      <c r="BN154" s="67">
        <f t="shared" si="144"/>
        <v>0</v>
      </c>
      <c r="BO154" s="46">
        <f t="shared" si="175"/>
        <v>0</v>
      </c>
      <c r="BP154" s="46">
        <f t="shared" si="175"/>
        <v>0</v>
      </c>
      <c r="BQ154" s="46">
        <f t="shared" si="175"/>
        <v>0</v>
      </c>
      <c r="BR154" s="46">
        <f t="shared" si="175"/>
        <v>0</v>
      </c>
      <c r="BS154" s="49">
        <f t="shared" si="175"/>
        <v>0</v>
      </c>
      <c r="CC154" s="33" t="e">
        <f t="shared" ref="CC154:CC171" si="178">SUM(K154:X154)</f>
        <v>#REF!</v>
      </c>
    </row>
    <row r="155" spans="1:81" ht="15.75" hidden="1" collapsed="1" thickBot="1" x14ac:dyDescent="0.25">
      <c r="A155" s="300">
        <v>1000010124</v>
      </c>
      <c r="B155" s="301" t="str">
        <f>VLOOKUP($A155,base!$F:$V,base!Q$1,FALSE)</f>
        <v>PAIN 100% MIE NAT 500g  OFFRE ECONOMIQUE X 20</v>
      </c>
      <c r="C155" s="302">
        <f>VLOOKUP($A155,base!$F:$V,base!P$1,FALSE)</f>
        <v>2029004000</v>
      </c>
      <c r="D155" s="303">
        <f>VLOOKUP($A155,base!$F:$V,base!U$1,FALSE)</f>
        <v>5.8042582417582418</v>
      </c>
      <c r="E155" s="304">
        <f>VLOOKUP($A155,base!$F:$V,base!T$1,FALSE)</f>
        <v>10.592521817330812</v>
      </c>
      <c r="F155" s="302">
        <f>VLOOKUP($A155,base!$F:$V,base!O$1,FALSE)</f>
        <v>28</v>
      </c>
      <c r="G155" s="302">
        <f>VLOOKUP($A155,base!$F:$V,base!N$1,FALSE)</f>
        <v>20</v>
      </c>
      <c r="H155" s="302" t="str">
        <f>VLOOKUP($A155,DLUO!$A:$H,DLUO!$F$1,FALSE)</f>
        <v>6</v>
      </c>
      <c r="I155" s="302" t="str">
        <f>VLOOKUP($A155,DLUO!$A:$H,DLUO!$H$1,FALSE)</f>
        <v>18</v>
      </c>
      <c r="J155" s="141" t="e">
        <f>VLOOKUP(A155,#REF!,#REF!,FALSE)</f>
        <v>#REF!</v>
      </c>
      <c r="K155" s="132" t="e">
        <f>J155-(VLOOKUP($A155,#REF!,#REF!,FALSE))+($AN155*$F155)</f>
        <v>#REF!</v>
      </c>
      <c r="L155" s="133" t="e">
        <f>K155-(VLOOKUP($A155,#REF!,#REF!,FALSE))</f>
        <v>#REF!</v>
      </c>
      <c r="M155" s="133" t="e">
        <f>L155-(VLOOKUP($A155,#REF!,#REF!,FALSE))</f>
        <v>#REF!</v>
      </c>
      <c r="N155" s="133" t="e">
        <f>M155-(VLOOKUP($A155,#REF!,#REF!,FALSE))</f>
        <v>#REF!</v>
      </c>
      <c r="O155" s="133" t="e">
        <f>N155-(VLOOKUP($A155,#REF!,#REF!,FALSE))</f>
        <v>#REF!</v>
      </c>
      <c r="P155" s="133" t="e">
        <f>O155-(VLOOKUP($A155,#REF!,#REF!,FALSE))</f>
        <v>#REF!</v>
      </c>
      <c r="Q155" s="133" t="e">
        <f>P155-(VLOOKUP($A155,#REF!,#REF!,FALSE))</f>
        <v>#REF!</v>
      </c>
      <c r="R155" s="133" t="e">
        <f>Q155-(VLOOKUP($A155,#REF!,#REF!,FALSE))</f>
        <v>#REF!</v>
      </c>
      <c r="S155" s="133" t="e">
        <f>R155-(VLOOKUP($A155,#REF!,#REF!,FALSE))</f>
        <v>#REF!</v>
      </c>
      <c r="T155" s="133" t="e">
        <f>S155-(VLOOKUP($A155,#REF!,#REF!,FALSE))</f>
        <v>#REF!</v>
      </c>
      <c r="U155" s="133" t="e">
        <f>T155-(VLOOKUP($A155,#REF!,#REF!,FALSE))</f>
        <v>#REF!</v>
      </c>
      <c r="V155" s="133" t="e">
        <f>U155-(VLOOKUP($A155,#REF!,#REF!,FALSE))</f>
        <v>#REF!</v>
      </c>
      <c r="W155" s="133" t="e">
        <f>V155-(VLOOKUP($A155,#REF!,#REF!,FALSE))</f>
        <v>#REF!</v>
      </c>
      <c r="X155" s="134" t="e">
        <f>W155-(VLOOKUP($A155,#REF!,#REF!,FALSE))</f>
        <v>#REF!</v>
      </c>
      <c r="Z155" s="231" t="e">
        <f t="shared" ref="Z155:AG155" si="179">IF(IF(K155&lt;0,(L155/$F155)-(K155/$F155),L155/$F155)&gt;0,"",IF(K155&lt;0,(L155/$F155)-(K155/$F155),L155/$F155))</f>
        <v>#REF!</v>
      </c>
      <c r="AA155" s="232" t="e">
        <f t="shared" si="179"/>
        <v>#REF!</v>
      </c>
      <c r="AB155" s="232" t="e">
        <f t="shared" si="179"/>
        <v>#REF!</v>
      </c>
      <c r="AC155" s="232" t="e">
        <f t="shared" si="179"/>
        <v>#REF!</v>
      </c>
      <c r="AD155" s="232" t="e">
        <f t="shared" si="179"/>
        <v>#REF!</v>
      </c>
      <c r="AE155" s="232" t="e">
        <f t="shared" si="179"/>
        <v>#REF!</v>
      </c>
      <c r="AF155" s="232" t="e">
        <f t="shared" si="179"/>
        <v>#REF!</v>
      </c>
      <c r="AG155" s="232" t="e">
        <f t="shared" si="179"/>
        <v>#REF!</v>
      </c>
      <c r="AH155" s="232" t="e">
        <f t="shared" si="166"/>
        <v>#REF!</v>
      </c>
      <c r="AI155" s="232" t="e">
        <f t="shared" si="167"/>
        <v>#REF!</v>
      </c>
      <c r="AJ155" s="237" t="e">
        <f t="shared" si="156"/>
        <v>#REF!</v>
      </c>
      <c r="AK155" s="237" t="e">
        <f t="shared" si="159"/>
        <v>#REF!</v>
      </c>
      <c r="AL155" s="237" t="e">
        <f t="shared" si="160"/>
        <v>#REF!</v>
      </c>
      <c r="AM155" s="168" t="e">
        <f t="shared" si="177"/>
        <v>#REF!</v>
      </c>
      <c r="AN155" s="52">
        <f t="shared" si="143"/>
        <v>0</v>
      </c>
      <c r="AO155" s="142"/>
      <c r="AP155" s="147"/>
      <c r="AQ155" s="150"/>
      <c r="AR155" s="147"/>
      <c r="AS155" s="150"/>
      <c r="AT155" s="147"/>
      <c r="AU155" s="150"/>
      <c r="AV155" s="147"/>
      <c r="AW155" s="150"/>
      <c r="AX155" s="147"/>
      <c r="AY155" s="150"/>
      <c r="AZ155" s="147"/>
      <c r="BA155" s="150"/>
      <c r="BB155" s="147"/>
      <c r="BC155" s="150"/>
      <c r="BD155" s="147"/>
      <c r="BE155" s="150"/>
      <c r="BF155" s="147"/>
      <c r="BG155" s="150"/>
      <c r="BH155" s="147"/>
      <c r="BI155" s="150"/>
      <c r="BJ155" s="147"/>
      <c r="BK155" s="150"/>
      <c r="BL155" s="147"/>
      <c r="BM155" s="151"/>
      <c r="BN155" s="67">
        <f t="shared" si="144"/>
        <v>0</v>
      </c>
      <c r="BO155" s="46">
        <f t="shared" si="175"/>
        <v>0</v>
      </c>
      <c r="BP155" s="46">
        <f t="shared" si="175"/>
        <v>0</v>
      </c>
      <c r="BQ155" s="46">
        <f t="shared" si="175"/>
        <v>0</v>
      </c>
      <c r="BR155" s="46">
        <f t="shared" si="175"/>
        <v>0</v>
      </c>
      <c r="BS155" s="49">
        <f t="shared" si="175"/>
        <v>0</v>
      </c>
      <c r="CC155" s="33" t="e">
        <f t="shared" si="178"/>
        <v>#REF!</v>
      </c>
    </row>
    <row r="156" spans="1:81" ht="15.75" hidden="1" collapsed="1" thickBot="1" x14ac:dyDescent="0.25">
      <c r="A156" s="300">
        <v>1000010122</v>
      </c>
      <c r="B156" s="301" t="str">
        <f>VLOOKUP($A156,base!$F:$V,base!Q$1,FALSE)</f>
        <v>PAIN 100% MIE NAT 500g  OFFRE ECONOMIQUE X 9</v>
      </c>
      <c r="C156" s="302">
        <f>VLOOKUP($A156,base!$F:$V,base!P$1,FALSE)</f>
        <v>2029004000</v>
      </c>
      <c r="D156" s="303">
        <f>VLOOKUP($A156,base!$F:$V,base!U$1,FALSE)</f>
        <v>5.3110859728506794</v>
      </c>
      <c r="E156" s="304">
        <f>VLOOKUP($A156,base!$F:$V,base!T$1,FALSE)</f>
        <v>10.592521817330811</v>
      </c>
      <c r="F156" s="302">
        <f>VLOOKUP($A156,base!$F:$V,base!O$1,FALSE)</f>
        <v>68</v>
      </c>
      <c r="G156" s="302">
        <f>VLOOKUP($A156,base!$F:$V,base!N$1,FALSE)</f>
        <v>9</v>
      </c>
      <c r="H156" s="302" t="str">
        <f>VLOOKUP($A156,DLUO!$A:$H,DLUO!$F$1,FALSE)</f>
        <v>6</v>
      </c>
      <c r="I156" s="302" t="str">
        <f>VLOOKUP($A156,DLUO!$A:$H,DLUO!$H$1,FALSE)</f>
        <v>18</v>
      </c>
      <c r="J156" s="141" t="e">
        <f>VLOOKUP(A156,#REF!,#REF!,FALSE)</f>
        <v>#REF!</v>
      </c>
      <c r="K156" s="132" t="e">
        <f>J156-(VLOOKUP($A156,#REF!,#REF!,FALSE))+($AN156*$F156)</f>
        <v>#REF!</v>
      </c>
      <c r="L156" s="133" t="e">
        <f>K156-(VLOOKUP($A156,#REF!,#REF!,FALSE))</f>
        <v>#REF!</v>
      </c>
      <c r="M156" s="133" t="e">
        <f>L156-(VLOOKUP($A156,#REF!,#REF!,FALSE))</f>
        <v>#REF!</v>
      </c>
      <c r="N156" s="133" t="e">
        <f>M156-(VLOOKUP($A156,#REF!,#REF!,FALSE))</f>
        <v>#REF!</v>
      </c>
      <c r="O156" s="133" t="e">
        <f>N156-(VLOOKUP($A156,#REF!,#REF!,FALSE))</f>
        <v>#REF!</v>
      </c>
      <c r="P156" s="133" t="e">
        <f>O156-(VLOOKUP($A156,#REF!,#REF!,FALSE))</f>
        <v>#REF!</v>
      </c>
      <c r="Q156" s="133" t="e">
        <f>P156-(VLOOKUP($A156,#REF!,#REF!,FALSE))</f>
        <v>#REF!</v>
      </c>
      <c r="R156" s="133" t="e">
        <f>Q156-(VLOOKUP($A156,#REF!,#REF!,FALSE))</f>
        <v>#REF!</v>
      </c>
      <c r="S156" s="133" t="e">
        <f>R156-(VLOOKUP($A156,#REF!,#REF!,FALSE))</f>
        <v>#REF!</v>
      </c>
      <c r="T156" s="133" t="e">
        <f>S156-(VLOOKUP($A156,#REF!,#REF!,FALSE))</f>
        <v>#REF!</v>
      </c>
      <c r="U156" s="133" t="e">
        <f>T156-(VLOOKUP($A156,#REF!,#REF!,FALSE))</f>
        <v>#REF!</v>
      </c>
      <c r="V156" s="133" t="e">
        <f>U156-(VLOOKUP($A156,#REF!,#REF!,FALSE))</f>
        <v>#REF!</v>
      </c>
      <c r="W156" s="133" t="e">
        <f>V156-(VLOOKUP($A156,#REF!,#REF!,FALSE))</f>
        <v>#REF!</v>
      </c>
      <c r="X156" s="134" t="e">
        <f>W156-(VLOOKUP($A156,#REF!,#REF!,FALSE))</f>
        <v>#REF!</v>
      </c>
      <c r="Z156" s="231" t="e">
        <f t="shared" si="147"/>
        <v>#REF!</v>
      </c>
      <c r="AA156" s="232" t="e">
        <f t="shared" si="148"/>
        <v>#REF!</v>
      </c>
      <c r="AB156" s="232" t="e">
        <f t="shared" si="149"/>
        <v>#REF!</v>
      </c>
      <c r="AC156" s="232" t="e">
        <f t="shared" si="150"/>
        <v>#REF!</v>
      </c>
      <c r="AD156" s="232" t="e">
        <f t="shared" si="151"/>
        <v>#REF!</v>
      </c>
      <c r="AE156" s="232" t="e">
        <f t="shared" si="152"/>
        <v>#REF!</v>
      </c>
      <c r="AF156" s="232" t="e">
        <f t="shared" si="153"/>
        <v>#REF!</v>
      </c>
      <c r="AG156" s="232" t="e">
        <f t="shared" si="154"/>
        <v>#REF!</v>
      </c>
      <c r="AH156" s="232" t="e">
        <f t="shared" si="166"/>
        <v>#REF!</v>
      </c>
      <c r="AI156" s="232" t="e">
        <f t="shared" si="167"/>
        <v>#REF!</v>
      </c>
      <c r="AJ156" s="237" t="e">
        <f t="shared" si="156"/>
        <v>#REF!</v>
      </c>
      <c r="AK156" s="237" t="e">
        <f t="shared" si="159"/>
        <v>#REF!</v>
      </c>
      <c r="AL156" s="237" t="e">
        <f t="shared" si="160"/>
        <v>#REF!</v>
      </c>
      <c r="AM156" s="168" t="e">
        <f t="shared" si="177"/>
        <v>#REF!</v>
      </c>
      <c r="AN156" s="52">
        <f t="shared" si="143"/>
        <v>0</v>
      </c>
      <c r="AO156" s="142"/>
      <c r="AP156" s="147"/>
      <c r="AQ156" s="150"/>
      <c r="AR156" s="147"/>
      <c r="AS156" s="150"/>
      <c r="AT156" s="147"/>
      <c r="AU156" s="150"/>
      <c r="AV156" s="147"/>
      <c r="AW156" s="150"/>
      <c r="AX156" s="147"/>
      <c r="AY156" s="150"/>
      <c r="AZ156" s="147"/>
      <c r="BA156" s="150"/>
      <c r="BB156" s="147"/>
      <c r="BC156" s="150"/>
      <c r="BD156" s="147"/>
      <c r="BE156" s="150"/>
      <c r="BF156" s="147"/>
      <c r="BG156" s="150"/>
      <c r="BH156" s="147"/>
      <c r="BI156" s="150"/>
      <c r="BJ156" s="147"/>
      <c r="BK156" s="150"/>
      <c r="BL156" s="147"/>
      <c r="BM156" s="151"/>
      <c r="BN156" s="67">
        <f t="shared" si="144"/>
        <v>0</v>
      </c>
      <c r="BO156" s="46">
        <f t="shared" si="175"/>
        <v>0</v>
      </c>
      <c r="BP156" s="46">
        <f t="shared" si="175"/>
        <v>0</v>
      </c>
      <c r="BQ156" s="46">
        <f t="shared" si="175"/>
        <v>0</v>
      </c>
      <c r="BR156" s="46">
        <f t="shared" si="175"/>
        <v>0</v>
      </c>
      <c r="BS156" s="49">
        <f t="shared" si="175"/>
        <v>0</v>
      </c>
      <c r="CC156" s="33" t="e">
        <f t="shared" si="178"/>
        <v>#REF!</v>
      </c>
    </row>
    <row r="157" spans="1:81" ht="15.75" hidden="1" collapsed="1" thickBot="1" x14ac:dyDescent="0.25">
      <c r="A157" s="376">
        <v>1000015910</v>
      </c>
      <c r="B157" s="377" t="str">
        <f>VLOOKUP($A157,base!$F:$V,base!Q$1,FALSE)</f>
        <v>PAIN 100% MIE NAT 500g  OFFRE ECONOMIQUE X 9</v>
      </c>
      <c r="C157" s="378">
        <f>VLOOKUP($A157,base!$F:$V,base!P$1,FALSE)</f>
        <v>2029004000</v>
      </c>
      <c r="D157" s="379">
        <f>VLOOKUP($A157,base!$F:$V,base!U$1,FALSE)</f>
        <v>5.3110859728506794</v>
      </c>
      <c r="E157" s="380">
        <f>VLOOKUP($A157,base!$F:$V,base!T$1,FALSE)</f>
        <v>10.592521817330811</v>
      </c>
      <c r="F157" s="378">
        <f>VLOOKUP($A157,base!$F:$V,base!O$1,FALSE)</f>
        <v>68</v>
      </c>
      <c r="G157" s="378">
        <f>VLOOKUP($A157,base!$F:$V,base!N$1,FALSE)</f>
        <v>9</v>
      </c>
      <c r="H157" s="378" t="str">
        <f>VLOOKUP($A157,DLUO!$A:$H,DLUO!$F$1,FALSE)</f>
        <v>6</v>
      </c>
      <c r="I157" s="378" t="str">
        <f>VLOOKUP($A157,DLUO!$A:$H,DLUO!$H$1,FALSE)</f>
        <v>18</v>
      </c>
      <c r="J157" s="141" t="e">
        <f>VLOOKUP(A157,#REF!,#REF!,FALSE)</f>
        <v>#REF!</v>
      </c>
      <c r="K157" s="132" t="e">
        <f>J157-(VLOOKUP($A157,#REF!,#REF!,FALSE))+($AN157*$F157)</f>
        <v>#REF!</v>
      </c>
      <c r="L157" s="133" t="e">
        <f>K157-(VLOOKUP($A157,#REF!,#REF!,FALSE))</f>
        <v>#REF!</v>
      </c>
      <c r="M157" s="133" t="e">
        <f>L157-(VLOOKUP($A157,#REF!,#REF!,FALSE))</f>
        <v>#REF!</v>
      </c>
      <c r="N157" s="133" t="e">
        <f>M157-(VLOOKUP($A157,#REF!,#REF!,FALSE))</f>
        <v>#REF!</v>
      </c>
      <c r="O157" s="133" t="e">
        <f>N157-(VLOOKUP($A157,#REF!,#REF!,FALSE))</f>
        <v>#REF!</v>
      </c>
      <c r="P157" s="133" t="e">
        <f>O157-(VLOOKUP($A157,#REF!,#REF!,FALSE))</f>
        <v>#REF!</v>
      </c>
      <c r="Q157" s="133" t="e">
        <f>P157-(VLOOKUP($A157,#REF!,#REF!,FALSE))</f>
        <v>#REF!</v>
      </c>
      <c r="R157" s="133" t="e">
        <f>Q157-(VLOOKUP($A157,#REF!,#REF!,FALSE))</f>
        <v>#REF!</v>
      </c>
      <c r="S157" s="133" t="e">
        <f>R157-(VLOOKUP($A157,#REF!,#REF!,FALSE))</f>
        <v>#REF!</v>
      </c>
      <c r="T157" s="133" t="e">
        <f>S157-(VLOOKUP($A157,#REF!,#REF!,FALSE))</f>
        <v>#REF!</v>
      </c>
      <c r="U157" s="133" t="e">
        <f>T157-(VLOOKUP($A157,#REF!,#REF!,FALSE))</f>
        <v>#REF!</v>
      </c>
      <c r="V157" s="133" t="e">
        <f>U157-(VLOOKUP($A157,#REF!,#REF!,FALSE))</f>
        <v>#REF!</v>
      </c>
      <c r="W157" s="133" t="e">
        <f>V157-(VLOOKUP($A157,#REF!,#REF!,FALSE))</f>
        <v>#REF!</v>
      </c>
      <c r="X157" s="134" t="e">
        <f>W157-(VLOOKUP($A157,#REF!,#REF!,FALSE))</f>
        <v>#REF!</v>
      </c>
      <c r="Z157" s="231" t="e">
        <f t="shared" si="147"/>
        <v>#REF!</v>
      </c>
      <c r="AA157" s="232" t="e">
        <f t="shared" si="148"/>
        <v>#REF!</v>
      </c>
      <c r="AB157" s="232" t="e">
        <f t="shared" si="149"/>
        <v>#REF!</v>
      </c>
      <c r="AC157" s="232" t="e">
        <f t="shared" si="150"/>
        <v>#REF!</v>
      </c>
      <c r="AD157" s="232" t="e">
        <f t="shared" si="151"/>
        <v>#REF!</v>
      </c>
      <c r="AE157" s="232" t="e">
        <f t="shared" si="152"/>
        <v>#REF!</v>
      </c>
      <c r="AF157" s="232" t="e">
        <f t="shared" si="153"/>
        <v>#REF!</v>
      </c>
      <c r="AG157" s="232" t="e">
        <f t="shared" si="154"/>
        <v>#REF!</v>
      </c>
      <c r="AH157" s="232" t="e">
        <f>IF(IF(S157&lt;0,(T157/$F157)-(S157/$F157),T157/$F157)&gt;0,"",IF(S157&lt;0,(T157/$F157)-(S157/$F157),T157/$F157))</f>
        <v>#REF!</v>
      </c>
      <c r="AI157" s="232" t="e">
        <f>IF(IF(T157&lt;0,(U157/$F157)-(T157/$F157),U157/$F157)&gt;0,"",IF(T157&lt;0,(U157/$F157)-(T157/$F157),U157/$F157))</f>
        <v>#REF!</v>
      </c>
      <c r="AJ157" s="237" t="e">
        <f t="shared" si="156"/>
        <v>#REF!</v>
      </c>
      <c r="AK157" s="237" t="e">
        <f t="shared" si="159"/>
        <v>#REF!</v>
      </c>
      <c r="AL157" s="237" t="e">
        <f t="shared" si="160"/>
        <v>#REF!</v>
      </c>
      <c r="AM157" s="168" t="e">
        <f t="shared" si="177"/>
        <v>#REF!</v>
      </c>
      <c r="AN157" s="52">
        <f t="shared" si="143"/>
        <v>0</v>
      </c>
      <c r="AO157" s="142"/>
      <c r="AP157" s="147"/>
      <c r="AQ157" s="150"/>
      <c r="AR157" s="147"/>
      <c r="AS157" s="150"/>
      <c r="AT157" s="147"/>
      <c r="AU157" s="150"/>
      <c r="AV157" s="147"/>
      <c r="AW157" s="150"/>
      <c r="AX157" s="147"/>
      <c r="AY157" s="150"/>
      <c r="AZ157" s="147"/>
      <c r="BA157" s="150"/>
      <c r="BB157" s="147"/>
      <c r="BC157" s="150"/>
      <c r="BD157" s="147"/>
      <c r="BE157" s="150"/>
      <c r="BF157" s="147"/>
      <c r="BG157" s="150"/>
      <c r="BH157" s="147"/>
      <c r="BI157" s="150"/>
      <c r="BJ157" s="147"/>
      <c r="BK157" s="150"/>
      <c r="BL157" s="147"/>
      <c r="BM157" s="151"/>
      <c r="BN157" s="67">
        <f t="shared" si="144"/>
        <v>0</v>
      </c>
      <c r="BO157" s="46">
        <f t="shared" si="175"/>
        <v>0</v>
      </c>
      <c r="BP157" s="46">
        <f t="shared" si="175"/>
        <v>0</v>
      </c>
      <c r="BQ157" s="46">
        <f t="shared" si="175"/>
        <v>0</v>
      </c>
      <c r="BR157" s="46">
        <f t="shared" si="175"/>
        <v>0</v>
      </c>
      <c r="BS157" s="49">
        <f t="shared" si="175"/>
        <v>0</v>
      </c>
      <c r="CC157" s="33" t="e">
        <f t="shared" si="178"/>
        <v>#REF!</v>
      </c>
    </row>
    <row r="158" spans="1:81" ht="15.75" hidden="1" collapsed="1" thickBot="1" x14ac:dyDescent="0.25">
      <c r="A158" s="300">
        <v>1000013898</v>
      </c>
      <c r="B158" s="301" t="str">
        <f>VLOOKUP($A158,base!$F:$V,base!Q$1,FALSE)</f>
        <v>100% MIE NATURE PT 500 G X 9</v>
      </c>
      <c r="C158" s="302">
        <f>VLOOKUP($A158,base!$F:$V,base!P$1,FALSE)</f>
        <v>2029004000</v>
      </c>
      <c r="D158" s="303">
        <f>VLOOKUP($A158,base!$F:$V,base!U$1,FALSE)</f>
        <v>5.3110859728506794</v>
      </c>
      <c r="E158" s="304">
        <f>VLOOKUP($A158,base!$F:$V,base!T$1,FALSE)</f>
        <v>10.592521817330811</v>
      </c>
      <c r="F158" s="302">
        <f>VLOOKUP($A158,base!$F:$V,base!O$1,FALSE)</f>
        <v>68</v>
      </c>
      <c r="G158" s="302">
        <f>VLOOKUP($A158,base!$F:$V,base!N$1,FALSE)</f>
        <v>9</v>
      </c>
      <c r="H158" s="302" t="str">
        <f>VLOOKUP($A158,DLUO!$A:$H,DLUO!$F$1,FALSE)</f>
        <v>6</v>
      </c>
      <c r="I158" s="378" t="str">
        <f>VLOOKUP($A158,DLUO!$A:$H,DLUO!$H$1,FALSE)</f>
        <v>18</v>
      </c>
      <c r="J158" s="141" t="e">
        <f>VLOOKUP(A158,#REF!,#REF!,FALSE)</f>
        <v>#REF!</v>
      </c>
      <c r="K158" s="132" t="e">
        <f>J158-(VLOOKUP($A158,#REF!,#REF!,FALSE))+($AN158*$F158)</f>
        <v>#REF!</v>
      </c>
      <c r="L158" s="133" t="e">
        <f>K158-(VLOOKUP($A158,#REF!,#REF!,FALSE))</f>
        <v>#REF!</v>
      </c>
      <c r="M158" s="133" t="e">
        <f>L158-(VLOOKUP($A158,#REF!,#REF!,FALSE))</f>
        <v>#REF!</v>
      </c>
      <c r="N158" s="133" t="e">
        <f>M158-(VLOOKUP($A158,#REF!,#REF!,FALSE))</f>
        <v>#REF!</v>
      </c>
      <c r="O158" s="133" t="e">
        <f>N158-(VLOOKUP($A158,#REF!,#REF!,FALSE))</f>
        <v>#REF!</v>
      </c>
      <c r="P158" s="133" t="e">
        <f>O158-(VLOOKUP($A158,#REF!,#REF!,FALSE))</f>
        <v>#REF!</v>
      </c>
      <c r="Q158" s="133" t="e">
        <f>P158-(VLOOKUP($A158,#REF!,#REF!,FALSE))</f>
        <v>#REF!</v>
      </c>
      <c r="R158" s="133" t="e">
        <f>Q158-(VLOOKUP($A158,#REF!,#REF!,FALSE))</f>
        <v>#REF!</v>
      </c>
      <c r="S158" s="133" t="e">
        <f>R158-(VLOOKUP($A158,#REF!,#REF!,FALSE))</f>
        <v>#REF!</v>
      </c>
      <c r="T158" s="133" t="e">
        <f>S158-(VLOOKUP($A158,#REF!,#REF!,FALSE))</f>
        <v>#REF!</v>
      </c>
      <c r="U158" s="133" t="e">
        <f>T158-(VLOOKUP($A158,#REF!,#REF!,FALSE))</f>
        <v>#REF!</v>
      </c>
      <c r="V158" s="133" t="e">
        <f>U158-(VLOOKUP($A158,#REF!,#REF!,FALSE))</f>
        <v>#REF!</v>
      </c>
      <c r="W158" s="133" t="e">
        <f>V158-(VLOOKUP($A158,#REF!,#REF!,FALSE))</f>
        <v>#REF!</v>
      </c>
      <c r="X158" s="134" t="e">
        <f>W158-(VLOOKUP($A158,#REF!,#REF!,FALSE))</f>
        <v>#REF!</v>
      </c>
      <c r="Z158" s="231" t="e">
        <f t="shared" si="147"/>
        <v>#REF!</v>
      </c>
      <c r="AA158" s="232" t="e">
        <f t="shared" si="148"/>
        <v>#REF!</v>
      </c>
      <c r="AB158" s="232" t="e">
        <f t="shared" si="149"/>
        <v>#REF!</v>
      </c>
      <c r="AC158" s="232" t="e">
        <f t="shared" si="150"/>
        <v>#REF!</v>
      </c>
      <c r="AD158" s="232" t="e">
        <f t="shared" si="151"/>
        <v>#REF!</v>
      </c>
      <c r="AE158" s="232" t="e">
        <f t="shared" si="152"/>
        <v>#REF!</v>
      </c>
      <c r="AF158" s="232" t="e">
        <f t="shared" si="153"/>
        <v>#REF!</v>
      </c>
      <c r="AG158" s="232" t="e">
        <f t="shared" si="154"/>
        <v>#REF!</v>
      </c>
      <c r="AH158" s="232" t="e">
        <f t="shared" si="166"/>
        <v>#REF!</v>
      </c>
      <c r="AI158" s="232" t="e">
        <f t="shared" si="167"/>
        <v>#REF!</v>
      </c>
      <c r="AJ158" s="237" t="e">
        <f t="shared" si="156"/>
        <v>#REF!</v>
      </c>
      <c r="AK158" s="237" t="e">
        <f t="shared" si="159"/>
        <v>#REF!</v>
      </c>
      <c r="AL158" s="237" t="e">
        <f t="shared" si="160"/>
        <v>#REF!</v>
      </c>
      <c r="AM158" s="168" t="e">
        <f t="shared" si="177"/>
        <v>#REF!</v>
      </c>
      <c r="AN158" s="52">
        <f t="shared" si="143"/>
        <v>0</v>
      </c>
      <c r="AO158" s="142"/>
      <c r="AP158" s="147"/>
      <c r="AQ158" s="150"/>
      <c r="AR158" s="147"/>
      <c r="AS158" s="150"/>
      <c r="AT158" s="147"/>
      <c r="AU158" s="150"/>
      <c r="AV158" s="147"/>
      <c r="AW158" s="150"/>
      <c r="AX158" s="147"/>
      <c r="AY158" s="150"/>
      <c r="AZ158" s="147"/>
      <c r="BA158" s="150"/>
      <c r="BB158" s="147"/>
      <c r="BC158" s="150"/>
      <c r="BD158" s="147"/>
      <c r="BE158" s="150"/>
      <c r="BF158" s="147"/>
      <c r="BG158" s="150"/>
      <c r="BH158" s="147"/>
      <c r="BI158" s="150"/>
      <c r="BJ158" s="147"/>
      <c r="BK158" s="150"/>
      <c r="BL158" s="147"/>
      <c r="BM158" s="151"/>
      <c r="BN158" s="67">
        <f t="shared" si="144"/>
        <v>0</v>
      </c>
      <c r="BO158" s="46">
        <f t="shared" si="175"/>
        <v>0</v>
      </c>
      <c r="BP158" s="46">
        <f t="shared" si="175"/>
        <v>0</v>
      </c>
      <c r="BQ158" s="46">
        <f t="shared" si="175"/>
        <v>0</v>
      </c>
      <c r="BR158" s="46">
        <f t="shared" si="175"/>
        <v>0</v>
      </c>
      <c r="BS158" s="49">
        <f t="shared" si="175"/>
        <v>0</v>
      </c>
      <c r="CC158" s="33" t="e">
        <f t="shared" si="178"/>
        <v>#REF!</v>
      </c>
    </row>
    <row r="159" spans="1:81" ht="15.75" hidden="1" collapsed="1" thickBot="1" x14ac:dyDescent="0.25">
      <c r="A159" s="376">
        <v>1000015802</v>
      </c>
      <c r="B159" s="377" t="str">
        <f>VLOOKUP($A159,base!$F:$V,base!Q$1,FALSE)</f>
        <v>100% MIE NATURE PT 500 G X 9</v>
      </c>
      <c r="C159" s="378">
        <f>VLOOKUP($A159,base!$F:$V,base!P$1,FALSE)</f>
        <v>2029004000</v>
      </c>
      <c r="D159" s="379">
        <f>VLOOKUP($A159,base!$F:$V,base!U$1,FALSE)</f>
        <v>5.3110859728506794</v>
      </c>
      <c r="E159" s="380">
        <f>VLOOKUP($A159,base!$F:$V,base!T$1,FALSE)</f>
        <v>10.592521817330811</v>
      </c>
      <c r="F159" s="378">
        <f>VLOOKUP($A159,base!$F:$V,base!O$1,FALSE)</f>
        <v>68</v>
      </c>
      <c r="G159" s="378">
        <f>VLOOKUP($A159,base!$F:$V,base!N$1,FALSE)</f>
        <v>9</v>
      </c>
      <c r="H159" s="378" t="str">
        <f>VLOOKUP($A159,DLUO!$A:$H,DLUO!$F$1,FALSE)</f>
        <v>6</v>
      </c>
      <c r="I159" s="378" t="str">
        <f>VLOOKUP($A159,DLUO!$A:$H,DLUO!$H$1,FALSE)</f>
        <v>18</v>
      </c>
      <c r="J159" s="141" t="e">
        <f>VLOOKUP(A159,#REF!,#REF!,FALSE)</f>
        <v>#REF!</v>
      </c>
      <c r="K159" s="132" t="e">
        <f>J159-(VLOOKUP($A159,#REF!,#REF!,FALSE))+($AN159*$F159)</f>
        <v>#REF!</v>
      </c>
      <c r="L159" s="133" t="e">
        <f>K159-(VLOOKUP($A159,#REF!,#REF!,FALSE))</f>
        <v>#REF!</v>
      </c>
      <c r="M159" s="133" t="e">
        <f>L159-(VLOOKUP($A159,#REF!,#REF!,FALSE))</f>
        <v>#REF!</v>
      </c>
      <c r="N159" s="133" t="e">
        <f>M159-(VLOOKUP($A159,#REF!,#REF!,FALSE))</f>
        <v>#REF!</v>
      </c>
      <c r="O159" s="133" t="e">
        <f>N159-(VLOOKUP($A159,#REF!,#REF!,FALSE))</f>
        <v>#REF!</v>
      </c>
      <c r="P159" s="133" t="e">
        <f>O159-(VLOOKUP($A159,#REF!,#REF!,FALSE))</f>
        <v>#REF!</v>
      </c>
      <c r="Q159" s="133" t="e">
        <f>P159-(VLOOKUP($A159,#REF!,#REF!,FALSE))</f>
        <v>#REF!</v>
      </c>
      <c r="R159" s="133" t="e">
        <f>Q159-(VLOOKUP($A159,#REF!,#REF!,FALSE))</f>
        <v>#REF!</v>
      </c>
      <c r="S159" s="133" t="e">
        <f>R159-(VLOOKUP($A159,#REF!,#REF!,FALSE))</f>
        <v>#REF!</v>
      </c>
      <c r="T159" s="133" t="e">
        <f>S159-(VLOOKUP($A159,#REF!,#REF!,FALSE))</f>
        <v>#REF!</v>
      </c>
      <c r="U159" s="133" t="e">
        <f>T159-(VLOOKUP($A159,#REF!,#REF!,FALSE))</f>
        <v>#REF!</v>
      </c>
      <c r="V159" s="133" t="e">
        <f>U159-(VLOOKUP($A159,#REF!,#REF!,FALSE))</f>
        <v>#REF!</v>
      </c>
      <c r="W159" s="133" t="e">
        <f>V159-(VLOOKUP($A159,#REF!,#REF!,FALSE))</f>
        <v>#REF!</v>
      </c>
      <c r="X159" s="134" t="e">
        <f>W159-(VLOOKUP($A159,#REF!,#REF!,FALSE))</f>
        <v>#REF!</v>
      </c>
      <c r="Z159" s="231" t="e">
        <f t="shared" ref="Z159:AI161" si="180">IF(IF(K159&lt;0,(L159/$F159)-(K159/$F159),L159/$F159)&gt;0,"",IF(K159&lt;0,(L159/$F159)-(K159/$F159),L159/$F159))</f>
        <v>#REF!</v>
      </c>
      <c r="AA159" s="232" t="e">
        <f t="shared" si="180"/>
        <v>#REF!</v>
      </c>
      <c r="AB159" s="232" t="e">
        <f t="shared" si="180"/>
        <v>#REF!</v>
      </c>
      <c r="AC159" s="232" t="e">
        <f t="shared" si="180"/>
        <v>#REF!</v>
      </c>
      <c r="AD159" s="232" t="e">
        <f t="shared" si="180"/>
        <v>#REF!</v>
      </c>
      <c r="AE159" s="232" t="e">
        <f t="shared" si="180"/>
        <v>#REF!</v>
      </c>
      <c r="AF159" s="232" t="e">
        <f t="shared" si="180"/>
        <v>#REF!</v>
      </c>
      <c r="AG159" s="232" t="e">
        <f t="shared" si="180"/>
        <v>#REF!</v>
      </c>
      <c r="AH159" s="232" t="e">
        <f t="shared" si="180"/>
        <v>#REF!</v>
      </c>
      <c r="AI159" s="232" t="e">
        <f t="shared" si="180"/>
        <v>#REF!</v>
      </c>
      <c r="AJ159" s="237" t="e">
        <f t="shared" si="156"/>
        <v>#REF!</v>
      </c>
      <c r="AK159" s="237" t="e">
        <f t="shared" si="159"/>
        <v>#REF!</v>
      </c>
      <c r="AL159" s="237" t="e">
        <f t="shared" si="160"/>
        <v>#REF!</v>
      </c>
      <c r="AM159" s="168" t="e">
        <f t="shared" si="177"/>
        <v>#N/A</v>
      </c>
      <c r="AN159" s="52">
        <f t="shared" si="143"/>
        <v>0</v>
      </c>
      <c r="AO159" s="142"/>
      <c r="AP159" s="147"/>
      <c r="AQ159" s="150"/>
      <c r="AR159" s="147"/>
      <c r="AS159" s="150"/>
      <c r="AT159" s="147"/>
      <c r="AU159" s="150"/>
      <c r="AV159" s="147"/>
      <c r="AW159" s="150"/>
      <c r="AX159" s="147"/>
      <c r="AY159" s="150"/>
      <c r="AZ159" s="147"/>
      <c r="BA159" s="150"/>
      <c r="BB159" s="147"/>
      <c r="BC159" s="150"/>
      <c r="BD159" s="147"/>
      <c r="BE159" s="150"/>
      <c r="BF159" s="147"/>
      <c r="BG159" s="150"/>
      <c r="BH159" s="147"/>
      <c r="BI159" s="150"/>
      <c r="BJ159" s="147"/>
      <c r="BK159" s="150"/>
      <c r="BL159" s="147"/>
      <c r="BM159" s="151"/>
      <c r="BN159" s="67" t="e">
        <f t="shared" si="144"/>
        <v>#N/A</v>
      </c>
      <c r="BO159" s="46">
        <f t="shared" si="175"/>
        <v>0</v>
      </c>
      <c r="BP159" s="46">
        <f t="shared" si="175"/>
        <v>0</v>
      </c>
      <c r="BQ159" s="46">
        <f t="shared" si="175"/>
        <v>0</v>
      </c>
      <c r="BR159" s="46">
        <f t="shared" si="175"/>
        <v>0</v>
      </c>
      <c r="BS159" s="49">
        <f t="shared" si="175"/>
        <v>0</v>
      </c>
      <c r="CC159" s="33" t="e">
        <f t="shared" si="178"/>
        <v>#REF!</v>
      </c>
    </row>
    <row r="160" spans="1:81" ht="15.75" hidden="1" collapsed="1" thickBot="1" x14ac:dyDescent="0.25">
      <c r="A160" s="376">
        <v>1000010632</v>
      </c>
      <c r="B160" s="377" t="str">
        <f>VLOOKUP($A160,base!$F:$V,base!Q$1,FALSE)</f>
        <v>100% MIE NATURE PT 500 G X 4 BNL</v>
      </c>
      <c r="C160" s="378">
        <f>VLOOKUP($A160,base!$F:$V,base!P$1,FALSE)</f>
        <v>2029004000</v>
      </c>
      <c r="D160" s="379">
        <f>VLOOKUP($A160,base!$F:$V,base!U$1,FALSE)</f>
        <v>6.771634615384615</v>
      </c>
      <c r="E160" s="380">
        <f>VLOOKUP($A160,base!$F:$V,base!T$1,FALSE)</f>
        <v>10.592521817330814</v>
      </c>
      <c r="F160" s="378">
        <f>VLOOKUP($A160,base!$F:$V,base!O$1,FALSE)</f>
        <v>120</v>
      </c>
      <c r="G160" s="378">
        <f>VLOOKUP($A160,base!$F:$V,base!N$1,FALSE)</f>
        <v>4</v>
      </c>
      <c r="H160" s="378" t="str">
        <f>VLOOKUP($A160,DLUO!$A:$H,DLUO!$F$1,FALSE)</f>
        <v>6</v>
      </c>
      <c r="I160" s="378" t="str">
        <f>VLOOKUP($A160,DLUO!$A:$H,DLUO!$H$1,FALSE)</f>
        <v>18</v>
      </c>
      <c r="J160" s="141" t="e">
        <f>VLOOKUP(A160,#REF!,#REF!,FALSE)</f>
        <v>#REF!</v>
      </c>
      <c r="K160" s="132" t="e">
        <f>J160-(VLOOKUP($A160,#REF!,#REF!,FALSE))+($AN160*$F160)</f>
        <v>#REF!</v>
      </c>
      <c r="L160" s="133" t="e">
        <f>K160-(VLOOKUP($A160,#REF!,#REF!,FALSE))</f>
        <v>#REF!</v>
      </c>
      <c r="M160" s="133" t="e">
        <f>L160-(VLOOKUP($A160,#REF!,#REF!,FALSE))</f>
        <v>#REF!</v>
      </c>
      <c r="N160" s="133" t="e">
        <f>M160-(VLOOKUP($A160,#REF!,#REF!,FALSE))</f>
        <v>#REF!</v>
      </c>
      <c r="O160" s="133" t="e">
        <f>N160-(VLOOKUP($A160,#REF!,#REF!,FALSE))</f>
        <v>#REF!</v>
      </c>
      <c r="P160" s="133" t="e">
        <f>O160-(VLOOKUP($A160,#REF!,#REF!,FALSE))</f>
        <v>#REF!</v>
      </c>
      <c r="Q160" s="133" t="e">
        <f>P160-(VLOOKUP($A160,#REF!,#REF!,FALSE))</f>
        <v>#REF!</v>
      </c>
      <c r="R160" s="133" t="e">
        <f>Q160-(VLOOKUP($A160,#REF!,#REF!,FALSE))</f>
        <v>#REF!</v>
      </c>
      <c r="S160" s="133" t="e">
        <f>R160-(VLOOKUP($A160,#REF!,#REF!,FALSE))</f>
        <v>#REF!</v>
      </c>
      <c r="T160" s="133" t="e">
        <f>S160-(VLOOKUP($A160,#REF!,#REF!,FALSE))</f>
        <v>#REF!</v>
      </c>
      <c r="U160" s="133" t="e">
        <f>T160-(VLOOKUP($A160,#REF!,#REF!,FALSE))</f>
        <v>#REF!</v>
      </c>
      <c r="V160" s="133" t="e">
        <f>U160-(VLOOKUP($A160,#REF!,#REF!,FALSE))</f>
        <v>#REF!</v>
      </c>
      <c r="W160" s="133" t="e">
        <f>V160-(VLOOKUP($A160,#REF!,#REF!,FALSE))</f>
        <v>#REF!</v>
      </c>
      <c r="X160" s="134" t="e">
        <f>W160-(VLOOKUP($A160,#REF!,#REF!,FALSE))</f>
        <v>#REF!</v>
      </c>
      <c r="Z160" s="231" t="e">
        <f t="shared" si="180"/>
        <v>#REF!</v>
      </c>
      <c r="AA160" s="232" t="e">
        <f t="shared" si="180"/>
        <v>#REF!</v>
      </c>
      <c r="AB160" s="232" t="e">
        <f t="shared" si="180"/>
        <v>#REF!</v>
      </c>
      <c r="AC160" s="232" t="e">
        <f t="shared" si="180"/>
        <v>#REF!</v>
      </c>
      <c r="AD160" s="232" t="e">
        <f t="shared" si="180"/>
        <v>#REF!</v>
      </c>
      <c r="AE160" s="232" t="e">
        <f t="shared" si="180"/>
        <v>#REF!</v>
      </c>
      <c r="AF160" s="232" t="e">
        <f t="shared" si="180"/>
        <v>#REF!</v>
      </c>
      <c r="AG160" s="232" t="e">
        <f t="shared" si="180"/>
        <v>#REF!</v>
      </c>
      <c r="AH160" s="232" t="e">
        <f t="shared" si="180"/>
        <v>#REF!</v>
      </c>
      <c r="AI160" s="232" t="e">
        <f t="shared" si="180"/>
        <v>#REF!</v>
      </c>
      <c r="AJ160" s="237" t="e">
        <f t="shared" si="156"/>
        <v>#REF!</v>
      </c>
      <c r="AK160" s="237" t="e">
        <f t="shared" si="159"/>
        <v>#REF!</v>
      </c>
      <c r="AL160" s="237" t="e">
        <f t="shared" si="160"/>
        <v>#REF!</v>
      </c>
      <c r="AM160" s="168" t="e">
        <f t="shared" si="177"/>
        <v>#REF!</v>
      </c>
      <c r="AN160" s="52">
        <f t="shared" si="143"/>
        <v>0</v>
      </c>
      <c r="AO160" s="142"/>
      <c r="AP160" s="147"/>
      <c r="AQ160" s="150"/>
      <c r="AR160" s="147"/>
      <c r="AS160" s="150"/>
      <c r="AT160" s="147"/>
      <c r="AU160" s="150"/>
      <c r="AV160" s="147"/>
      <c r="AW160" s="150"/>
      <c r="AX160" s="147"/>
      <c r="AY160" s="150"/>
      <c r="AZ160" s="147"/>
      <c r="BA160" s="150"/>
      <c r="BB160" s="147"/>
      <c r="BC160" s="150"/>
      <c r="BD160" s="147"/>
      <c r="BE160" s="150"/>
      <c r="BF160" s="147"/>
      <c r="BG160" s="150"/>
      <c r="BH160" s="147"/>
      <c r="BI160" s="150"/>
      <c r="BJ160" s="147"/>
      <c r="BK160" s="150"/>
      <c r="BL160" s="147"/>
      <c r="BM160" s="151"/>
      <c r="BN160" s="67">
        <f t="shared" si="144"/>
        <v>0</v>
      </c>
      <c r="BO160" s="46">
        <f t="shared" si="175"/>
        <v>0</v>
      </c>
      <c r="BP160" s="46">
        <f t="shared" si="175"/>
        <v>0</v>
      </c>
      <c r="BQ160" s="46">
        <f t="shared" si="175"/>
        <v>0</v>
      </c>
      <c r="BR160" s="46">
        <f t="shared" si="175"/>
        <v>0</v>
      </c>
      <c r="BS160" s="49">
        <f t="shared" si="175"/>
        <v>0</v>
      </c>
      <c r="CC160" s="33" t="e">
        <f t="shared" si="178"/>
        <v>#REF!</v>
      </c>
    </row>
    <row r="161" spans="1:81" ht="15.75" hidden="1" thickBot="1" x14ac:dyDescent="0.25">
      <c r="A161" s="376">
        <v>1000015803</v>
      </c>
      <c r="B161" s="377" t="str">
        <f>VLOOKUP($A161,base!$F:$V,base!Q$1,FALSE)</f>
        <v>100% MIE NATURE PT 500 G X 20</v>
      </c>
      <c r="C161" s="378">
        <f>VLOOKUP($A161,base!$F:$V,base!P$1,FALSE)</f>
        <v>2029004000</v>
      </c>
      <c r="D161" s="379">
        <f>VLOOKUP($A161,base!$F:$V,base!U$1,FALSE)</f>
        <v>5.8042582417582418</v>
      </c>
      <c r="E161" s="380">
        <f>VLOOKUP($A161,base!$F:$V,base!T$1,FALSE)</f>
        <v>10.592521817330812</v>
      </c>
      <c r="F161" s="378">
        <f>VLOOKUP($A161,base!$F:$V,base!O$1,FALSE)</f>
        <v>28</v>
      </c>
      <c r="G161" s="378">
        <f>VLOOKUP($A161,base!$F:$V,base!N$1,FALSE)</f>
        <v>20</v>
      </c>
      <c r="H161" s="378" t="str">
        <f>VLOOKUP($A161,DLUO!$A:$H,DLUO!$F$1,FALSE)</f>
        <v>6</v>
      </c>
      <c r="I161" s="378" t="str">
        <f>VLOOKUP($A161,DLUO!$A:$H,DLUO!$H$1,FALSE)</f>
        <v>18</v>
      </c>
      <c r="J161" s="141" t="e">
        <f>VLOOKUP(A161,#REF!,#REF!,FALSE)</f>
        <v>#REF!</v>
      </c>
      <c r="K161" s="132" t="e">
        <f>J161-(VLOOKUP($A161,#REF!,#REF!,FALSE))+($AN161*$F161)</f>
        <v>#REF!</v>
      </c>
      <c r="L161" s="133" t="e">
        <f>K161-(VLOOKUP($A161,#REF!,#REF!,FALSE))</f>
        <v>#REF!</v>
      </c>
      <c r="M161" s="133" t="e">
        <f>L161-(VLOOKUP($A161,#REF!,#REF!,FALSE))</f>
        <v>#REF!</v>
      </c>
      <c r="N161" s="133" t="e">
        <f>M161-(VLOOKUP($A161,#REF!,#REF!,FALSE))</f>
        <v>#REF!</v>
      </c>
      <c r="O161" s="133" t="e">
        <f>N161-(VLOOKUP($A161,#REF!,#REF!,FALSE))</f>
        <v>#REF!</v>
      </c>
      <c r="P161" s="133" t="e">
        <f>O161-(VLOOKUP($A161,#REF!,#REF!,FALSE))</f>
        <v>#REF!</v>
      </c>
      <c r="Q161" s="133" t="e">
        <f>P161-(VLOOKUP($A161,#REF!,#REF!,FALSE))</f>
        <v>#REF!</v>
      </c>
      <c r="R161" s="133" t="e">
        <f>Q161-(VLOOKUP($A161,#REF!,#REF!,FALSE))</f>
        <v>#REF!</v>
      </c>
      <c r="S161" s="133" t="e">
        <f>R161-(VLOOKUP($A161,#REF!,#REF!,FALSE))</f>
        <v>#REF!</v>
      </c>
      <c r="T161" s="133" t="e">
        <f>S161-(VLOOKUP($A161,#REF!,#REF!,FALSE))</f>
        <v>#REF!</v>
      </c>
      <c r="U161" s="133" t="e">
        <f>T161-(VLOOKUP($A161,#REF!,#REF!,FALSE))</f>
        <v>#REF!</v>
      </c>
      <c r="V161" s="133" t="e">
        <f>U161-(VLOOKUP($A161,#REF!,#REF!,FALSE))</f>
        <v>#REF!</v>
      </c>
      <c r="W161" s="133" t="e">
        <f>V161-(VLOOKUP($A161,#REF!,#REF!,FALSE))</f>
        <v>#REF!</v>
      </c>
      <c r="X161" s="134" t="e">
        <f>W161-(VLOOKUP($A161,#REF!,#REF!,FALSE))</f>
        <v>#REF!</v>
      </c>
      <c r="Z161" s="231" t="e">
        <f t="shared" si="180"/>
        <v>#REF!</v>
      </c>
      <c r="AA161" s="232" t="e">
        <f t="shared" si="180"/>
        <v>#REF!</v>
      </c>
      <c r="AB161" s="232" t="e">
        <f t="shared" si="180"/>
        <v>#REF!</v>
      </c>
      <c r="AC161" s="232" t="e">
        <f t="shared" si="180"/>
        <v>#REF!</v>
      </c>
      <c r="AD161" s="232" t="e">
        <f t="shared" si="180"/>
        <v>#REF!</v>
      </c>
      <c r="AE161" s="232" t="e">
        <f t="shared" si="180"/>
        <v>#REF!</v>
      </c>
      <c r="AF161" s="232" t="e">
        <f t="shared" si="180"/>
        <v>#REF!</v>
      </c>
      <c r="AG161" s="232" t="e">
        <f t="shared" si="180"/>
        <v>#REF!</v>
      </c>
      <c r="AH161" s="232" t="e">
        <f t="shared" si="180"/>
        <v>#REF!</v>
      </c>
      <c r="AI161" s="232" t="e">
        <f t="shared" si="180"/>
        <v>#REF!</v>
      </c>
      <c r="AJ161" s="237" t="e">
        <f t="shared" si="156"/>
        <v>#REF!</v>
      </c>
      <c r="AK161" s="237" t="e">
        <f t="shared" si="159"/>
        <v>#REF!</v>
      </c>
      <c r="AL161" s="237" t="e">
        <f t="shared" si="160"/>
        <v>#REF!</v>
      </c>
      <c r="AM161" s="168" t="e">
        <f t="shared" si="177"/>
        <v>#N/A</v>
      </c>
      <c r="AN161" s="52">
        <f t="shared" si="143"/>
        <v>0</v>
      </c>
      <c r="AO161" s="142"/>
      <c r="AP161" s="147"/>
      <c r="AQ161" s="150"/>
      <c r="AR161" s="147"/>
      <c r="AS161" s="150"/>
      <c r="AT161" s="147"/>
      <c r="AU161" s="150"/>
      <c r="AV161" s="147"/>
      <c r="AW161" s="150"/>
      <c r="AX161" s="147"/>
      <c r="AY161" s="150"/>
      <c r="AZ161" s="147"/>
      <c r="BA161" s="150"/>
      <c r="BB161" s="147"/>
      <c r="BC161" s="150"/>
      <c r="BD161" s="147"/>
      <c r="BE161" s="150"/>
      <c r="BF161" s="147"/>
      <c r="BG161" s="150"/>
      <c r="BH161" s="147"/>
      <c r="BI161" s="150"/>
      <c r="BJ161" s="147"/>
      <c r="BK161" s="150"/>
      <c r="BL161" s="147"/>
      <c r="BM161" s="151"/>
      <c r="BN161" s="67" t="e">
        <f t="shared" si="144"/>
        <v>#N/A</v>
      </c>
      <c r="BO161" s="46">
        <f t="shared" si="175"/>
        <v>0</v>
      </c>
      <c r="BP161" s="46">
        <f t="shared" si="175"/>
        <v>0</v>
      </c>
      <c r="BQ161" s="46">
        <f t="shared" si="175"/>
        <v>0</v>
      </c>
      <c r="BR161" s="46">
        <f t="shared" si="175"/>
        <v>0</v>
      </c>
      <c r="BS161" s="49">
        <f t="shared" si="175"/>
        <v>0</v>
      </c>
      <c r="CC161" s="33" t="e">
        <f t="shared" si="178"/>
        <v>#REF!</v>
      </c>
    </row>
    <row r="162" spans="1:81" ht="15.75" hidden="1" thickBot="1" x14ac:dyDescent="0.25">
      <c r="A162" s="300">
        <v>1000013899</v>
      </c>
      <c r="B162" s="301" t="str">
        <f>VLOOKUP($A162,base!$F:$V,base!Q$1,FALSE)</f>
        <v>100% MIE NATURE PT 500 G X 20</v>
      </c>
      <c r="C162" s="302">
        <f>VLOOKUP($A162,base!$F:$V,base!P$1,FALSE)</f>
        <v>2029004000</v>
      </c>
      <c r="D162" s="303">
        <f>VLOOKUP($A162,base!$F:$V,base!U$1,FALSE)</f>
        <v>5.8042582417582418</v>
      </c>
      <c r="E162" s="304">
        <f>VLOOKUP($A162,base!$F:$V,base!T$1,FALSE)</f>
        <v>10.592521817330812</v>
      </c>
      <c r="F162" s="302">
        <f>VLOOKUP($A162,base!$F:$V,base!O$1,FALSE)</f>
        <v>28</v>
      </c>
      <c r="G162" s="302">
        <f>VLOOKUP($A162,base!$F:$V,base!N$1,FALSE)</f>
        <v>20</v>
      </c>
      <c r="H162" s="302" t="str">
        <f>VLOOKUP($A162,DLUO!$A:$H,DLUO!$F$1,FALSE)</f>
        <v>6</v>
      </c>
      <c r="I162" s="302" t="str">
        <f>VLOOKUP($A162,DLUO!$A:$H,DLUO!$H$1,FALSE)</f>
        <v>18</v>
      </c>
      <c r="J162" s="141" t="e">
        <f>VLOOKUP(A162,#REF!,#REF!,FALSE)</f>
        <v>#REF!</v>
      </c>
      <c r="K162" s="132" t="e">
        <f>J162-(VLOOKUP($A162,#REF!,#REF!,FALSE))+($AN162*$F162)</f>
        <v>#REF!</v>
      </c>
      <c r="L162" s="133" t="e">
        <f>K162-(VLOOKUP($A162,#REF!,#REF!,FALSE))</f>
        <v>#REF!</v>
      </c>
      <c r="M162" s="133" t="e">
        <f>L162-(VLOOKUP($A162,#REF!,#REF!,FALSE))</f>
        <v>#REF!</v>
      </c>
      <c r="N162" s="133" t="e">
        <f>M162-(VLOOKUP($A162,#REF!,#REF!,FALSE))</f>
        <v>#REF!</v>
      </c>
      <c r="O162" s="133" t="e">
        <f>N162-(VLOOKUP($A162,#REF!,#REF!,FALSE))</f>
        <v>#REF!</v>
      </c>
      <c r="P162" s="133" t="e">
        <f>O162-(VLOOKUP($A162,#REF!,#REF!,FALSE))</f>
        <v>#REF!</v>
      </c>
      <c r="Q162" s="133" t="e">
        <f>P162-(VLOOKUP($A162,#REF!,#REF!,FALSE))</f>
        <v>#REF!</v>
      </c>
      <c r="R162" s="133" t="e">
        <f>Q162-(VLOOKUP($A162,#REF!,#REF!,FALSE))</f>
        <v>#REF!</v>
      </c>
      <c r="S162" s="133" t="e">
        <f>R162-(VLOOKUP($A162,#REF!,#REF!,FALSE))</f>
        <v>#REF!</v>
      </c>
      <c r="T162" s="133" t="e">
        <f>S162-(VLOOKUP($A162,#REF!,#REF!,FALSE))</f>
        <v>#REF!</v>
      </c>
      <c r="U162" s="133" t="e">
        <f>T162-(VLOOKUP($A162,#REF!,#REF!,FALSE))</f>
        <v>#REF!</v>
      </c>
      <c r="V162" s="133" t="e">
        <f>U162-(VLOOKUP($A162,#REF!,#REF!,FALSE))</f>
        <v>#REF!</v>
      </c>
      <c r="W162" s="133" t="e">
        <f>V162-(VLOOKUP($A162,#REF!,#REF!,FALSE))</f>
        <v>#REF!</v>
      </c>
      <c r="X162" s="134" t="e">
        <f>W162-(VLOOKUP($A162,#REF!,#REF!,FALSE))</f>
        <v>#REF!</v>
      </c>
      <c r="Z162" s="231" t="e">
        <f t="shared" si="147"/>
        <v>#REF!</v>
      </c>
      <c r="AA162" s="232" t="e">
        <f t="shared" si="148"/>
        <v>#REF!</v>
      </c>
      <c r="AB162" s="232" t="e">
        <f t="shared" si="149"/>
        <v>#REF!</v>
      </c>
      <c r="AC162" s="232" t="e">
        <f t="shared" si="150"/>
        <v>#REF!</v>
      </c>
      <c r="AD162" s="232" t="e">
        <f t="shared" si="151"/>
        <v>#REF!</v>
      </c>
      <c r="AE162" s="232" t="e">
        <f t="shared" si="152"/>
        <v>#REF!</v>
      </c>
      <c r="AF162" s="232" t="e">
        <f t="shared" si="153"/>
        <v>#REF!</v>
      </c>
      <c r="AG162" s="232" t="e">
        <f t="shared" si="154"/>
        <v>#REF!</v>
      </c>
      <c r="AH162" s="232" t="e">
        <f t="shared" si="166"/>
        <v>#REF!</v>
      </c>
      <c r="AI162" s="232" t="e">
        <f t="shared" si="167"/>
        <v>#REF!</v>
      </c>
      <c r="AJ162" s="237" t="e">
        <f t="shared" si="156"/>
        <v>#REF!</v>
      </c>
      <c r="AK162" s="237" t="e">
        <f t="shared" si="159"/>
        <v>#REF!</v>
      </c>
      <c r="AL162" s="237" t="e">
        <f t="shared" si="160"/>
        <v>#REF!</v>
      </c>
      <c r="AM162" s="168" t="e">
        <f t="shared" si="177"/>
        <v>#REF!</v>
      </c>
      <c r="AN162" s="52">
        <f t="shared" si="143"/>
        <v>0</v>
      </c>
      <c r="AO162" s="142"/>
      <c r="AP162" s="147"/>
      <c r="AQ162" s="150"/>
      <c r="AR162" s="147"/>
      <c r="AS162" s="150"/>
      <c r="AT162" s="147"/>
      <c r="AU162" s="150"/>
      <c r="AV162" s="147"/>
      <c r="AW162" s="150"/>
      <c r="AX162" s="147"/>
      <c r="AY162" s="150"/>
      <c r="AZ162" s="147"/>
      <c r="BA162" s="150"/>
      <c r="BB162" s="147"/>
      <c r="BC162" s="150"/>
      <c r="BD162" s="147"/>
      <c r="BE162" s="150"/>
      <c r="BF162" s="147"/>
      <c r="BG162" s="150"/>
      <c r="BH162" s="147"/>
      <c r="BI162" s="150"/>
      <c r="BJ162" s="147"/>
      <c r="BK162" s="150"/>
      <c r="BL162" s="147"/>
      <c r="BM162" s="151"/>
      <c r="BN162" s="67">
        <f t="shared" si="144"/>
        <v>0</v>
      </c>
      <c r="BO162" s="46">
        <f t="shared" ref="BO162:BS171" si="181">IFERROR(VLOOKUP($A162,$A$6:$BS$55,BO$1,FALSE),0)</f>
        <v>0</v>
      </c>
      <c r="BP162" s="46">
        <f t="shared" si="181"/>
        <v>0</v>
      </c>
      <c r="BQ162" s="46">
        <f t="shared" si="181"/>
        <v>0</v>
      </c>
      <c r="BR162" s="46">
        <f t="shared" si="181"/>
        <v>0</v>
      </c>
      <c r="BS162" s="49">
        <f t="shared" si="181"/>
        <v>0</v>
      </c>
      <c r="CC162" s="33" t="e">
        <f t="shared" si="178"/>
        <v>#REF!</v>
      </c>
    </row>
    <row r="163" spans="1:81" ht="15.75" hidden="1" collapsed="1" thickBot="1" x14ac:dyDescent="0.25">
      <c r="A163" s="189">
        <v>1000014566</v>
      </c>
      <c r="B163" s="190" t="str">
        <f>VLOOKUP($A163,base!$F:$V,base!Q$1,FALSE)</f>
        <v>100% MIE SPECIAL FOIE GRAS</v>
      </c>
      <c r="C163" s="191">
        <f>VLOOKUP($A163,base!$F:$V,base!P$1,FALSE)</f>
        <v>2029005439</v>
      </c>
      <c r="D163" s="212">
        <f>VLOOKUP($A163,base!$F:$V,base!U$1,FALSE)</f>
        <v>3.3371040723981893</v>
      </c>
      <c r="E163" s="194">
        <f>VLOOKUP($A163,base!$F:$V,base!T$1,FALSE)</f>
        <v>6.3276125547550945</v>
      </c>
      <c r="F163" s="191">
        <f>VLOOKUP($A163,base!$F:$V,base!O$1,FALSE)</f>
        <v>68</v>
      </c>
      <c r="G163" s="191">
        <f>VLOOKUP($A163,base!$F:$V,base!N$1,FALSE)</f>
        <v>12</v>
      </c>
      <c r="H163" s="191" t="str">
        <f>VLOOKUP($A163,DLUO!$A:$H,DLUO!$F$1,FALSE)</f>
        <v>15</v>
      </c>
      <c r="I163" s="191" t="str">
        <f>VLOOKUP($A163,DLUO!$A:$H,DLUO!$H$1,FALSE)</f>
        <v>45</v>
      </c>
      <c r="J163" s="141" t="e">
        <f>VLOOKUP(A163,#REF!,#REF!,FALSE)</f>
        <v>#REF!</v>
      </c>
      <c r="K163" s="132" t="e">
        <f>J163-(VLOOKUP($A163,#REF!,#REF!,FALSE))+($AN163*$F163)</f>
        <v>#REF!</v>
      </c>
      <c r="L163" s="133" t="e">
        <f>K163-(VLOOKUP($A163,#REF!,#REF!,FALSE))</f>
        <v>#REF!</v>
      </c>
      <c r="M163" s="133" t="e">
        <f>L163-(VLOOKUP($A163,#REF!,#REF!,FALSE))</f>
        <v>#REF!</v>
      </c>
      <c r="N163" s="133" t="e">
        <f>M163-(VLOOKUP($A163,#REF!,#REF!,FALSE))</f>
        <v>#REF!</v>
      </c>
      <c r="O163" s="133" t="e">
        <f>N163-(VLOOKUP($A163,#REF!,#REF!,FALSE))</f>
        <v>#REF!</v>
      </c>
      <c r="P163" s="133" t="e">
        <f>O163-(VLOOKUP($A163,#REF!,#REF!,FALSE))</f>
        <v>#REF!</v>
      </c>
      <c r="Q163" s="133" t="e">
        <f>P163-(VLOOKUP($A163,#REF!,#REF!,FALSE))</f>
        <v>#REF!</v>
      </c>
      <c r="R163" s="133" t="e">
        <f>Q163-(VLOOKUP($A163,#REF!,#REF!,FALSE))</f>
        <v>#REF!</v>
      </c>
      <c r="S163" s="133" t="e">
        <f>R163-(VLOOKUP($A163,#REF!,#REF!,FALSE))</f>
        <v>#REF!</v>
      </c>
      <c r="T163" s="133" t="e">
        <f>S163-(VLOOKUP($A163,#REF!,#REF!,FALSE))</f>
        <v>#REF!</v>
      </c>
      <c r="U163" s="133" t="e">
        <f>T163-(VLOOKUP($A163,#REF!,#REF!,FALSE))</f>
        <v>#REF!</v>
      </c>
      <c r="V163" s="133" t="e">
        <f>U163-(VLOOKUP($A163,#REF!,#REF!,FALSE))</f>
        <v>#REF!</v>
      </c>
      <c r="W163" s="133" t="e">
        <f>V163-(VLOOKUP($A163,#REF!,#REF!,FALSE))</f>
        <v>#REF!</v>
      </c>
      <c r="X163" s="134" t="e">
        <f>W163-(VLOOKUP($A163,#REF!,#REF!,FALSE))</f>
        <v>#REF!</v>
      </c>
      <c r="Z163" s="231" t="e">
        <f t="shared" ref="Z163:AI163" si="182">IF(IF(K163&lt;0,(L163/$F163)-(K163/$F163),L163/$F163)&gt;0,"",IF(K163&lt;0,(L163/$F163)-(K163/$F163),L163/$F163))</f>
        <v>#REF!</v>
      </c>
      <c r="AA163" s="232" t="e">
        <f t="shared" si="182"/>
        <v>#REF!</v>
      </c>
      <c r="AB163" s="232" t="e">
        <f t="shared" si="182"/>
        <v>#REF!</v>
      </c>
      <c r="AC163" s="232" t="e">
        <f t="shared" si="182"/>
        <v>#REF!</v>
      </c>
      <c r="AD163" s="232" t="e">
        <f t="shared" si="182"/>
        <v>#REF!</v>
      </c>
      <c r="AE163" s="232" t="e">
        <f t="shared" si="182"/>
        <v>#REF!</v>
      </c>
      <c r="AF163" s="232" t="e">
        <f t="shared" si="182"/>
        <v>#REF!</v>
      </c>
      <c r="AG163" s="232" t="e">
        <f t="shared" si="182"/>
        <v>#REF!</v>
      </c>
      <c r="AH163" s="232" t="e">
        <f t="shared" si="182"/>
        <v>#REF!</v>
      </c>
      <c r="AI163" s="232" t="e">
        <f t="shared" si="182"/>
        <v>#REF!</v>
      </c>
      <c r="AJ163" s="237" t="e">
        <f t="shared" si="156"/>
        <v>#REF!</v>
      </c>
      <c r="AK163" s="237" t="e">
        <f t="shared" si="159"/>
        <v>#REF!</v>
      </c>
      <c r="AL163" s="237" t="e">
        <f t="shared" si="160"/>
        <v>#REF!</v>
      </c>
      <c r="AM163" s="486" t="e">
        <f t="shared" si="177"/>
        <v>#REF!</v>
      </c>
      <c r="AN163" s="52">
        <f t="shared" si="143"/>
        <v>0</v>
      </c>
      <c r="AO163" s="142"/>
      <c r="AP163" s="147"/>
      <c r="AQ163" s="150"/>
      <c r="AR163" s="147"/>
      <c r="AS163" s="150"/>
      <c r="AT163" s="147"/>
      <c r="AU163" s="150"/>
      <c r="AV163" s="147"/>
      <c r="AW163" s="150"/>
      <c r="AX163" s="147"/>
      <c r="AY163" s="150"/>
      <c r="AZ163" s="147"/>
      <c r="BA163" s="150"/>
      <c r="BB163" s="147"/>
      <c r="BC163" s="150"/>
      <c r="BD163" s="147"/>
      <c r="BE163" s="150"/>
      <c r="BF163" s="147"/>
      <c r="BG163" s="150"/>
      <c r="BH163" s="147"/>
      <c r="BI163" s="150"/>
      <c r="BJ163" s="147"/>
      <c r="BK163" s="150"/>
      <c r="BL163" s="147"/>
      <c r="BM163" s="151"/>
      <c r="BN163" s="67">
        <f t="shared" si="144"/>
        <v>0</v>
      </c>
      <c r="BO163" s="46">
        <f t="shared" si="181"/>
        <v>0</v>
      </c>
      <c r="BP163" s="46">
        <f t="shared" si="181"/>
        <v>0</v>
      </c>
      <c r="BQ163" s="46">
        <f t="shared" si="181"/>
        <v>0</v>
      </c>
      <c r="BR163" s="46">
        <f t="shared" si="181"/>
        <v>0</v>
      </c>
      <c r="BS163" s="49">
        <f t="shared" si="181"/>
        <v>0</v>
      </c>
      <c r="CC163" s="33" t="e">
        <f t="shared" si="178"/>
        <v>#REF!</v>
      </c>
    </row>
    <row r="164" spans="1:81" ht="15.75" customHeight="1" x14ac:dyDescent="0.2">
      <c r="A164" s="29">
        <v>1000013051</v>
      </c>
      <c r="B164" s="30" t="str">
        <f>VLOOKUP($A164,base!$F:$V,base!Q$1,FALSE)</f>
        <v>LONGUE CONSERVATION NATURE SANS CROUTE 3</v>
      </c>
      <c r="C164" s="31">
        <f>VLOOKUP($A164,base!$F:$V,base!P$1,FALSE)</f>
        <v>2029004672</v>
      </c>
      <c r="D164" s="210">
        <f>VLOOKUP($A164,base!$F:$V,base!U$1,FALSE)</f>
        <v>3.7959558823529411</v>
      </c>
      <c r="E164" s="192">
        <f>VLOOKUP($A164,base!$F:$V,base!T$1,FALSE)</f>
        <v>11.101449717405812</v>
      </c>
      <c r="F164" s="31">
        <f>VLOOKUP($A164,base!$F:$V,base!O$1,FALSE)</f>
        <v>136</v>
      </c>
      <c r="G164" s="31">
        <f>VLOOKUP($A164,base!$F:$V,base!N$1,FALSE)</f>
        <v>6</v>
      </c>
      <c r="H164" s="31" t="str">
        <f>VLOOKUP($A164,DLUO!$A:$H,DLUO!$F$1,FALSE)</f>
        <v>15</v>
      </c>
      <c r="I164" s="31" t="str">
        <f>VLOOKUP($A164,DLUO!$A:$H,DLUO!$H$1,FALSE)</f>
        <v>45</v>
      </c>
      <c r="J164" s="141" t="e">
        <f>VLOOKUP(A164,#REF!,#REF!,FALSE)</f>
        <v>#REF!</v>
      </c>
      <c r="K164" s="132" t="e">
        <f>J164-(VLOOKUP($A164,#REF!,#REF!,FALSE))+($AN164*$F164)</f>
        <v>#REF!</v>
      </c>
      <c r="L164" s="133" t="e">
        <f>K164-(VLOOKUP($A164,#REF!,#REF!,FALSE))</f>
        <v>#REF!</v>
      </c>
      <c r="M164" s="133" t="e">
        <f>L164-(VLOOKUP($A164,#REF!,#REF!,FALSE))</f>
        <v>#REF!</v>
      </c>
      <c r="N164" s="133" t="e">
        <f>M164-(VLOOKUP($A164,#REF!,#REF!,FALSE))</f>
        <v>#REF!</v>
      </c>
      <c r="O164" s="133" t="e">
        <f>N164-(VLOOKUP($A164,#REF!,#REF!,FALSE))</f>
        <v>#REF!</v>
      </c>
      <c r="P164" s="133" t="e">
        <f>O164-(VLOOKUP($A164,#REF!,#REF!,FALSE))</f>
        <v>#REF!</v>
      </c>
      <c r="Q164" s="133" t="e">
        <f>P164-(VLOOKUP($A164,#REF!,#REF!,FALSE))</f>
        <v>#REF!</v>
      </c>
      <c r="R164" s="133" t="e">
        <f>Q164-(VLOOKUP($A164,#REF!,#REF!,FALSE))</f>
        <v>#REF!</v>
      </c>
      <c r="S164" s="133" t="e">
        <f>R164-(VLOOKUP($A164,#REF!,#REF!,FALSE))</f>
        <v>#REF!</v>
      </c>
      <c r="T164" s="133" t="e">
        <f>S164-(VLOOKUP($A164,#REF!,#REF!,FALSE))</f>
        <v>#REF!</v>
      </c>
      <c r="U164" s="133" t="e">
        <f>T164-(VLOOKUP($A164,#REF!,#REF!,FALSE))</f>
        <v>#REF!</v>
      </c>
      <c r="V164" s="133" t="e">
        <f>U164-(VLOOKUP($A164,#REF!,#REF!,FALSE))</f>
        <v>#REF!</v>
      </c>
      <c r="W164" s="133" t="e">
        <f>V164-(VLOOKUP($A164,#REF!,#REF!,FALSE))</f>
        <v>#REF!</v>
      </c>
      <c r="X164" s="134" t="e">
        <f>W164-(VLOOKUP($A164,#REF!,#REF!,FALSE))</f>
        <v>#REF!</v>
      </c>
      <c r="Z164" s="231" t="e">
        <f t="shared" si="147"/>
        <v>#REF!</v>
      </c>
      <c r="AA164" s="232" t="e">
        <f t="shared" si="148"/>
        <v>#REF!</v>
      </c>
      <c r="AB164" s="232" t="e">
        <f t="shared" si="149"/>
        <v>#REF!</v>
      </c>
      <c r="AC164" s="232" t="e">
        <f t="shared" si="150"/>
        <v>#REF!</v>
      </c>
      <c r="AD164" s="232" t="e">
        <f t="shared" si="151"/>
        <v>#REF!</v>
      </c>
      <c r="AE164" s="232" t="e">
        <f t="shared" si="152"/>
        <v>#REF!</v>
      </c>
      <c r="AF164" s="232" t="e">
        <f t="shared" si="153"/>
        <v>#REF!</v>
      </c>
      <c r="AG164" s="232" t="e">
        <f t="shared" si="154"/>
        <v>#REF!</v>
      </c>
      <c r="AH164" s="232" t="e">
        <f t="shared" si="166"/>
        <v>#REF!</v>
      </c>
      <c r="AI164" s="232" t="e">
        <f t="shared" si="167"/>
        <v>#REF!</v>
      </c>
      <c r="AJ164" s="237" t="e">
        <f t="shared" si="156"/>
        <v>#REF!</v>
      </c>
      <c r="AK164" s="237" t="e">
        <f t="shared" si="159"/>
        <v>#REF!</v>
      </c>
      <c r="AL164" s="237" t="e">
        <f t="shared" si="160"/>
        <v>#REF!</v>
      </c>
      <c r="AM164" s="487" t="e">
        <f t="shared" si="177"/>
        <v>#N/A</v>
      </c>
      <c r="AN164" s="52">
        <f t="shared" si="143"/>
        <v>0</v>
      </c>
      <c r="AO164" s="142">
        <v>2</v>
      </c>
      <c r="AP164" s="147"/>
      <c r="AQ164" s="150"/>
      <c r="AR164" s="147"/>
      <c r="AS164" s="150"/>
      <c r="AT164" s="147"/>
      <c r="AU164" s="150"/>
      <c r="AV164" s="147"/>
      <c r="AW164" s="150"/>
      <c r="AX164" s="147"/>
      <c r="AY164" s="150"/>
      <c r="AZ164" s="147"/>
      <c r="BA164" s="150"/>
      <c r="BB164" s="147"/>
      <c r="BC164" s="150"/>
      <c r="BD164" s="147"/>
      <c r="BE164" s="150"/>
      <c r="BF164" s="147"/>
      <c r="BG164" s="150"/>
      <c r="BH164" s="147"/>
      <c r="BI164" s="150"/>
      <c r="BJ164" s="147"/>
      <c r="BK164" s="150"/>
      <c r="BL164" s="147"/>
      <c r="BM164" s="151"/>
      <c r="BN164" s="67" t="e">
        <f t="shared" si="144"/>
        <v>#N/A</v>
      </c>
      <c r="BO164" s="46">
        <f t="shared" si="181"/>
        <v>0</v>
      </c>
      <c r="BP164" s="46">
        <f t="shared" si="181"/>
        <v>0</v>
      </c>
      <c r="BQ164" s="46">
        <f t="shared" si="181"/>
        <v>0</v>
      </c>
      <c r="BR164" s="46">
        <f t="shared" si="181"/>
        <v>0</v>
      </c>
      <c r="BS164" s="49">
        <f t="shared" si="181"/>
        <v>0</v>
      </c>
      <c r="CC164" s="33" t="e">
        <f t="shared" si="178"/>
        <v>#REF!</v>
      </c>
    </row>
    <row r="165" spans="1:81" x14ac:dyDescent="0.2">
      <c r="A165" s="29">
        <v>1000013062</v>
      </c>
      <c r="B165" s="30" t="str">
        <f>VLOOKUP($A165,base!$F:$V,base!Q$1,FALSE)</f>
        <v>LONGUE CONSERVATION NATURE SANS CROUTE 3</v>
      </c>
      <c r="C165" s="31">
        <f>VLOOKUP($A165,base!$F:$V,base!P$1,FALSE)</f>
        <v>2029004672</v>
      </c>
      <c r="D165" s="210">
        <f>VLOOKUP($A165,base!$F:$V,base!U$1,FALSE)</f>
        <v>3.7959558823529411</v>
      </c>
      <c r="E165" s="192">
        <f>VLOOKUP($A165,base!$F:$V,base!T$1,FALSE)</f>
        <v>11.101449717405812</v>
      </c>
      <c r="F165" s="31">
        <f>VLOOKUP($A165,base!$F:$V,base!O$1,FALSE)</f>
        <v>68</v>
      </c>
      <c r="G165" s="31">
        <f>VLOOKUP($A165,base!$F:$V,base!N$1,FALSE)</f>
        <v>12</v>
      </c>
      <c r="H165" s="31" t="str">
        <f>VLOOKUP($A165,DLUO!$A:$H,DLUO!$F$1,FALSE)</f>
        <v>15</v>
      </c>
      <c r="I165" s="31" t="str">
        <f>VLOOKUP($A165,DLUO!$A:$H,DLUO!$H$1,FALSE)</f>
        <v>45</v>
      </c>
      <c r="J165" s="141" t="e">
        <f>VLOOKUP(A165,#REF!,#REF!,FALSE)</f>
        <v>#REF!</v>
      </c>
      <c r="K165" s="339" t="e">
        <f>J165-(VLOOKUP($A165,#REF!,#REF!,FALSE))+($AN165*$F165)</f>
        <v>#REF!</v>
      </c>
      <c r="L165" s="133" t="e">
        <f>K165-(VLOOKUP($A165,#REF!,#REF!,FALSE))</f>
        <v>#REF!</v>
      </c>
      <c r="M165" s="133" t="e">
        <f>L165-(VLOOKUP($A165,#REF!,#REF!,FALSE))</f>
        <v>#REF!</v>
      </c>
      <c r="N165" s="133" t="e">
        <f>M165-(VLOOKUP($A165,#REF!,#REF!,FALSE))</f>
        <v>#REF!</v>
      </c>
      <c r="O165" s="133" t="e">
        <f>N165-(VLOOKUP($A165,#REF!,#REF!,FALSE))</f>
        <v>#REF!</v>
      </c>
      <c r="P165" s="133" t="e">
        <f>O165-(VLOOKUP($A165,#REF!,#REF!,FALSE))</f>
        <v>#REF!</v>
      </c>
      <c r="Q165" s="133" t="e">
        <f>P165-(VLOOKUP($A165,#REF!,#REF!,FALSE))</f>
        <v>#REF!</v>
      </c>
      <c r="R165" s="133" t="e">
        <f>Q165-(VLOOKUP($A165,#REF!,#REF!,FALSE))</f>
        <v>#REF!</v>
      </c>
      <c r="S165" s="133" t="e">
        <f>R165-(VLOOKUP($A165,#REF!,#REF!,FALSE))</f>
        <v>#REF!</v>
      </c>
      <c r="T165" s="133" t="e">
        <f>S165-(VLOOKUP($A165,#REF!,#REF!,FALSE))</f>
        <v>#REF!</v>
      </c>
      <c r="U165" s="133" t="e">
        <f>T165-(VLOOKUP($A165,#REF!,#REF!,FALSE))</f>
        <v>#REF!</v>
      </c>
      <c r="V165" s="133" t="e">
        <f>U165-(VLOOKUP($A165,#REF!,#REF!,FALSE))</f>
        <v>#REF!</v>
      </c>
      <c r="W165" s="133" t="e">
        <f>V165-(VLOOKUP($A165,#REF!,#REF!,FALSE))</f>
        <v>#REF!</v>
      </c>
      <c r="X165" s="134" t="e">
        <f>W165-(VLOOKUP($A165,#REF!,#REF!,FALSE))</f>
        <v>#REF!</v>
      </c>
      <c r="Y165" s="272"/>
      <c r="Z165" s="231" t="e">
        <f t="shared" si="147"/>
        <v>#REF!</v>
      </c>
      <c r="AA165" s="232" t="e">
        <f t="shared" si="148"/>
        <v>#REF!</v>
      </c>
      <c r="AB165" s="232" t="e">
        <f t="shared" si="149"/>
        <v>#REF!</v>
      </c>
      <c r="AC165" s="232" t="e">
        <f t="shared" si="150"/>
        <v>#REF!</v>
      </c>
      <c r="AD165" s="232" t="e">
        <f t="shared" si="151"/>
        <v>#REF!</v>
      </c>
      <c r="AE165" s="232" t="e">
        <f t="shared" si="152"/>
        <v>#REF!</v>
      </c>
      <c r="AF165" s="232" t="e">
        <f t="shared" si="153"/>
        <v>#REF!</v>
      </c>
      <c r="AG165" s="232" t="e">
        <f t="shared" si="154"/>
        <v>#REF!</v>
      </c>
      <c r="AH165" s="232" t="e">
        <f t="shared" si="166"/>
        <v>#REF!</v>
      </c>
      <c r="AI165" s="232" t="e">
        <f t="shared" si="167"/>
        <v>#REF!</v>
      </c>
      <c r="AJ165" s="237" t="e">
        <f t="shared" si="156"/>
        <v>#REF!</v>
      </c>
      <c r="AK165" s="237" t="e">
        <f t="shared" si="159"/>
        <v>#REF!</v>
      </c>
      <c r="AL165" s="237" t="e">
        <f t="shared" si="160"/>
        <v>#REF!</v>
      </c>
      <c r="AM165" s="170" t="e">
        <f t="shared" si="177"/>
        <v>#N/A</v>
      </c>
      <c r="AN165" s="52">
        <f t="shared" si="143"/>
        <v>0</v>
      </c>
      <c r="AO165" s="142">
        <v>6</v>
      </c>
      <c r="AP165" s="147"/>
      <c r="AQ165" s="150"/>
      <c r="AR165" s="147"/>
      <c r="AS165" s="150"/>
      <c r="AT165" s="147"/>
      <c r="AU165" s="150"/>
      <c r="AV165" s="147"/>
      <c r="AW165" s="150"/>
      <c r="AX165" s="147"/>
      <c r="AY165" s="150"/>
      <c r="AZ165" s="147"/>
      <c r="BA165" s="150"/>
      <c r="BB165" s="147"/>
      <c r="BC165" s="150"/>
      <c r="BD165" s="147"/>
      <c r="BE165" s="150"/>
      <c r="BF165" s="147"/>
      <c r="BG165" s="150"/>
      <c r="BH165" s="147"/>
      <c r="BI165" s="150"/>
      <c r="BJ165" s="147"/>
      <c r="BK165" s="150"/>
      <c r="BL165" s="147"/>
      <c r="BM165" s="151"/>
      <c r="BN165" s="67" t="e">
        <f t="shared" si="144"/>
        <v>#N/A</v>
      </c>
      <c r="BO165" s="46">
        <f t="shared" si="181"/>
        <v>0</v>
      </c>
      <c r="BP165" s="46">
        <f t="shared" si="181"/>
        <v>0</v>
      </c>
      <c r="BQ165" s="46">
        <f t="shared" si="181"/>
        <v>0</v>
      </c>
      <c r="BR165" s="46">
        <f t="shared" si="181"/>
        <v>0</v>
      </c>
      <c r="BS165" s="49">
        <f t="shared" si="181"/>
        <v>0</v>
      </c>
      <c r="CC165" s="33" t="e">
        <f t="shared" si="178"/>
        <v>#REF!</v>
      </c>
    </row>
    <row r="166" spans="1:81" ht="15.75" hidden="1" thickBot="1" x14ac:dyDescent="0.25">
      <c r="A166" s="334">
        <v>1000015508</v>
      </c>
      <c r="B166" s="335" t="str">
        <f>VLOOKUP($A166,base!$F:$V,base!Q$1,FALSE)</f>
        <v xml:space="preserve">100% MIE PETITE TRANCHE 325g </v>
      </c>
      <c r="C166" s="350">
        <f>VLOOKUP($A166,base!$F:$V,base!P$1,FALSE)</f>
        <v>2029005734</v>
      </c>
      <c r="D166" s="351">
        <f>VLOOKUP($A166,base!$F:$V,base!U$1,FALSE)</f>
        <v>2.8895180334907682</v>
      </c>
      <c r="E166" s="352">
        <f>VLOOKUP($A166,base!$F:$V,base!T$1,FALSE)</f>
        <v>9.4070434975817125</v>
      </c>
      <c r="F166" s="350">
        <f>VLOOKUP($A166,base!$F:$V,base!O$1,FALSE)</f>
        <v>136</v>
      </c>
      <c r="G166" s="350">
        <f>VLOOKUP($A166,base!$F:$V,base!N$1,FALSE)</f>
        <v>6</v>
      </c>
      <c r="H166" s="350" t="str">
        <f>VLOOKUP($A166,DLUO!$A:$H,DLUO!$F$1,FALSE)</f>
        <v>6</v>
      </c>
      <c r="I166" s="350" t="str">
        <f>VLOOKUP($A166,DLUO!$A:$H,DLUO!$H$1,FALSE)</f>
        <v>18</v>
      </c>
      <c r="J166" s="353" t="e">
        <f>VLOOKUP(A166,#REF!,#REF!,FALSE)</f>
        <v>#REF!</v>
      </c>
      <c r="K166" s="336" t="e">
        <f>J166-(VLOOKUP($A166,#REF!,#REF!,FALSE))+($AN166*$F166)</f>
        <v>#REF!</v>
      </c>
      <c r="L166" s="337" t="e">
        <f>K166-(VLOOKUP($A166,#REF!,#REF!,FALSE))</f>
        <v>#REF!</v>
      </c>
      <c r="M166" s="337" t="e">
        <f>L166-(VLOOKUP($A166,#REF!,#REF!,FALSE))</f>
        <v>#REF!</v>
      </c>
      <c r="N166" s="337" t="e">
        <f>M166-(VLOOKUP($A166,#REF!,#REF!,FALSE))</f>
        <v>#REF!</v>
      </c>
      <c r="O166" s="337" t="e">
        <f>N166-(VLOOKUP($A166,#REF!,#REF!,FALSE))</f>
        <v>#REF!</v>
      </c>
      <c r="P166" s="337" t="e">
        <f>O166-(VLOOKUP($A166,#REF!,#REF!,FALSE))</f>
        <v>#REF!</v>
      </c>
      <c r="Q166" s="337" t="e">
        <f>P166-(VLOOKUP($A166,#REF!,#REF!,FALSE))</f>
        <v>#REF!</v>
      </c>
      <c r="R166" s="337" t="e">
        <f>Q166-(VLOOKUP($A166,#REF!,#REF!,FALSE))</f>
        <v>#REF!</v>
      </c>
      <c r="S166" s="337" t="e">
        <f>R166-(VLOOKUP($A166,#REF!,#REF!,FALSE))</f>
        <v>#REF!</v>
      </c>
      <c r="T166" s="337" t="e">
        <f>S166-(VLOOKUP($A166,#REF!,#REF!,FALSE))</f>
        <v>#REF!</v>
      </c>
      <c r="U166" s="337" t="e">
        <f>T166-(VLOOKUP($A166,#REF!,#REF!,FALSE))</f>
        <v>#REF!</v>
      </c>
      <c r="V166" s="337" t="e">
        <f>U166-(VLOOKUP($A166,#REF!,#REF!,FALSE))</f>
        <v>#REF!</v>
      </c>
      <c r="W166" s="337" t="e">
        <f>V166-(VLOOKUP($A166,#REF!,#REF!,FALSE))</f>
        <v>#REF!</v>
      </c>
      <c r="X166" s="338" t="e">
        <f>W166-(VLOOKUP($A166,#REF!,#REF!,FALSE))</f>
        <v>#REF!</v>
      </c>
      <c r="Y166" s="272"/>
      <c r="Z166" s="340" t="e">
        <f t="shared" ref="Z166:AI166" si="183">IF(IF(K166&lt;0,(L166/$F166)-(K166/$F166),L166/$F166)&gt;0,"",IF(K166&lt;0,(L166/$F166)-(K166/$F166),L166/$F166))</f>
        <v>#REF!</v>
      </c>
      <c r="AA166" s="341" t="e">
        <f t="shared" si="183"/>
        <v>#REF!</v>
      </c>
      <c r="AB166" s="341" t="e">
        <f t="shared" si="183"/>
        <v>#REF!</v>
      </c>
      <c r="AC166" s="341" t="e">
        <f t="shared" si="183"/>
        <v>#REF!</v>
      </c>
      <c r="AD166" s="341" t="e">
        <f t="shared" si="183"/>
        <v>#REF!</v>
      </c>
      <c r="AE166" s="341" t="e">
        <f t="shared" si="183"/>
        <v>#REF!</v>
      </c>
      <c r="AF166" s="341" t="e">
        <f t="shared" si="183"/>
        <v>#REF!</v>
      </c>
      <c r="AG166" s="341" t="e">
        <f t="shared" si="183"/>
        <v>#REF!</v>
      </c>
      <c r="AH166" s="341" t="e">
        <f t="shared" si="183"/>
        <v>#REF!</v>
      </c>
      <c r="AI166" s="341" t="e">
        <f t="shared" si="183"/>
        <v>#REF!</v>
      </c>
      <c r="AJ166" s="342" t="e">
        <f t="shared" si="156"/>
        <v>#REF!</v>
      </c>
      <c r="AK166" s="237" t="e">
        <f t="shared" si="159"/>
        <v>#REF!</v>
      </c>
      <c r="AL166" s="237" t="e">
        <f t="shared" si="160"/>
        <v>#REF!</v>
      </c>
      <c r="AM166" s="355" t="e">
        <f t="shared" si="177"/>
        <v>#N/A</v>
      </c>
      <c r="AN166" s="343">
        <f t="shared" si="143"/>
        <v>0</v>
      </c>
      <c r="AO166" s="142"/>
      <c r="AP166" s="147"/>
      <c r="AQ166" s="150"/>
      <c r="AR166" s="147"/>
      <c r="AS166" s="150"/>
      <c r="AT166" s="345"/>
      <c r="AU166" s="344"/>
      <c r="AV166" s="345"/>
      <c r="AW166" s="344"/>
      <c r="AX166" s="345"/>
      <c r="AY166" s="344"/>
      <c r="AZ166" s="345"/>
      <c r="BA166" s="344"/>
      <c r="BB166" s="345"/>
      <c r="BC166" s="344"/>
      <c r="BD166" s="345"/>
      <c r="BE166" s="344"/>
      <c r="BF166" s="345"/>
      <c r="BG166" s="344"/>
      <c r="BH166" s="345"/>
      <c r="BI166" s="344"/>
      <c r="BJ166" s="345"/>
      <c r="BK166" s="344"/>
      <c r="BL166" s="345"/>
      <c r="BM166" s="346"/>
      <c r="BN166" s="347" t="e">
        <f t="shared" si="144"/>
        <v>#N/A</v>
      </c>
      <c r="BO166" s="348">
        <f t="shared" si="181"/>
        <v>0</v>
      </c>
      <c r="BP166" s="348">
        <f t="shared" si="181"/>
        <v>0</v>
      </c>
      <c r="BQ166" s="348">
        <f t="shared" si="181"/>
        <v>0</v>
      </c>
      <c r="BR166" s="348">
        <f t="shared" si="181"/>
        <v>0</v>
      </c>
      <c r="BS166" s="349">
        <f t="shared" si="181"/>
        <v>0</v>
      </c>
      <c r="CC166" s="33" t="e">
        <f t="shared" si="178"/>
        <v>#REF!</v>
      </c>
    </row>
    <row r="167" spans="1:81" ht="15.75" thickBot="1" x14ac:dyDescent="0.25">
      <c r="A167" s="285">
        <v>1000013343</v>
      </c>
      <c r="B167" s="286" t="str">
        <f>VLOOKUP($A167,base!$F:$V,base!Q$1,FALSE)</f>
        <v>BRIOCHE TRANCHEE CHOCO 500G HARRYS</v>
      </c>
      <c r="C167" s="287">
        <f>VLOOKUP($A167,base!$F:$V,base!P$1,FALSE)</f>
        <v>2029003553</v>
      </c>
      <c r="D167" s="288">
        <f>VLOOKUP($A167,base!$F:$V,base!U$1,FALSE)</f>
        <v>5.2486933797909421</v>
      </c>
      <c r="E167" s="289">
        <f>VLOOKUP($A167,base!$F:$V,base!T$1,FALSE)</f>
        <v>5.9124548708654521</v>
      </c>
      <c r="F167" s="287">
        <f>VLOOKUP($A167,base!$F:$V,base!O$1,FALSE)</f>
        <v>64</v>
      </c>
      <c r="G167" s="287">
        <f>VLOOKUP($A167,base!$F:$V,base!N$1,FALSE)</f>
        <v>7</v>
      </c>
      <c r="H167" s="287" t="str">
        <f>VLOOKUP($A167,DLUO!$A:$H,DLUO!$F$1,FALSE)</f>
        <v>15</v>
      </c>
      <c r="I167" s="287" t="str">
        <f>VLOOKUP($A167,DLUO!$A:$H,DLUO!$H$1,FALSE)</f>
        <v>45</v>
      </c>
      <c r="J167" s="138" t="e">
        <f>VLOOKUP(A167,#REF!,#REF!,FALSE)</f>
        <v>#REF!</v>
      </c>
      <c r="K167" s="132" t="e">
        <f>J167-(VLOOKUP($A167,#REF!,#REF!,FALSE))+($AN167*$F167)</f>
        <v>#REF!</v>
      </c>
      <c r="L167" s="137" t="e">
        <f>K167-(VLOOKUP($A167,#REF!,#REF!,FALSE))</f>
        <v>#REF!</v>
      </c>
      <c r="M167" s="137" t="e">
        <f>L167-(VLOOKUP($A167,#REF!,#REF!,FALSE))</f>
        <v>#REF!</v>
      </c>
      <c r="N167" s="137" t="e">
        <f>M167-(VLOOKUP($A167,#REF!,#REF!,FALSE))</f>
        <v>#REF!</v>
      </c>
      <c r="O167" s="137" t="e">
        <f>N167-(VLOOKUP($A167,#REF!,#REF!,FALSE))</f>
        <v>#REF!</v>
      </c>
      <c r="P167" s="137" t="e">
        <f>O167-(VLOOKUP($A167,#REF!,#REF!,FALSE))</f>
        <v>#REF!</v>
      </c>
      <c r="Q167" s="137" t="e">
        <f>P167-(VLOOKUP($A167,#REF!,#REF!,FALSE))</f>
        <v>#REF!</v>
      </c>
      <c r="R167" s="137" t="e">
        <f>Q167-(VLOOKUP($A167,#REF!,#REF!,FALSE))</f>
        <v>#REF!</v>
      </c>
      <c r="S167" s="137" t="e">
        <f>R167-(VLOOKUP($A167,#REF!,#REF!,FALSE))</f>
        <v>#REF!</v>
      </c>
      <c r="T167" s="137" t="e">
        <f>S167-(VLOOKUP($A167,#REF!,#REF!,FALSE))</f>
        <v>#REF!</v>
      </c>
      <c r="U167" s="137" t="e">
        <f>T167-(VLOOKUP($A167,#REF!,#REF!,FALSE))</f>
        <v>#REF!</v>
      </c>
      <c r="V167" s="137" t="e">
        <f>U167-(VLOOKUP($A167,#REF!,#REF!,FALSE))</f>
        <v>#REF!</v>
      </c>
      <c r="W167" s="137" t="e">
        <f>V167-(VLOOKUP($A167,#REF!,#REF!,FALSE))</f>
        <v>#REF!</v>
      </c>
      <c r="X167" s="140" t="e">
        <f>W167-(VLOOKUP($A167,#REF!,#REF!,FALSE))</f>
        <v>#REF!</v>
      </c>
      <c r="Z167" s="234" t="e">
        <f t="shared" si="147"/>
        <v>#REF!</v>
      </c>
      <c r="AA167" s="235" t="e">
        <f t="shared" si="148"/>
        <v>#REF!</v>
      </c>
      <c r="AB167" s="235" t="e">
        <f t="shared" si="149"/>
        <v>#REF!</v>
      </c>
      <c r="AC167" s="235" t="e">
        <f t="shared" si="150"/>
        <v>#REF!</v>
      </c>
      <c r="AD167" s="235" t="e">
        <f t="shared" si="151"/>
        <v>#REF!</v>
      </c>
      <c r="AE167" s="235" t="e">
        <f t="shared" si="152"/>
        <v>#REF!</v>
      </c>
      <c r="AF167" s="235" t="e">
        <f t="shared" si="153"/>
        <v>#REF!</v>
      </c>
      <c r="AG167" s="235" t="e">
        <f t="shared" si="154"/>
        <v>#REF!</v>
      </c>
      <c r="AH167" s="235" t="e">
        <f t="shared" si="166"/>
        <v>#REF!</v>
      </c>
      <c r="AI167" s="235" t="e">
        <f t="shared" si="167"/>
        <v>#REF!</v>
      </c>
      <c r="AJ167" s="238" t="e">
        <f t="shared" si="156"/>
        <v>#REF!</v>
      </c>
      <c r="AK167" s="237" t="e">
        <f t="shared" si="159"/>
        <v>#REF!</v>
      </c>
      <c r="AL167" s="237" t="e">
        <f t="shared" si="160"/>
        <v>#REF!</v>
      </c>
      <c r="AM167" s="167" t="e">
        <f t="shared" si="177"/>
        <v>#N/A</v>
      </c>
      <c r="AN167" s="270">
        <f>IF($AM$2="Oui",SUM(AO167:BM167),0)</f>
        <v>0</v>
      </c>
      <c r="AO167" s="142">
        <v>4</v>
      </c>
      <c r="AP167" s="147"/>
      <c r="AQ167" s="150"/>
      <c r="AR167" s="147"/>
      <c r="AS167" s="150"/>
      <c r="AT167" s="148"/>
      <c r="AU167" s="152"/>
      <c r="AV167" s="148"/>
      <c r="AW167" s="152"/>
      <c r="AX167" s="148"/>
      <c r="AY167" s="152"/>
      <c r="AZ167" s="148"/>
      <c r="BA167" s="152"/>
      <c r="BB167" s="148"/>
      <c r="BC167" s="150"/>
      <c r="BD167" s="148"/>
      <c r="BE167" s="152"/>
      <c r="BF167" s="148"/>
      <c r="BG167" s="152"/>
      <c r="BH167" s="148"/>
      <c r="BI167" s="152"/>
      <c r="BJ167" s="148"/>
      <c r="BK167" s="152"/>
      <c r="BL167" s="148"/>
      <c r="BM167" s="150"/>
      <c r="BN167" s="66">
        <f>IFERROR(VLOOKUP($A167,$A$6:$BS$55,BN$1,FALSE),0)</f>
        <v>0</v>
      </c>
      <c r="BO167" s="66">
        <f t="shared" si="181"/>
        <v>0</v>
      </c>
      <c r="BP167" s="66">
        <f t="shared" si="181"/>
        <v>0</v>
      </c>
      <c r="BQ167" s="66">
        <f t="shared" si="181"/>
        <v>0</v>
      </c>
      <c r="BR167" s="66">
        <f t="shared" si="181"/>
        <v>0</v>
      </c>
      <c r="BS167" s="66">
        <f t="shared" si="181"/>
        <v>0</v>
      </c>
      <c r="CC167" s="33" t="e">
        <f t="shared" si="178"/>
        <v>#REF!</v>
      </c>
    </row>
    <row r="168" spans="1:81" ht="15.75" hidden="1" customHeight="1" x14ac:dyDescent="0.25">
      <c r="A168" s="283">
        <v>1000013372</v>
      </c>
      <c r="B168" s="284" t="str">
        <f>VLOOKUP($A168,base!$F:$V,base!Q$1,FALSE)</f>
        <v>BRIOCHE TRANCHEE CHOCO 500G HARRYS ECO</v>
      </c>
      <c r="C168" s="290">
        <f>VLOOKUP($A168,base!$F:$V,base!P$1,FALSE)</f>
        <v>2029003553</v>
      </c>
      <c r="D168" s="291">
        <f>VLOOKUP($A168,base!$F:$V,base!U$1,FALSE)</f>
        <v>5.2486933797909421</v>
      </c>
      <c r="E168" s="292">
        <f>VLOOKUP($A168,base!$F:$V,base!T$1,FALSE)</f>
        <v>5.9287503583080943</v>
      </c>
      <c r="F168" s="290">
        <f>VLOOKUP($A168,base!$F:$V,base!O$1,FALSE)</f>
        <v>64</v>
      </c>
      <c r="G168" s="290">
        <f>VLOOKUP($A168,base!$F:$V,base!N$1,FALSE)</f>
        <v>7</v>
      </c>
      <c r="H168" s="290" t="str">
        <f>VLOOKUP($A168,DLUO!$A:$H,DLUO!$F$1,FALSE)</f>
        <v>15</v>
      </c>
      <c r="I168" s="290" t="str">
        <f>VLOOKUP($A168,DLUO!$A:$H,DLUO!$H$1,FALSE)</f>
        <v>45</v>
      </c>
      <c r="J168" s="141" t="e">
        <f>VLOOKUP(A168,#REF!,#REF!,FALSE)</f>
        <v>#REF!</v>
      </c>
      <c r="K168" s="132" t="e">
        <f>J168-(VLOOKUP($A168,#REF!,#REF!,FALSE))+($AN168*$F168)</f>
        <v>#REF!</v>
      </c>
      <c r="L168" s="133" t="e">
        <f>K168-(VLOOKUP($A168,#REF!,#REF!,FALSE))</f>
        <v>#REF!</v>
      </c>
      <c r="M168" s="133" t="e">
        <f>L168-(VLOOKUP($A168,#REF!,#REF!,FALSE))</f>
        <v>#REF!</v>
      </c>
      <c r="N168" s="133" t="e">
        <f>M168-(VLOOKUP($A168,#REF!,#REF!,FALSE))</f>
        <v>#REF!</v>
      </c>
      <c r="O168" s="133" t="e">
        <f>N168-(VLOOKUP($A168,#REF!,#REF!,FALSE))</f>
        <v>#REF!</v>
      </c>
      <c r="P168" s="133" t="e">
        <f>O168-(VLOOKUP($A168,#REF!,#REF!,FALSE))</f>
        <v>#REF!</v>
      </c>
      <c r="Q168" s="133" t="e">
        <f>P168-(VLOOKUP($A168,#REF!,#REF!,FALSE))</f>
        <v>#REF!</v>
      </c>
      <c r="R168" s="133" t="e">
        <f>Q168-(VLOOKUP($A168,#REF!,#REF!,FALSE))</f>
        <v>#REF!</v>
      </c>
      <c r="S168" s="133" t="e">
        <f>R168-(VLOOKUP($A168,#REF!,#REF!,FALSE))</f>
        <v>#REF!</v>
      </c>
      <c r="T168" s="133" t="e">
        <f>S168-(VLOOKUP($A168,#REF!,#REF!,FALSE))</f>
        <v>#REF!</v>
      </c>
      <c r="U168" s="133" t="e">
        <f>T168-(VLOOKUP($A168,#REF!,#REF!,FALSE))</f>
        <v>#REF!</v>
      </c>
      <c r="V168" s="133" t="e">
        <f>U168-(VLOOKUP($A168,#REF!,#REF!,FALSE))</f>
        <v>#REF!</v>
      </c>
      <c r="W168" s="133" t="e">
        <f>V168-(VLOOKUP($A168,#REF!,#REF!,FALSE))</f>
        <v>#REF!</v>
      </c>
      <c r="X168" s="134" t="e">
        <f>W168-(VLOOKUP($A168,#REF!,#REF!,FALSE))</f>
        <v>#REF!</v>
      </c>
      <c r="Z168" s="231" t="e">
        <f t="shared" si="147"/>
        <v>#REF!</v>
      </c>
      <c r="AA168" s="232" t="e">
        <f t="shared" si="148"/>
        <v>#REF!</v>
      </c>
      <c r="AB168" s="232" t="e">
        <f t="shared" si="149"/>
        <v>#REF!</v>
      </c>
      <c r="AC168" s="232" t="e">
        <f t="shared" si="150"/>
        <v>#REF!</v>
      </c>
      <c r="AD168" s="232" t="e">
        <f t="shared" si="151"/>
        <v>#REF!</v>
      </c>
      <c r="AE168" s="232" t="e">
        <f t="shared" si="152"/>
        <v>#REF!</v>
      </c>
      <c r="AF168" s="232" t="e">
        <f t="shared" si="153"/>
        <v>#REF!</v>
      </c>
      <c r="AG168" s="232" t="e">
        <f t="shared" si="154"/>
        <v>#REF!</v>
      </c>
      <c r="AH168" s="232" t="e">
        <f t="shared" si="166"/>
        <v>#REF!</v>
      </c>
      <c r="AI168" s="232" t="e">
        <f t="shared" si="167"/>
        <v>#REF!</v>
      </c>
      <c r="AJ168" s="237" t="e">
        <f t="shared" si="156"/>
        <v>#REF!</v>
      </c>
      <c r="AK168" s="237" t="e">
        <f t="shared" si="159"/>
        <v>#REF!</v>
      </c>
      <c r="AL168" s="237" t="e">
        <f t="shared" si="160"/>
        <v>#REF!</v>
      </c>
      <c r="AM168" s="168" t="e">
        <f t="shared" si="177"/>
        <v>#REF!</v>
      </c>
      <c r="AN168" s="52">
        <f>IF($AM$2="Oui",SUM(AO168:BM168),0)</f>
        <v>0</v>
      </c>
      <c r="AO168" s="142"/>
      <c r="AP168" s="147"/>
      <c r="AQ168" s="150"/>
      <c r="AR168" s="147"/>
      <c r="AS168" s="150"/>
      <c r="AT168" s="147"/>
      <c r="AU168" s="150"/>
      <c r="AV168" s="147"/>
      <c r="AW168" s="150"/>
      <c r="AX168" s="147"/>
      <c r="AY168" s="150"/>
      <c r="AZ168" s="147"/>
      <c r="BA168" s="150"/>
      <c r="BB168" s="147"/>
      <c r="BC168" s="150"/>
      <c r="BD168" s="147"/>
      <c r="BE168" s="150"/>
      <c r="BF168" s="147"/>
      <c r="BG168" s="150"/>
      <c r="BH168" s="147"/>
      <c r="BI168" s="150"/>
      <c r="BJ168" s="147"/>
      <c r="BK168" s="150"/>
      <c r="BL168" s="147"/>
      <c r="BM168" s="151"/>
      <c r="BN168" s="67">
        <f>VLOOKUP($A168,$A$6:$BS$55,BN$1,FALSE)</f>
        <v>0</v>
      </c>
      <c r="BO168" s="46">
        <f t="shared" si="181"/>
        <v>0</v>
      </c>
      <c r="BP168" s="46">
        <f t="shared" si="181"/>
        <v>0</v>
      </c>
      <c r="BQ168" s="46">
        <f t="shared" si="181"/>
        <v>0</v>
      </c>
      <c r="BR168" s="46">
        <f t="shared" si="181"/>
        <v>0</v>
      </c>
      <c r="BS168" s="49">
        <f t="shared" si="181"/>
        <v>0</v>
      </c>
      <c r="CC168" s="33" t="e">
        <f t="shared" si="178"/>
        <v>#REF!</v>
      </c>
    </row>
    <row r="169" spans="1:81" ht="15.75" hidden="1" customHeight="1" x14ac:dyDescent="0.25">
      <c r="A169" s="295">
        <v>1000014982</v>
      </c>
      <c r="B169" s="296" t="str">
        <f>VLOOKUP($A169,base!$F:$V,base!Q$1,FALSE)</f>
        <v>BRIOCHE TRANCHEE NATURE 500 G</v>
      </c>
      <c r="C169" s="297">
        <f>VLOOKUP($A169,base!$F:$V,base!P$1,FALSE)</f>
        <v>2029004167</v>
      </c>
      <c r="D169" s="298">
        <f>VLOOKUP($A169,base!$F:$V,base!U$1,FALSE)</f>
        <v>5.1837725381414703</v>
      </c>
      <c r="E169" s="299">
        <f>VLOOKUP($A169,base!$F:$V,base!T$1,FALSE)</f>
        <v>6.7251927487642682</v>
      </c>
      <c r="F169" s="297">
        <f>VLOOKUP($A169,base!$F:$V,base!O$1,FALSE)</f>
        <v>64</v>
      </c>
      <c r="G169" s="297">
        <f>VLOOKUP($A169,base!$F:$V,base!N$1,FALSE)</f>
        <v>7</v>
      </c>
      <c r="H169" s="297" t="str">
        <f>VLOOKUP($A169,DLUO!$A:$H,DLUO!$F$1,FALSE)</f>
        <v>15</v>
      </c>
      <c r="I169" s="297" t="str">
        <f>VLOOKUP($A169,DLUO!$A:$H,DLUO!$H$1,FALSE)</f>
        <v>45</v>
      </c>
      <c r="J169" s="141" t="e">
        <f>VLOOKUP(A169,#REF!,#REF!,FALSE)</f>
        <v>#REF!</v>
      </c>
      <c r="K169" s="132" t="e">
        <f>J169-(VLOOKUP($A169,#REF!,#REF!,FALSE))+($AN169*$F169)</f>
        <v>#REF!</v>
      </c>
      <c r="L169" s="133" t="e">
        <f>K169-(VLOOKUP($A169,#REF!,#REF!,FALSE))</f>
        <v>#REF!</v>
      </c>
      <c r="M169" s="133" t="e">
        <f>L169-(VLOOKUP($A169,#REF!,#REF!,FALSE))</f>
        <v>#REF!</v>
      </c>
      <c r="N169" s="133" t="e">
        <f>M169-(VLOOKUP($A169,#REF!,#REF!,FALSE))</f>
        <v>#REF!</v>
      </c>
      <c r="O169" s="133" t="e">
        <f>N169-(VLOOKUP($A169,#REF!,#REF!,FALSE))</f>
        <v>#REF!</v>
      </c>
      <c r="P169" s="133" t="e">
        <f>O169-(VLOOKUP($A169,#REF!,#REF!,FALSE))</f>
        <v>#REF!</v>
      </c>
      <c r="Q169" s="133" t="e">
        <f>P169-(VLOOKUP($A169,#REF!,#REF!,FALSE))</f>
        <v>#REF!</v>
      </c>
      <c r="R169" s="133" t="e">
        <f>Q169-(VLOOKUP($A169,#REF!,#REF!,FALSE))</f>
        <v>#REF!</v>
      </c>
      <c r="S169" s="133" t="e">
        <f>R169-(VLOOKUP($A169,#REF!,#REF!,FALSE))</f>
        <v>#REF!</v>
      </c>
      <c r="T169" s="133" t="e">
        <f>S169-(VLOOKUP($A169,#REF!,#REF!,FALSE))</f>
        <v>#REF!</v>
      </c>
      <c r="U169" s="133" t="e">
        <f>T169-(VLOOKUP($A169,#REF!,#REF!,FALSE))</f>
        <v>#REF!</v>
      </c>
      <c r="V169" s="133" t="e">
        <f>U169-(VLOOKUP($A169,#REF!,#REF!,FALSE))</f>
        <v>#REF!</v>
      </c>
      <c r="W169" s="133" t="e">
        <f>V169-(VLOOKUP($A169,#REF!,#REF!,FALSE))</f>
        <v>#REF!</v>
      </c>
      <c r="X169" s="134" t="e">
        <f>W169-(VLOOKUP($A169,#REF!,#REF!,FALSE))</f>
        <v>#REF!</v>
      </c>
      <c r="Z169" s="231" t="e">
        <f t="shared" ref="Z169:AI169" si="184">IF(IF(K169&lt;0,(L169/$F169)-(K169/$F169),L169/$F169)&gt;0,"",IF(K169&lt;0,(L169/$F169)-(K169/$F169),L169/$F169))</f>
        <v>#REF!</v>
      </c>
      <c r="AA169" s="232" t="e">
        <f t="shared" si="184"/>
        <v>#REF!</v>
      </c>
      <c r="AB169" s="232" t="e">
        <f t="shared" si="184"/>
        <v>#REF!</v>
      </c>
      <c r="AC169" s="232" t="e">
        <f t="shared" si="184"/>
        <v>#REF!</v>
      </c>
      <c r="AD169" s="232" t="e">
        <f t="shared" si="184"/>
        <v>#REF!</v>
      </c>
      <c r="AE169" s="232" t="e">
        <f t="shared" si="184"/>
        <v>#REF!</v>
      </c>
      <c r="AF169" s="232" t="e">
        <f t="shared" si="184"/>
        <v>#REF!</v>
      </c>
      <c r="AG169" s="232" t="e">
        <f t="shared" si="184"/>
        <v>#REF!</v>
      </c>
      <c r="AH169" s="232" t="e">
        <f t="shared" si="184"/>
        <v>#REF!</v>
      </c>
      <c r="AI169" s="232" t="e">
        <f t="shared" si="184"/>
        <v>#REF!</v>
      </c>
      <c r="AJ169" s="237" t="e">
        <f t="shared" si="156"/>
        <v>#REF!</v>
      </c>
      <c r="AK169" s="237" t="e">
        <f t="shared" si="159"/>
        <v>#REF!</v>
      </c>
      <c r="AL169" s="237" t="e">
        <f t="shared" si="160"/>
        <v>#REF!</v>
      </c>
      <c r="AM169" s="168" t="e">
        <f t="shared" si="177"/>
        <v>#N/A</v>
      </c>
      <c r="AN169" s="52">
        <f>IF($AM$2="Oui",SUM(AO169:BM169),0)</f>
        <v>0</v>
      </c>
      <c r="AO169" s="142"/>
      <c r="AP169" s="147"/>
      <c r="AQ169" s="150"/>
      <c r="AR169" s="147"/>
      <c r="AS169" s="150"/>
      <c r="AT169" s="147"/>
      <c r="AU169" s="150"/>
      <c r="AV169" s="147"/>
      <c r="AW169" s="150"/>
      <c r="AX169" s="147"/>
      <c r="AY169" s="150"/>
      <c r="AZ169" s="147"/>
      <c r="BA169" s="150"/>
      <c r="BB169" s="147"/>
      <c r="BC169" s="150"/>
      <c r="BD169" s="147"/>
      <c r="BE169" s="150"/>
      <c r="BF169" s="147"/>
      <c r="BG169" s="150"/>
      <c r="BH169" s="147"/>
      <c r="BI169" s="150"/>
      <c r="BJ169" s="147"/>
      <c r="BK169" s="150"/>
      <c r="BL169" s="147"/>
      <c r="BM169" s="151"/>
      <c r="BN169" s="67" t="e">
        <f>VLOOKUP($A169,$A$6:$BS$55,BN$1,FALSE)</f>
        <v>#N/A</v>
      </c>
      <c r="BO169" s="46">
        <f t="shared" si="181"/>
        <v>0</v>
      </c>
      <c r="BP169" s="46">
        <f t="shared" si="181"/>
        <v>0</v>
      </c>
      <c r="BQ169" s="46">
        <f t="shared" si="181"/>
        <v>0</v>
      </c>
      <c r="BR169" s="46">
        <f t="shared" si="181"/>
        <v>0</v>
      </c>
      <c r="BS169" s="49">
        <f t="shared" si="181"/>
        <v>0</v>
      </c>
      <c r="CC169" s="33" t="e">
        <f t="shared" si="178"/>
        <v>#REF!</v>
      </c>
    </row>
    <row r="170" spans="1:81" ht="15.75" hidden="1" customHeight="1" x14ac:dyDescent="0.25">
      <c r="A170" s="62">
        <v>1000013955</v>
      </c>
      <c r="B170" s="63" t="str">
        <f>VLOOKUP($A170,base!$F:$V,base!Q$1,FALSE)</f>
        <v>BRIOCHE TRANCHEE NATURE 700 G OFFRE ECO</v>
      </c>
      <c r="C170" s="64">
        <f>VLOOKUP($A170,base!$F:$V,base!P$1,FALSE)</f>
        <v>2029004169</v>
      </c>
      <c r="D170" s="214">
        <f>VLOOKUP($A170,base!$F:$V,base!U$1,FALSE)</f>
        <v>5.1917475728155331</v>
      </c>
      <c r="E170" s="196">
        <f>VLOOKUP($A170,base!$F:$V,base!T$1,FALSE)</f>
        <v>6.7170015553540843</v>
      </c>
      <c r="F170" s="64">
        <f>VLOOKUP($A170,base!$F:$V,base!O$1,FALSE)</f>
        <v>64</v>
      </c>
      <c r="G170" s="64">
        <f>VLOOKUP($A170,base!$F:$V,base!N$1,FALSE)</f>
        <v>5</v>
      </c>
      <c r="H170" s="64" t="str">
        <f>VLOOKUP($A170,DLUO!$A:$H,DLUO!$F$1,FALSE)</f>
        <v>15</v>
      </c>
      <c r="I170" s="77" t="str">
        <f>VLOOKUP($A170,DLUO!$A:$H,DLUO!$H$1,FALSE)</f>
        <v>45</v>
      </c>
      <c r="J170" s="141" t="e">
        <f>VLOOKUP(A170,#REF!,#REF!,FALSE)</f>
        <v>#REF!</v>
      </c>
      <c r="K170" s="132" t="e">
        <f>J170-(VLOOKUP($A170,#REF!,#REF!,FALSE))+($AN170*$F170)</f>
        <v>#REF!</v>
      </c>
      <c r="L170" s="133" t="e">
        <f>K170-(VLOOKUP($A170,#REF!,#REF!,FALSE))</f>
        <v>#REF!</v>
      </c>
      <c r="M170" s="133" t="e">
        <f>L170-(VLOOKUP($A170,#REF!,#REF!,FALSE))</f>
        <v>#REF!</v>
      </c>
      <c r="N170" s="133" t="e">
        <f>M170-(VLOOKUP($A170,#REF!,#REF!,FALSE))</f>
        <v>#REF!</v>
      </c>
      <c r="O170" s="133" t="e">
        <f>N170-(VLOOKUP($A170,#REF!,#REF!,FALSE))</f>
        <v>#REF!</v>
      </c>
      <c r="P170" s="133" t="e">
        <f>O170-(VLOOKUP($A170,#REF!,#REF!,FALSE))</f>
        <v>#REF!</v>
      </c>
      <c r="Q170" s="133" t="e">
        <f>P170-(VLOOKUP($A170,#REF!,#REF!,FALSE))</f>
        <v>#REF!</v>
      </c>
      <c r="R170" s="133" t="e">
        <f>Q170-(VLOOKUP($A170,#REF!,#REF!,FALSE))</f>
        <v>#REF!</v>
      </c>
      <c r="S170" s="133" t="e">
        <f>R170-(VLOOKUP($A170,#REF!,#REF!,FALSE))</f>
        <v>#REF!</v>
      </c>
      <c r="T170" s="133" t="e">
        <f>S170-(VLOOKUP($A170,#REF!,#REF!,FALSE))</f>
        <v>#REF!</v>
      </c>
      <c r="U170" s="133" t="e">
        <f>T170-(VLOOKUP($A170,#REF!,#REF!,FALSE))</f>
        <v>#REF!</v>
      </c>
      <c r="V170" s="133" t="e">
        <f>U170-(VLOOKUP($A170,#REF!,#REF!,FALSE))</f>
        <v>#REF!</v>
      </c>
      <c r="W170" s="133" t="e">
        <f>V170-(VLOOKUP($A170,#REF!,#REF!,FALSE))</f>
        <v>#REF!</v>
      </c>
      <c r="X170" s="134" t="e">
        <f>W170-(VLOOKUP($A170,#REF!,#REF!,FALSE))</f>
        <v>#REF!</v>
      </c>
      <c r="Z170" s="231" t="e">
        <f t="shared" si="147"/>
        <v>#REF!</v>
      </c>
      <c r="AA170" s="232" t="e">
        <f t="shared" si="148"/>
        <v>#REF!</v>
      </c>
      <c r="AB170" s="232" t="e">
        <f t="shared" si="149"/>
        <v>#REF!</v>
      </c>
      <c r="AC170" s="232" t="e">
        <f t="shared" si="150"/>
        <v>#REF!</v>
      </c>
      <c r="AD170" s="232" t="e">
        <f t="shared" si="151"/>
        <v>#REF!</v>
      </c>
      <c r="AE170" s="232" t="e">
        <f t="shared" si="152"/>
        <v>#REF!</v>
      </c>
      <c r="AF170" s="232" t="e">
        <f t="shared" si="153"/>
        <v>#REF!</v>
      </c>
      <c r="AG170" s="232" t="e">
        <f t="shared" si="154"/>
        <v>#REF!</v>
      </c>
      <c r="AH170" s="232" t="e">
        <f t="shared" si="166"/>
        <v>#REF!</v>
      </c>
      <c r="AI170" s="232" t="e">
        <f t="shared" si="167"/>
        <v>#REF!</v>
      </c>
      <c r="AJ170" s="237" t="e">
        <f t="shared" si="156"/>
        <v>#REF!</v>
      </c>
      <c r="AK170" s="237" t="e">
        <f t="shared" si="159"/>
        <v>#REF!</v>
      </c>
      <c r="AL170" s="237" t="e">
        <f t="shared" si="160"/>
        <v>#REF!</v>
      </c>
      <c r="AM170" s="168" t="e">
        <f t="shared" si="177"/>
        <v>#REF!</v>
      </c>
      <c r="AN170" s="52">
        <f>IF($AM$2="Oui",SUM(AO170:BM170),0)</f>
        <v>0</v>
      </c>
      <c r="AO170" s="142"/>
      <c r="AP170" s="147"/>
      <c r="AQ170" s="150"/>
      <c r="AR170" s="147"/>
      <c r="AS170" s="150"/>
      <c r="AT170" s="147"/>
      <c r="AU170" s="150"/>
      <c r="AV170" s="147"/>
      <c r="AW170" s="150"/>
      <c r="AX170" s="147"/>
      <c r="AY170" s="150"/>
      <c r="AZ170" s="147"/>
      <c r="BA170" s="150"/>
      <c r="BB170" s="147"/>
      <c r="BC170" s="150"/>
      <c r="BD170" s="147"/>
      <c r="BE170" s="150"/>
      <c r="BF170" s="147"/>
      <c r="BG170" s="150"/>
      <c r="BH170" s="147"/>
      <c r="BI170" s="150"/>
      <c r="BJ170" s="147"/>
      <c r="BK170" s="150"/>
      <c r="BL170" s="147"/>
      <c r="BM170" s="151"/>
      <c r="BN170" s="67">
        <f>VLOOKUP($A170,$A$6:$BS$55,BN$1,FALSE)</f>
        <v>0</v>
      </c>
      <c r="BO170" s="46">
        <f t="shared" si="181"/>
        <v>0</v>
      </c>
      <c r="BP170" s="46">
        <f t="shared" si="181"/>
        <v>0</v>
      </c>
      <c r="BQ170" s="46">
        <f t="shared" si="181"/>
        <v>0</v>
      </c>
      <c r="BR170" s="46">
        <f t="shared" si="181"/>
        <v>0</v>
      </c>
      <c r="BS170" s="49">
        <f t="shared" si="181"/>
        <v>0</v>
      </c>
      <c r="CC170" s="33" t="e">
        <f t="shared" si="178"/>
        <v>#REF!</v>
      </c>
    </row>
    <row r="171" spans="1:81" ht="15.75" hidden="1" customHeight="1" thickBot="1" x14ac:dyDescent="0.25">
      <c r="A171" s="62">
        <v>1000014977</v>
      </c>
      <c r="B171" s="63" t="str">
        <f>VLOOKUP($A171,base!$F:$V,base!Q$1,FALSE)</f>
        <v>BRIOCHE TRANCHEE NATURE 700 G</v>
      </c>
      <c r="C171" s="64">
        <f>VLOOKUP($A171,base!$F:$V,base!P$1,FALSE)</f>
        <v>2029004169</v>
      </c>
      <c r="D171" s="214">
        <f>VLOOKUP($A171,base!$F:$V,base!U$1,FALSE)</f>
        <v>5.1917475728155331</v>
      </c>
      <c r="E171" s="196">
        <f>VLOOKUP($A171,base!$F:$V,base!T$1,FALSE)</f>
        <v>6.7120685772796156</v>
      </c>
      <c r="F171" s="64">
        <f>VLOOKUP($A171,base!$F:$V,base!O$1,FALSE)</f>
        <v>64</v>
      </c>
      <c r="G171" s="64">
        <f>VLOOKUP($A171,base!$F:$V,base!N$1,FALSE)</f>
        <v>5</v>
      </c>
      <c r="H171" s="64" t="str">
        <f>VLOOKUP($A171,DLUO!$A:$H,DLUO!$F$1,FALSE)</f>
        <v>15</v>
      </c>
      <c r="I171" s="77" t="str">
        <f>VLOOKUP($A171,DLUO!$A:$H,DLUO!$H$1,FALSE)</f>
        <v>45</v>
      </c>
      <c r="J171" s="141" t="e">
        <f>VLOOKUP(A171,#REF!,#REF!,FALSE)</f>
        <v>#REF!</v>
      </c>
      <c r="K171" s="132" t="e">
        <f>J171-(VLOOKUP($A171,#REF!,#REF!,FALSE))+($AN171*$F171)</f>
        <v>#REF!</v>
      </c>
      <c r="L171" s="133" t="e">
        <f>K171-(VLOOKUP($A171,#REF!,#REF!,FALSE))</f>
        <v>#REF!</v>
      </c>
      <c r="M171" s="133" t="e">
        <f>L171-(VLOOKUP($A171,#REF!,#REF!,FALSE))</f>
        <v>#REF!</v>
      </c>
      <c r="N171" s="133" t="e">
        <f>M171-(VLOOKUP($A171,#REF!,#REF!,FALSE))</f>
        <v>#REF!</v>
      </c>
      <c r="O171" s="133" t="e">
        <f>N171-(VLOOKUP($A171,#REF!,#REF!,FALSE))</f>
        <v>#REF!</v>
      </c>
      <c r="P171" s="133" t="e">
        <f>O171-(VLOOKUP($A171,#REF!,#REF!,FALSE))</f>
        <v>#REF!</v>
      </c>
      <c r="Q171" s="133" t="e">
        <f>P171-(VLOOKUP($A171,#REF!,#REF!,FALSE))</f>
        <v>#REF!</v>
      </c>
      <c r="R171" s="133" t="e">
        <f>Q171-(VLOOKUP($A171,#REF!,#REF!,FALSE))</f>
        <v>#REF!</v>
      </c>
      <c r="S171" s="133" t="e">
        <f>R171-(VLOOKUP($A171,#REF!,#REF!,FALSE))</f>
        <v>#REF!</v>
      </c>
      <c r="T171" s="133" t="e">
        <f>S171-(VLOOKUP($A171,#REF!,#REF!,FALSE))</f>
        <v>#REF!</v>
      </c>
      <c r="U171" s="133" t="e">
        <f>T171-(VLOOKUP($A171,#REF!,#REF!,FALSE))</f>
        <v>#REF!</v>
      </c>
      <c r="V171" s="133" t="e">
        <f>U171-(VLOOKUP($A171,#REF!,#REF!,FALSE))</f>
        <v>#REF!</v>
      </c>
      <c r="W171" s="133" t="e">
        <f>V171-(VLOOKUP($A171,#REF!,#REF!,FALSE))</f>
        <v>#REF!</v>
      </c>
      <c r="X171" s="134" t="e">
        <f>W171-(VLOOKUP($A171,#REF!,#REF!,FALSE))</f>
        <v>#REF!</v>
      </c>
      <c r="Z171" s="231" t="e">
        <f t="shared" ref="Z171:AI171" si="185">IF(IF(K171&lt;0,(L171/$F171)-(K171/$F171),L171/$F171)&gt;0,"",IF(K171&lt;0,(L171/$F171)-(K171/$F171),L171/$F171))</f>
        <v>#REF!</v>
      </c>
      <c r="AA171" s="232" t="e">
        <f t="shared" si="185"/>
        <v>#REF!</v>
      </c>
      <c r="AB171" s="232" t="e">
        <f t="shared" si="185"/>
        <v>#REF!</v>
      </c>
      <c r="AC171" s="232" t="e">
        <f t="shared" si="185"/>
        <v>#REF!</v>
      </c>
      <c r="AD171" s="232" t="e">
        <f t="shared" si="185"/>
        <v>#REF!</v>
      </c>
      <c r="AE171" s="232" t="e">
        <f t="shared" si="185"/>
        <v>#REF!</v>
      </c>
      <c r="AF171" s="232" t="e">
        <f t="shared" si="185"/>
        <v>#REF!</v>
      </c>
      <c r="AG171" s="232" t="e">
        <f t="shared" si="185"/>
        <v>#REF!</v>
      </c>
      <c r="AH171" s="232" t="e">
        <f t="shared" si="185"/>
        <v>#REF!</v>
      </c>
      <c r="AI171" s="232" t="e">
        <f t="shared" si="185"/>
        <v>#REF!</v>
      </c>
      <c r="AJ171" s="237" t="e">
        <f t="shared" si="156"/>
        <v>#REF!</v>
      </c>
      <c r="AK171" s="237" t="e">
        <f t="shared" si="159"/>
        <v>#REF!</v>
      </c>
      <c r="AL171" s="237" t="e">
        <f t="shared" si="160"/>
        <v>#REF!</v>
      </c>
      <c r="AM171" s="168" t="e">
        <f t="shared" si="177"/>
        <v>#N/A</v>
      </c>
      <c r="AN171" s="52">
        <f>IF($AM$2="Oui",SUM(AO171:BM171),0)</f>
        <v>0</v>
      </c>
      <c r="AO171" s="142"/>
      <c r="AP171" s="147"/>
      <c r="AQ171" s="150"/>
      <c r="AR171" s="147"/>
      <c r="AS171" s="150"/>
      <c r="AT171" s="147"/>
      <c r="AU171" s="150"/>
      <c r="AV171" s="147"/>
      <c r="AW171" s="150"/>
      <c r="AX171" s="147"/>
      <c r="AY171" s="150"/>
      <c r="AZ171" s="147"/>
      <c r="BA171" s="150"/>
      <c r="BB171" s="147"/>
      <c r="BC171" s="150"/>
      <c r="BD171" s="147"/>
      <c r="BE171" s="150"/>
      <c r="BF171" s="147"/>
      <c r="BG171" s="150"/>
      <c r="BH171" s="147"/>
      <c r="BI171" s="150"/>
      <c r="BJ171" s="147"/>
      <c r="BK171" s="150"/>
      <c r="BL171" s="147"/>
      <c r="BM171" s="151"/>
      <c r="BN171" s="67" t="e">
        <f>VLOOKUP($A171,$A$6:$BS$55,BN$1,FALSE)</f>
        <v>#N/A</v>
      </c>
      <c r="BO171" s="46">
        <f t="shared" si="181"/>
        <v>0</v>
      </c>
      <c r="BP171" s="46">
        <f t="shared" si="181"/>
        <v>0</v>
      </c>
      <c r="BQ171" s="46">
        <f t="shared" si="181"/>
        <v>0</v>
      </c>
      <c r="BR171" s="46">
        <f t="shared" si="181"/>
        <v>0</v>
      </c>
      <c r="BS171" s="49">
        <f t="shared" si="181"/>
        <v>0</v>
      </c>
      <c r="CC171" s="33" t="e">
        <f t="shared" si="178"/>
        <v>#REF!</v>
      </c>
    </row>
    <row r="172" spans="1:81" ht="15.75" thickBot="1" x14ac:dyDescent="0.3">
      <c r="A172" s="617"/>
      <c r="B172" s="618"/>
      <c r="C172" s="618"/>
      <c r="D172" s="618"/>
      <c r="E172" s="618"/>
      <c r="F172" s="618"/>
      <c r="G172" s="618"/>
      <c r="H172" s="618"/>
      <c r="I172" s="618"/>
      <c r="J172" s="618"/>
      <c r="K172" s="618"/>
      <c r="L172" s="618"/>
      <c r="M172" s="618"/>
      <c r="N172" s="618"/>
      <c r="O172" s="618"/>
      <c r="P172" s="618"/>
      <c r="Q172" s="618"/>
      <c r="R172" s="618"/>
      <c r="S172" s="618"/>
      <c r="T172" s="618"/>
      <c r="U172" s="618"/>
      <c r="V172" s="618"/>
      <c r="W172" s="618"/>
      <c r="X172" s="619"/>
      <c r="Z172" s="83" t="e">
        <f t="shared" ref="Z172:AL172" si="186">ABS(ROUNDUP(SUM(Z122:Z171),0))</f>
        <v>#REF!</v>
      </c>
      <c r="AA172" s="84" t="e">
        <f t="shared" si="186"/>
        <v>#REF!</v>
      </c>
      <c r="AB172" s="84" t="e">
        <f t="shared" si="186"/>
        <v>#REF!</v>
      </c>
      <c r="AC172" s="84" t="e">
        <f t="shared" si="186"/>
        <v>#REF!</v>
      </c>
      <c r="AD172" s="84" t="e">
        <f t="shared" si="186"/>
        <v>#REF!</v>
      </c>
      <c r="AE172" s="84" t="e">
        <f t="shared" si="186"/>
        <v>#REF!</v>
      </c>
      <c r="AF172" s="84" t="e">
        <f t="shared" si="186"/>
        <v>#REF!</v>
      </c>
      <c r="AG172" s="84" t="e">
        <f t="shared" si="186"/>
        <v>#REF!</v>
      </c>
      <c r="AH172" s="84" t="e">
        <f t="shared" si="186"/>
        <v>#REF!</v>
      </c>
      <c r="AI172" s="84" t="e">
        <f t="shared" si="186"/>
        <v>#REF!</v>
      </c>
      <c r="AJ172" s="85" t="e">
        <f t="shared" si="186"/>
        <v>#REF!</v>
      </c>
      <c r="AK172" s="85" t="e">
        <f t="shared" si="186"/>
        <v>#REF!</v>
      </c>
      <c r="AL172" s="85" t="e">
        <f t="shared" si="186"/>
        <v>#REF!</v>
      </c>
      <c r="AN172" s="7"/>
      <c r="AO172" s="126">
        <f t="shared" ref="AO172:BM172" si="187">IF(SUM(AO122:AO171)=0,"",SUM(AO122:AO171))</f>
        <v>33</v>
      </c>
      <c r="AP172" s="127" t="str">
        <f t="shared" si="187"/>
        <v/>
      </c>
      <c r="AQ172" s="127" t="str">
        <f t="shared" si="187"/>
        <v/>
      </c>
      <c r="AR172" s="127" t="str">
        <f t="shared" si="187"/>
        <v/>
      </c>
      <c r="AS172" s="127" t="str">
        <f t="shared" si="187"/>
        <v/>
      </c>
      <c r="AT172" s="127" t="str">
        <f t="shared" si="187"/>
        <v/>
      </c>
      <c r="AU172" s="127" t="str">
        <f t="shared" si="187"/>
        <v/>
      </c>
      <c r="AV172" s="127" t="str">
        <f t="shared" si="187"/>
        <v/>
      </c>
      <c r="AW172" s="127" t="str">
        <f t="shared" si="187"/>
        <v/>
      </c>
      <c r="AX172" s="127" t="str">
        <f t="shared" si="187"/>
        <v/>
      </c>
      <c r="AY172" s="127" t="str">
        <f t="shared" si="187"/>
        <v/>
      </c>
      <c r="AZ172" s="127" t="str">
        <f t="shared" si="187"/>
        <v/>
      </c>
      <c r="BA172" s="127" t="str">
        <f t="shared" si="187"/>
        <v/>
      </c>
      <c r="BB172" s="127" t="str">
        <f t="shared" si="187"/>
        <v/>
      </c>
      <c r="BC172" s="127" t="str">
        <f t="shared" si="187"/>
        <v/>
      </c>
      <c r="BD172" s="127" t="str">
        <f t="shared" si="187"/>
        <v/>
      </c>
      <c r="BE172" s="127" t="str">
        <f t="shared" si="187"/>
        <v/>
      </c>
      <c r="BF172" s="127" t="str">
        <f t="shared" si="187"/>
        <v/>
      </c>
      <c r="BG172" s="127" t="str">
        <f t="shared" si="187"/>
        <v/>
      </c>
      <c r="BH172" s="127" t="str">
        <f t="shared" si="187"/>
        <v/>
      </c>
      <c r="BI172" s="127" t="str">
        <f t="shared" si="187"/>
        <v/>
      </c>
      <c r="BJ172" s="127" t="str">
        <f t="shared" si="187"/>
        <v/>
      </c>
      <c r="BK172" s="127" t="str">
        <f t="shared" si="187"/>
        <v/>
      </c>
      <c r="BL172" s="127" t="str">
        <f t="shared" si="187"/>
        <v/>
      </c>
      <c r="BM172" s="128" t="str">
        <f t="shared" si="187"/>
        <v/>
      </c>
      <c r="CC172" s="33">
        <v>1</v>
      </c>
    </row>
    <row r="173" spans="1:81" x14ac:dyDescent="0.25">
      <c r="A173" s="531"/>
      <c r="B173" s="519"/>
      <c r="C173" s="527"/>
      <c r="D173" s="518"/>
      <c r="E173" s="519"/>
      <c r="F173" s="532"/>
      <c r="G173" s="533"/>
      <c r="H173" s="534"/>
      <c r="I173" s="534"/>
      <c r="J173" s="533"/>
      <c r="K173" s="534"/>
      <c r="L173" s="534"/>
      <c r="M173" s="533"/>
      <c r="N173" s="534"/>
      <c r="O173" s="534"/>
      <c r="P173" s="533"/>
      <c r="Q173" s="534"/>
      <c r="R173" s="534"/>
      <c r="S173" s="533"/>
      <c r="T173" s="534"/>
      <c r="U173" s="534"/>
      <c r="V173" s="540"/>
      <c r="W173" s="535" t="s">
        <v>336</v>
      </c>
      <c r="X173" s="529"/>
      <c r="Z173" s="526" t="e">
        <f>Z172/33</f>
        <v>#REF!</v>
      </c>
      <c r="AA173" s="526" t="e">
        <f>AA172/33</f>
        <v>#REF!</v>
      </c>
      <c r="AB173" s="526" t="e">
        <f t="shared" ref="AB173:AJ173" si="188">AB172/33</f>
        <v>#REF!</v>
      </c>
      <c r="AC173" s="526" t="e">
        <f t="shared" si="188"/>
        <v>#REF!</v>
      </c>
      <c r="AD173" s="526" t="e">
        <f t="shared" si="188"/>
        <v>#REF!</v>
      </c>
      <c r="AE173" s="526" t="e">
        <f t="shared" si="188"/>
        <v>#REF!</v>
      </c>
      <c r="AF173" s="526" t="e">
        <f t="shared" si="188"/>
        <v>#REF!</v>
      </c>
      <c r="AG173" s="526" t="e">
        <f t="shared" si="188"/>
        <v>#REF!</v>
      </c>
      <c r="AH173" s="526" t="e">
        <f t="shared" si="188"/>
        <v>#REF!</v>
      </c>
      <c r="AI173" s="526" t="e">
        <f t="shared" si="188"/>
        <v>#REF!</v>
      </c>
      <c r="AJ173" s="526" t="e">
        <f t="shared" si="188"/>
        <v>#REF!</v>
      </c>
      <c r="AK173" s="526" t="e">
        <f t="shared" ref="AK173:AL173" si="189">AK172/33</f>
        <v>#REF!</v>
      </c>
      <c r="AL173" s="526" t="e">
        <f t="shared" si="189"/>
        <v>#REF!</v>
      </c>
      <c r="AN173" s="7"/>
      <c r="AO173" s="510"/>
      <c r="AP173" s="510"/>
      <c r="AQ173" s="510"/>
      <c r="AR173" s="510"/>
      <c r="AS173" s="510"/>
      <c r="AT173" s="510"/>
      <c r="AU173" s="510"/>
      <c r="AV173" s="510"/>
      <c r="AW173" s="510"/>
      <c r="AX173" s="510"/>
      <c r="AY173" s="510"/>
      <c r="AZ173" s="510"/>
      <c r="BA173" s="510"/>
      <c r="BB173" s="510"/>
      <c r="BC173" s="510"/>
      <c r="BD173" s="510"/>
      <c r="BE173" s="510"/>
      <c r="BF173" s="510"/>
      <c r="BG173" s="510"/>
      <c r="BH173" s="510"/>
      <c r="BI173" s="510"/>
      <c r="BJ173" s="510"/>
      <c r="BK173" s="510"/>
      <c r="BL173" s="510"/>
      <c r="BM173" s="510"/>
      <c r="CC173" s="33"/>
    </row>
    <row r="174" spans="1:81" ht="15.75" thickBot="1" x14ac:dyDescent="0.3">
      <c r="A174" s="536"/>
      <c r="B174" s="528"/>
      <c r="C174" s="521"/>
      <c r="D174" s="521"/>
      <c r="E174" s="530"/>
      <c r="F174" s="537"/>
      <c r="G174" s="538"/>
      <c r="H174" s="538"/>
      <c r="I174" s="538"/>
      <c r="J174" s="538"/>
      <c r="K174" s="538"/>
      <c r="L174" s="538"/>
      <c r="M174" s="538"/>
      <c r="N174" s="538"/>
      <c r="O174" s="538"/>
      <c r="P174" s="538"/>
      <c r="Q174" s="538"/>
      <c r="R174" s="538"/>
      <c r="S174" s="538"/>
      <c r="T174" s="538"/>
      <c r="U174" s="538"/>
      <c r="V174" s="539" t="s">
        <v>337</v>
      </c>
      <c r="W174" s="539"/>
      <c r="X174" s="528"/>
      <c r="Z174" s="526" t="e">
        <f>Z173*1.2</f>
        <v>#REF!</v>
      </c>
      <c r="AA174" s="526" t="e">
        <f t="shared" ref="AA174:AJ174" si="190">AA173*1.2</f>
        <v>#REF!</v>
      </c>
      <c r="AB174" s="526" t="e">
        <f t="shared" si="190"/>
        <v>#REF!</v>
      </c>
      <c r="AC174" s="526" t="e">
        <f t="shared" si="190"/>
        <v>#REF!</v>
      </c>
      <c r="AD174" s="526" t="e">
        <f t="shared" si="190"/>
        <v>#REF!</v>
      </c>
      <c r="AE174" s="526" t="e">
        <f t="shared" si="190"/>
        <v>#REF!</v>
      </c>
      <c r="AF174" s="526" t="e">
        <f t="shared" si="190"/>
        <v>#REF!</v>
      </c>
      <c r="AG174" s="526" t="e">
        <f t="shared" si="190"/>
        <v>#REF!</v>
      </c>
      <c r="AH174" s="526" t="e">
        <f t="shared" si="190"/>
        <v>#REF!</v>
      </c>
      <c r="AI174" s="526" t="e">
        <f t="shared" si="190"/>
        <v>#REF!</v>
      </c>
      <c r="AJ174" s="526" t="e">
        <f t="shared" si="190"/>
        <v>#REF!</v>
      </c>
      <c r="AK174" s="526" t="e">
        <f t="shared" ref="AK174:AL174" si="191">AK173*1.2</f>
        <v>#REF!</v>
      </c>
      <c r="AL174" s="526" t="e">
        <f t="shared" si="191"/>
        <v>#REF!</v>
      </c>
      <c r="AN174" s="7"/>
      <c r="AO174" s="510"/>
      <c r="AP174" s="510"/>
      <c r="AQ174" s="510"/>
      <c r="AR174" s="510"/>
      <c r="AS174" s="510"/>
      <c r="AT174" s="510"/>
      <c r="AU174" s="510"/>
      <c r="AV174" s="510"/>
      <c r="AW174" s="510"/>
      <c r="AX174" s="510"/>
      <c r="AY174" s="510"/>
      <c r="AZ174" s="510"/>
      <c r="BA174" s="510"/>
      <c r="BB174" s="510"/>
      <c r="BC174" s="510"/>
      <c r="BD174" s="510"/>
      <c r="BE174" s="510"/>
      <c r="BF174" s="510"/>
      <c r="BG174" s="510"/>
      <c r="BH174" s="510"/>
      <c r="BI174" s="510"/>
      <c r="BJ174" s="510"/>
      <c r="BK174" s="510"/>
      <c r="BL174" s="510"/>
      <c r="BM174" s="510"/>
      <c r="CC174" s="33"/>
    </row>
    <row r="175" spans="1:81" ht="13.5" thickBot="1" x14ac:dyDescent="0.25">
      <c r="A175" s="7"/>
      <c r="B175" s="7"/>
      <c r="C175" s="207"/>
      <c r="D175" s="215"/>
      <c r="E175" s="215"/>
      <c r="F175" s="207"/>
      <c r="G175" s="207"/>
      <c r="H175" s="207"/>
      <c r="I175" s="207"/>
      <c r="J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CC175" s="33">
        <v>1</v>
      </c>
    </row>
    <row r="176" spans="1:81" ht="15.75" customHeight="1" thickBot="1" x14ac:dyDescent="0.25">
      <c r="A176" s="556" t="s">
        <v>299</v>
      </c>
      <c r="B176" s="557"/>
      <c r="C176" s="557"/>
      <c r="D176" s="557"/>
      <c r="E176" s="557"/>
      <c r="F176" s="557"/>
      <c r="G176" s="557"/>
      <c r="H176" s="557"/>
      <c r="I176" s="557"/>
      <c r="J176" s="557"/>
      <c r="K176" s="557"/>
      <c r="L176" s="557"/>
      <c r="M176" s="557"/>
      <c r="N176" s="557"/>
      <c r="O176" s="557"/>
      <c r="P176" s="557"/>
      <c r="Q176" s="557"/>
      <c r="R176" s="557"/>
      <c r="S176" s="557"/>
      <c r="T176" s="557"/>
      <c r="U176" s="557"/>
      <c r="V176" s="557"/>
      <c r="W176" s="557"/>
      <c r="X176" s="558"/>
      <c r="Z176" s="556" t="s">
        <v>299</v>
      </c>
      <c r="AA176" s="557"/>
      <c r="AB176" s="557"/>
      <c r="AC176" s="557"/>
      <c r="AD176" s="557"/>
      <c r="AE176" s="557"/>
      <c r="AF176" s="557"/>
      <c r="AG176" s="557"/>
      <c r="AH176" s="557"/>
      <c r="AI176" s="557"/>
      <c r="AJ176" s="558"/>
      <c r="AK176" s="504"/>
      <c r="AL176" s="504"/>
      <c r="AM176" s="596" t="s">
        <v>143</v>
      </c>
      <c r="AN176" s="586" t="s">
        <v>159</v>
      </c>
      <c r="AO176" s="157">
        <v>1</v>
      </c>
      <c r="AP176" s="158">
        <v>2</v>
      </c>
      <c r="AQ176" s="158">
        <v>3</v>
      </c>
      <c r="AR176" s="158">
        <v>4</v>
      </c>
      <c r="AS176" s="158">
        <v>5</v>
      </c>
      <c r="AT176" s="158">
        <v>6</v>
      </c>
      <c r="AU176" s="158">
        <v>7</v>
      </c>
      <c r="AV176" s="158">
        <v>8</v>
      </c>
      <c r="AW176" s="158">
        <v>9</v>
      </c>
      <c r="AX176" s="158">
        <v>10</v>
      </c>
      <c r="AY176" s="158">
        <v>11</v>
      </c>
      <c r="AZ176" s="158">
        <v>12</v>
      </c>
      <c r="BA176" s="158">
        <v>13</v>
      </c>
      <c r="BB176" s="158">
        <v>14</v>
      </c>
      <c r="BC176" s="158">
        <v>15</v>
      </c>
      <c r="BD176" s="158">
        <v>16</v>
      </c>
      <c r="BE176" s="158">
        <v>17</v>
      </c>
      <c r="BF176" s="158">
        <v>18</v>
      </c>
      <c r="BG176" s="158">
        <v>19</v>
      </c>
      <c r="BH176" s="158">
        <v>20</v>
      </c>
      <c r="BI176" s="158">
        <v>21</v>
      </c>
      <c r="BJ176" s="158">
        <v>22</v>
      </c>
      <c r="BK176" s="158">
        <v>23</v>
      </c>
      <c r="BL176" s="158">
        <v>24</v>
      </c>
      <c r="BM176" s="158">
        <v>25</v>
      </c>
      <c r="BN176" s="556" t="s">
        <v>301</v>
      </c>
      <c r="BO176" s="557"/>
      <c r="BP176" s="557"/>
      <c r="BQ176" s="557"/>
      <c r="BR176" s="557"/>
      <c r="BS176" s="558"/>
      <c r="CC176" s="33">
        <v>1</v>
      </c>
    </row>
    <row r="177" spans="1:81" ht="15" customHeight="1" x14ac:dyDescent="0.2">
      <c r="A177" s="559"/>
      <c r="B177" s="560"/>
      <c r="C177" s="560"/>
      <c r="D177" s="560"/>
      <c r="E177" s="560"/>
      <c r="F177" s="560"/>
      <c r="G177" s="560"/>
      <c r="H177" s="560"/>
      <c r="I177" s="560"/>
      <c r="J177" s="560"/>
      <c r="K177" s="560"/>
      <c r="L177" s="560"/>
      <c r="M177" s="560"/>
      <c r="N177" s="560"/>
      <c r="O177" s="560"/>
      <c r="P177" s="560"/>
      <c r="Q177" s="560"/>
      <c r="R177" s="560"/>
      <c r="S177" s="560"/>
      <c r="T177" s="560"/>
      <c r="U177" s="560"/>
      <c r="V177" s="560"/>
      <c r="W177" s="560"/>
      <c r="X177" s="561"/>
      <c r="Z177" s="559"/>
      <c r="AA177" s="560"/>
      <c r="AB177" s="560"/>
      <c r="AC177" s="560"/>
      <c r="AD177" s="560"/>
      <c r="AE177" s="560"/>
      <c r="AF177" s="560"/>
      <c r="AG177" s="560"/>
      <c r="AH177" s="560"/>
      <c r="AI177" s="560"/>
      <c r="AJ177" s="561"/>
      <c r="AK177" s="505"/>
      <c r="AL177" s="505"/>
      <c r="AM177" s="597"/>
      <c r="AN177" s="587"/>
      <c r="AO177" s="183"/>
      <c r="AP177" s="176"/>
      <c r="AQ177" s="174"/>
      <c r="AR177" s="176"/>
      <c r="AS177" s="174"/>
      <c r="AT177" s="176"/>
      <c r="AU177" s="174"/>
      <c r="AV177" s="176"/>
      <c r="AW177" s="174"/>
      <c r="AX177" s="176"/>
      <c r="AY177" s="174"/>
      <c r="AZ177" s="176"/>
      <c r="BA177" s="174"/>
      <c r="BB177" s="176"/>
      <c r="BC177" s="174"/>
      <c r="BD177" s="176"/>
      <c r="BE177" s="174"/>
      <c r="BF177" s="176"/>
      <c r="BG177" s="174"/>
      <c r="BH177" s="176"/>
      <c r="BI177" s="174"/>
      <c r="BJ177" s="176"/>
      <c r="BK177" s="174"/>
      <c r="BL177" s="176"/>
      <c r="BM177" s="177"/>
      <c r="BN177" s="559"/>
      <c r="BO177" s="560"/>
      <c r="BP177" s="560"/>
      <c r="BQ177" s="560"/>
      <c r="BR177" s="560"/>
      <c r="BS177" s="561"/>
      <c r="CC177" s="33">
        <v>1</v>
      </c>
    </row>
    <row r="178" spans="1:81" ht="15.75" customHeight="1" thickBot="1" x14ac:dyDescent="0.25">
      <c r="A178" s="562"/>
      <c r="B178" s="563"/>
      <c r="C178" s="563"/>
      <c r="D178" s="563"/>
      <c r="E178" s="563"/>
      <c r="F178" s="563"/>
      <c r="G178" s="563"/>
      <c r="H178" s="563"/>
      <c r="I178" s="563"/>
      <c r="J178" s="563"/>
      <c r="K178" s="563"/>
      <c r="L178" s="563"/>
      <c r="M178" s="563"/>
      <c r="N178" s="563"/>
      <c r="O178" s="563"/>
      <c r="P178" s="563"/>
      <c r="Q178" s="563"/>
      <c r="R178" s="563"/>
      <c r="S178" s="563"/>
      <c r="T178" s="563"/>
      <c r="U178" s="563"/>
      <c r="V178" s="563"/>
      <c r="W178" s="563"/>
      <c r="X178" s="564"/>
      <c r="Z178" s="562"/>
      <c r="AA178" s="563"/>
      <c r="AB178" s="563"/>
      <c r="AC178" s="563"/>
      <c r="AD178" s="563"/>
      <c r="AE178" s="563"/>
      <c r="AF178" s="563"/>
      <c r="AG178" s="563"/>
      <c r="AH178" s="563"/>
      <c r="AI178" s="563"/>
      <c r="AJ178" s="564"/>
      <c r="AK178" s="505"/>
      <c r="AL178" s="505"/>
      <c r="AM178" s="597"/>
      <c r="AN178" s="587"/>
      <c r="AO178" s="186"/>
      <c r="AP178" s="187"/>
      <c r="AQ178" s="188"/>
      <c r="AR178" s="187"/>
      <c r="AS178" s="188"/>
      <c r="AT178" s="187"/>
      <c r="AU178" s="188"/>
      <c r="AV178" s="187"/>
      <c r="AW178" s="188"/>
      <c r="AX178" s="187"/>
      <c r="AY178" s="188"/>
      <c r="AZ178" s="187"/>
      <c r="BA178" s="188"/>
      <c r="BB178" s="187"/>
      <c r="BC178" s="175"/>
      <c r="BD178" s="178"/>
      <c r="BE178" s="175"/>
      <c r="BF178" s="178"/>
      <c r="BG178" s="175"/>
      <c r="BH178" s="178"/>
      <c r="BI178" s="175"/>
      <c r="BJ178" s="178"/>
      <c r="BK178" s="175"/>
      <c r="BL178" s="178"/>
      <c r="BM178" s="179"/>
      <c r="BN178" s="562"/>
      <c r="BO178" s="563"/>
      <c r="BP178" s="563"/>
      <c r="BQ178" s="563"/>
      <c r="BR178" s="563"/>
      <c r="BS178" s="564"/>
      <c r="CC178" s="33">
        <v>1</v>
      </c>
    </row>
    <row r="179" spans="1:81" ht="30" customHeight="1" thickBot="1" x14ac:dyDescent="0.25">
      <c r="A179" s="10" t="s">
        <v>46</v>
      </c>
      <c r="B179" s="11" t="s">
        <v>47</v>
      </c>
      <c r="C179" s="11" t="s">
        <v>48</v>
      </c>
      <c r="D179" s="209" t="s">
        <v>156</v>
      </c>
      <c r="E179" s="218" t="s">
        <v>144</v>
      </c>
      <c r="F179" s="11" t="s">
        <v>49</v>
      </c>
      <c r="G179" s="11" t="s">
        <v>50</v>
      </c>
      <c r="H179" s="11" t="s">
        <v>51</v>
      </c>
      <c r="I179" s="11" t="s">
        <v>52</v>
      </c>
      <c r="J179" s="78" t="s">
        <v>53</v>
      </c>
      <c r="K179" s="55" t="e">
        <f t="shared" ref="K179:X179" si="192">K$2</f>
        <v>#REF!</v>
      </c>
      <c r="L179" s="34" t="e">
        <f t="shared" si="192"/>
        <v>#REF!</v>
      </c>
      <c r="M179" s="34" t="e">
        <f t="shared" si="192"/>
        <v>#REF!</v>
      </c>
      <c r="N179" s="34" t="e">
        <f t="shared" si="192"/>
        <v>#REF!</v>
      </c>
      <c r="O179" s="34" t="e">
        <f t="shared" si="192"/>
        <v>#REF!</v>
      </c>
      <c r="P179" s="34" t="e">
        <f t="shared" si="192"/>
        <v>#REF!</v>
      </c>
      <c r="Q179" s="34" t="e">
        <f t="shared" si="192"/>
        <v>#REF!</v>
      </c>
      <c r="R179" s="34" t="e">
        <f t="shared" si="192"/>
        <v>#REF!</v>
      </c>
      <c r="S179" s="34" t="e">
        <f t="shared" si="192"/>
        <v>#REF!</v>
      </c>
      <c r="T179" s="34" t="e">
        <f t="shared" si="192"/>
        <v>#REF!</v>
      </c>
      <c r="U179" s="34" t="e">
        <f t="shared" si="192"/>
        <v>#REF!</v>
      </c>
      <c r="V179" s="34" t="e">
        <f t="shared" si="192"/>
        <v>#REF!</v>
      </c>
      <c r="W179" s="34" t="e">
        <f t="shared" si="192"/>
        <v>#REF!</v>
      </c>
      <c r="X179" s="35" t="e">
        <f t="shared" si="192"/>
        <v>#REF!</v>
      </c>
      <c r="Z179" s="55" t="e">
        <f t="shared" ref="Z179:AI179" si="193">K179</f>
        <v>#REF!</v>
      </c>
      <c r="AA179" s="34" t="e">
        <f t="shared" si="193"/>
        <v>#REF!</v>
      </c>
      <c r="AB179" s="34" t="e">
        <f t="shared" si="193"/>
        <v>#REF!</v>
      </c>
      <c r="AC179" s="34" t="e">
        <f t="shared" si="193"/>
        <v>#REF!</v>
      </c>
      <c r="AD179" s="34" t="e">
        <f t="shared" si="193"/>
        <v>#REF!</v>
      </c>
      <c r="AE179" s="34" t="e">
        <f t="shared" si="193"/>
        <v>#REF!</v>
      </c>
      <c r="AF179" s="34" t="e">
        <f t="shared" si="193"/>
        <v>#REF!</v>
      </c>
      <c r="AG179" s="34" t="e">
        <f t="shared" si="193"/>
        <v>#REF!</v>
      </c>
      <c r="AH179" s="34" t="e">
        <f t="shared" si="193"/>
        <v>#REF!</v>
      </c>
      <c r="AI179" s="34" t="e">
        <f t="shared" si="193"/>
        <v>#REF!</v>
      </c>
      <c r="AJ179" s="72" t="e">
        <f>U179</f>
        <v>#REF!</v>
      </c>
      <c r="AK179" s="72"/>
      <c r="AL179" s="72"/>
      <c r="AM179" s="598"/>
      <c r="AN179" s="588"/>
      <c r="AO179" s="184"/>
      <c r="AP179" s="181"/>
      <c r="AQ179" s="180"/>
      <c r="AR179" s="181"/>
      <c r="AS179" s="180"/>
      <c r="AT179" s="181"/>
      <c r="AU179" s="180"/>
      <c r="AV179" s="181"/>
      <c r="AW179" s="180"/>
      <c r="AX179" s="181"/>
      <c r="AY179" s="180"/>
      <c r="AZ179" s="181"/>
      <c r="BA179" s="180"/>
      <c r="BB179" s="181"/>
      <c r="BC179" s="180"/>
      <c r="BD179" s="181"/>
      <c r="BE179" s="180"/>
      <c r="BF179" s="181"/>
      <c r="BG179" s="180"/>
      <c r="BH179" s="181"/>
      <c r="BI179" s="180"/>
      <c r="BJ179" s="181"/>
      <c r="BK179" s="180"/>
      <c r="BL179" s="181"/>
      <c r="BM179" s="182"/>
      <c r="BN179" s="50" t="e">
        <f t="shared" ref="BN179:BS179" si="194">K2</f>
        <v>#REF!</v>
      </c>
      <c r="BO179" s="51" t="e">
        <f t="shared" si="194"/>
        <v>#REF!</v>
      </c>
      <c r="BP179" s="51" t="e">
        <f t="shared" si="194"/>
        <v>#REF!</v>
      </c>
      <c r="BQ179" s="51" t="e">
        <f t="shared" si="194"/>
        <v>#REF!</v>
      </c>
      <c r="BR179" s="51" t="e">
        <f t="shared" si="194"/>
        <v>#REF!</v>
      </c>
      <c r="BS179" s="43" t="e">
        <f t="shared" si="194"/>
        <v>#REF!</v>
      </c>
      <c r="CC179" s="33">
        <v>1</v>
      </c>
    </row>
    <row r="180" spans="1:81" ht="15.75" hidden="1" thickBot="1" x14ac:dyDescent="0.25">
      <c r="A180" s="323">
        <v>1000010121</v>
      </c>
      <c r="B180" s="324" t="str">
        <f>VLOOKUP($A180,base!$F:$V,base!Q$1,FALSE)</f>
        <v>AMS NATURE GEANT 825g OFFRE ECONOMIQUE S</v>
      </c>
      <c r="C180" s="325">
        <f>VLOOKUP($A180,base!$F:$V,base!P$1,FALSE)</f>
        <v>2029003999</v>
      </c>
      <c r="D180" s="326">
        <f>VLOOKUP($A180,base!$F:$V,base!U$1,FALSE)</f>
        <v>5.4174757268009701</v>
      </c>
      <c r="E180" s="327">
        <f>VLOOKUP($A180,base!$F:$V,base!T$1,FALSE)</f>
        <v>9.4396508737883931</v>
      </c>
      <c r="F180" s="325">
        <f>VLOOKUP($A180,base!$F:$V,base!O$1,FALSE)</f>
        <v>28</v>
      </c>
      <c r="G180" s="325">
        <f>VLOOKUP($A180,base!$F:$V,base!N$1,FALSE)</f>
        <v>15</v>
      </c>
      <c r="H180" s="325" t="str">
        <f>VLOOKUP($A180,DLUO!$A:$H,DLUO!$F$1,FALSE)</f>
        <v>6</v>
      </c>
      <c r="I180" s="325" t="str">
        <f>VLOOKUP($A180,DLUO!$A:$H,DLUO!$H$1,FALSE)</f>
        <v>18</v>
      </c>
      <c r="J180" s="139" t="e">
        <f>VLOOKUP(A180,#REF!,#REF!,FALSE)</f>
        <v>#REF!</v>
      </c>
      <c r="K180" s="129" t="e">
        <f>J180-(VLOOKUP($A180,#REF!,#REF!,FALSE))+($AN180*$F180)</f>
        <v>#REF!</v>
      </c>
      <c r="L180" s="130" t="e">
        <f>K180-(VLOOKUP($A180,#REF!,#REF!,FALSE))</f>
        <v>#REF!</v>
      </c>
      <c r="M180" s="130" t="e">
        <f>L180-(VLOOKUP($A180,#REF!,#REF!,FALSE))</f>
        <v>#REF!</v>
      </c>
      <c r="N180" s="130" t="e">
        <f>M180-(VLOOKUP($A180,#REF!,#REF!,FALSE))</f>
        <v>#REF!</v>
      </c>
      <c r="O180" s="130" t="e">
        <f>N180-(VLOOKUP($A180,#REF!,#REF!,FALSE))</f>
        <v>#REF!</v>
      </c>
      <c r="P180" s="130" t="e">
        <f>O180-(VLOOKUP($A180,#REF!,#REF!,FALSE))</f>
        <v>#REF!</v>
      </c>
      <c r="Q180" s="130" t="e">
        <f>P180-(VLOOKUP($A180,#REF!,#REF!,FALSE))</f>
        <v>#REF!</v>
      </c>
      <c r="R180" s="130" t="e">
        <f>Q180-(VLOOKUP($A180,#REF!,#REF!,FALSE))</f>
        <v>#REF!</v>
      </c>
      <c r="S180" s="130" t="e">
        <f>R180-(VLOOKUP($A180,#REF!,#REF!,FALSE))</f>
        <v>#REF!</v>
      </c>
      <c r="T180" s="130" t="e">
        <f>S180-(VLOOKUP($A180,#REF!,#REF!,FALSE))</f>
        <v>#REF!</v>
      </c>
      <c r="U180" s="130" t="e">
        <f>T180-(VLOOKUP($A180,#REF!,#REF!,FALSE))</f>
        <v>#REF!</v>
      </c>
      <c r="V180" s="130" t="e">
        <f>U180-(VLOOKUP($A180,#REF!,#REF!,FALSE))</f>
        <v>#REF!</v>
      </c>
      <c r="W180" s="130" t="e">
        <f>V180-(VLOOKUP($A180,#REF!,#REF!,FALSE))</f>
        <v>#REF!</v>
      </c>
      <c r="X180" s="131" t="e">
        <f>W180-(VLOOKUP($A180,#REF!,#REF!,FALSE))</f>
        <v>#REF!</v>
      </c>
      <c r="Z180" s="231" t="e">
        <f t="shared" ref="Z180:Z228" si="195">IF(IF(K180&lt;0,(L180/$F180)-(K180/$F180),L180/$F180)&gt;0,"",IF(K180&lt;0,(L180/$F180)-(K180/$F180),L180/$F180))</f>
        <v>#REF!</v>
      </c>
      <c r="AA180" s="235" t="e">
        <f t="shared" ref="AA180:AA228" si="196">IF(IF(L180&lt;0,(M180/$F180)-(L180/$F180),M180/$F180)&gt;0,"",IF(L180&lt;0,(M180/$F180)-(L180/$F180),M180/$F180))</f>
        <v>#REF!</v>
      </c>
      <c r="AB180" s="235" t="e">
        <f t="shared" ref="AB180:AB228" si="197">IF(IF(M180&lt;0,(N180/$F180)-(M180/$F180),N180/$F180)&gt;0,"",IF(M180&lt;0,(N180/$F180)-(M180/$F180),N180/$F180))</f>
        <v>#REF!</v>
      </c>
      <c r="AC180" s="235" t="e">
        <f t="shared" ref="AC180:AC228" si="198">IF(IF(N180&lt;0,(O180/$F180)-(N180/$F180),O180/$F180)&gt;0,"",IF(N180&lt;0,(O180/$F180)-(N180/$F180),O180/$F180))</f>
        <v>#REF!</v>
      </c>
      <c r="AD180" s="235" t="e">
        <f t="shared" ref="AD180:AD228" si="199">IF(IF(O180&lt;0,(P180/$F180)-(O180/$F180),P180/$F180)&gt;0,"",IF(O180&lt;0,(P180/$F180)-(O180/$F180),P180/$F180))</f>
        <v>#REF!</v>
      </c>
      <c r="AE180" s="235" t="e">
        <f t="shared" ref="AE180:AE228" si="200">IF(IF(P180&lt;0,(Q180/$F180)-(P180/$F180),Q180/$F180)&gt;0,"",IF(P180&lt;0,(Q180/$F180)-(P180/$F180),Q180/$F180))</f>
        <v>#REF!</v>
      </c>
      <c r="AF180" s="235" t="e">
        <f t="shared" ref="AF180:AF228" si="201">IF(IF(Q180&lt;0,(R180/$F180)-(Q180/$F180),R180/$F180)&gt;0,"",IF(Q180&lt;0,(R180/$F180)-(Q180/$F180),R180/$F180))</f>
        <v>#REF!</v>
      </c>
      <c r="AG180" s="235" t="e">
        <f t="shared" ref="AG180:AG228" si="202">IF(IF(R180&lt;0,(S180/$F180)-(R180/$F180),S180/$F180)&gt;0,"",IF(R180&lt;0,(S180/$F180)-(R180/$F180),S180/$F180))</f>
        <v>#REF!</v>
      </c>
      <c r="AH180" s="235" t="e">
        <f t="shared" ref="AH180:AH228" si="203">IF(IF(S180&lt;0,(T180/$F180)-(S180/$F180),T180/$F180)&gt;0,"",IF(S180&lt;0,(T180/$F180)-(S180/$F180),T180/$F180))</f>
        <v>#REF!</v>
      </c>
      <c r="AI180" s="235" t="e">
        <f t="shared" ref="AI180:AI228" si="204">IF(IF(T180&lt;0,(U180/$F180)-(T180/$F180),U180/$F180)&gt;0,"",IF(T180&lt;0,(U180/$F180)-(T180/$F180),U180/$F180))</f>
        <v>#REF!</v>
      </c>
      <c r="AJ180" s="238" t="e">
        <f t="shared" ref="AJ180:AJ211" si="205">IF(IF(U180&lt;0,(V180/$F180)-(U180/$F180),V180/$F180)&gt;0,"",IF(U180&lt;0,(V180/$F180)-(U180/$F180),V180/$F180))</f>
        <v>#REF!</v>
      </c>
      <c r="AK180" s="238"/>
      <c r="AL180" s="238"/>
      <c r="AM180" s="167" t="e">
        <f t="shared" ref="AM180:AM211" si="206">VLOOKUP($A180,$A$6:$BS$55,AM$1,FALSE)</f>
        <v>#REF!</v>
      </c>
      <c r="AN180" s="54">
        <f t="shared" ref="AN180:AN228" si="207">IF($AM$2="Oui",SUM(AO180:BM180),0)</f>
        <v>0</v>
      </c>
      <c r="AO180" s="149"/>
      <c r="AP180" s="148"/>
      <c r="AQ180" s="152"/>
      <c r="AR180" s="148"/>
      <c r="AS180" s="152"/>
      <c r="AT180" s="148"/>
      <c r="AU180" s="152"/>
      <c r="AV180" s="148"/>
      <c r="AW180" s="152"/>
      <c r="AX180" s="148"/>
      <c r="AY180" s="152"/>
      <c r="AZ180" s="148"/>
      <c r="BA180" s="152"/>
      <c r="BB180" s="148"/>
      <c r="BC180" s="152"/>
      <c r="BD180" s="148"/>
      <c r="BE180" s="152"/>
      <c r="BF180" s="148"/>
      <c r="BG180" s="152"/>
      <c r="BH180" s="148"/>
      <c r="BI180" s="152"/>
      <c r="BJ180" s="148"/>
      <c r="BK180" s="152"/>
      <c r="BL180" s="148"/>
      <c r="BM180" s="153"/>
      <c r="BN180" s="47">
        <f t="shared" ref="BN180:BN211" si="208">VLOOKUP($A180,$A$6:$BS$55,BN$1,FALSE)</f>
        <v>0</v>
      </c>
      <c r="BO180" s="48">
        <f t="shared" ref="BO180:BS189" si="209">IFERROR(VLOOKUP($A180,$A$6:$BS$55,BO$1,FALSE),0)</f>
        <v>0</v>
      </c>
      <c r="BP180" s="48">
        <f t="shared" si="209"/>
        <v>0</v>
      </c>
      <c r="BQ180" s="48">
        <f t="shared" si="209"/>
        <v>0</v>
      </c>
      <c r="BR180" s="48">
        <f t="shared" si="209"/>
        <v>0</v>
      </c>
      <c r="BS180" s="44">
        <f t="shared" si="209"/>
        <v>0</v>
      </c>
      <c r="CC180" s="33" t="e">
        <f t="shared" ref="CC180:CC211" si="210">SUM(K180:X180)</f>
        <v>#REF!</v>
      </c>
    </row>
    <row r="181" spans="1:81" ht="15.75" hidden="1" thickBot="1" x14ac:dyDescent="0.25">
      <c r="A181" s="314">
        <v>1000013897</v>
      </c>
      <c r="B181" s="315" t="str">
        <f>VLOOKUP($A181,base!$F:$V,base!Q$1,FALSE)</f>
        <v>AMS NATURE MAXI 825 G</v>
      </c>
      <c r="C181" s="316">
        <f>VLOOKUP($A181,base!$F:$V,base!P$1,FALSE)</f>
        <v>2029003999</v>
      </c>
      <c r="D181" s="317">
        <f>VLOOKUP($A181,base!$F:$V,base!U$1,FALSE)</f>
        <v>5.4174757268009701</v>
      </c>
      <c r="E181" s="318">
        <f>VLOOKUP($A181,base!$F:$V,base!T$1,FALSE)</f>
        <v>9.4396508737883931</v>
      </c>
      <c r="F181" s="316">
        <f>VLOOKUP($A181,base!$F:$V,base!O$1,FALSE)</f>
        <v>28</v>
      </c>
      <c r="G181" s="316">
        <f>VLOOKUP($A181,base!$F:$V,base!N$1,FALSE)</f>
        <v>15</v>
      </c>
      <c r="H181" s="316" t="str">
        <f>VLOOKUP($A181,DLUO!$A:$H,DLUO!$F$1,FALSE)</f>
        <v>6</v>
      </c>
      <c r="I181" s="316" t="str">
        <f>VLOOKUP($A181,DLUO!$A:$H,DLUO!$H$1,FALSE)</f>
        <v>18</v>
      </c>
      <c r="J181" s="141" t="e">
        <f>VLOOKUP(A181,#REF!,#REF!,FALSE)</f>
        <v>#REF!</v>
      </c>
      <c r="K181" s="132" t="e">
        <f>J181-(VLOOKUP($A181,#REF!,#REF!,FALSE))+($AN181*$F181)</f>
        <v>#REF!</v>
      </c>
      <c r="L181" s="133" t="e">
        <f>K181-(VLOOKUP($A181,#REF!,#REF!,FALSE))</f>
        <v>#REF!</v>
      </c>
      <c r="M181" s="133" t="e">
        <f>L181-(VLOOKUP($A181,#REF!,#REF!,FALSE))</f>
        <v>#REF!</v>
      </c>
      <c r="N181" s="133" t="e">
        <f>M181-(VLOOKUP($A181,#REF!,#REF!,FALSE))</f>
        <v>#REF!</v>
      </c>
      <c r="O181" s="133" t="e">
        <f>N181-(VLOOKUP($A181,#REF!,#REF!,FALSE))</f>
        <v>#REF!</v>
      </c>
      <c r="P181" s="133" t="e">
        <f>O181-(VLOOKUP($A181,#REF!,#REF!,FALSE))</f>
        <v>#REF!</v>
      </c>
      <c r="Q181" s="133" t="e">
        <f>P181-(VLOOKUP($A181,#REF!,#REF!,FALSE))</f>
        <v>#REF!</v>
      </c>
      <c r="R181" s="133" t="e">
        <f>Q181-(VLOOKUP($A181,#REF!,#REF!,FALSE))</f>
        <v>#REF!</v>
      </c>
      <c r="S181" s="133" t="e">
        <f>R181-(VLOOKUP($A181,#REF!,#REF!,FALSE))</f>
        <v>#REF!</v>
      </c>
      <c r="T181" s="133" t="e">
        <f>S181-(VLOOKUP($A181,#REF!,#REF!,FALSE))</f>
        <v>#REF!</v>
      </c>
      <c r="U181" s="133" t="e">
        <f>T181-(VLOOKUP($A181,#REF!,#REF!,FALSE))</f>
        <v>#REF!</v>
      </c>
      <c r="V181" s="133" t="e">
        <f>U181-(VLOOKUP($A181,#REF!,#REF!,FALSE))</f>
        <v>#REF!</v>
      </c>
      <c r="W181" s="133" t="e">
        <f>V181-(VLOOKUP($A181,#REF!,#REF!,FALSE))</f>
        <v>#REF!</v>
      </c>
      <c r="X181" s="134" t="e">
        <f>W181-(VLOOKUP($A181,#REF!,#REF!,FALSE))</f>
        <v>#REF!</v>
      </c>
      <c r="Z181" s="231" t="e">
        <f t="shared" si="195"/>
        <v>#REF!</v>
      </c>
      <c r="AA181" s="232" t="e">
        <f t="shared" si="196"/>
        <v>#REF!</v>
      </c>
      <c r="AB181" s="232" t="e">
        <f t="shared" si="197"/>
        <v>#REF!</v>
      </c>
      <c r="AC181" s="232" t="e">
        <f t="shared" si="198"/>
        <v>#REF!</v>
      </c>
      <c r="AD181" s="232" t="e">
        <f t="shared" si="199"/>
        <v>#REF!</v>
      </c>
      <c r="AE181" s="232" t="e">
        <f t="shared" si="200"/>
        <v>#REF!</v>
      </c>
      <c r="AF181" s="232" t="e">
        <f t="shared" si="201"/>
        <v>#REF!</v>
      </c>
      <c r="AG181" s="232" t="e">
        <f t="shared" si="202"/>
        <v>#REF!</v>
      </c>
      <c r="AH181" s="232" t="e">
        <f t="shared" si="203"/>
        <v>#REF!</v>
      </c>
      <c r="AI181" s="232" t="e">
        <f t="shared" si="204"/>
        <v>#REF!</v>
      </c>
      <c r="AJ181" s="237" t="e">
        <f t="shared" si="205"/>
        <v>#REF!</v>
      </c>
      <c r="AK181" s="237"/>
      <c r="AL181" s="237"/>
      <c r="AM181" s="168" t="e">
        <f t="shared" si="206"/>
        <v>#REF!</v>
      </c>
      <c r="AN181" s="52">
        <f t="shared" si="207"/>
        <v>0</v>
      </c>
      <c r="AO181" s="142"/>
      <c r="AP181" s="147"/>
      <c r="AQ181" s="150"/>
      <c r="AR181" s="147"/>
      <c r="AS181" s="150"/>
      <c r="AT181" s="147"/>
      <c r="AU181" s="150"/>
      <c r="AV181" s="147"/>
      <c r="AW181" s="150"/>
      <c r="AX181" s="147"/>
      <c r="AY181" s="150"/>
      <c r="AZ181" s="147"/>
      <c r="BA181" s="150"/>
      <c r="BB181" s="147"/>
      <c r="BC181" s="150"/>
      <c r="BD181" s="147"/>
      <c r="BE181" s="150"/>
      <c r="BF181" s="147"/>
      <c r="BG181" s="150"/>
      <c r="BH181" s="147"/>
      <c r="BI181" s="150"/>
      <c r="BJ181" s="147"/>
      <c r="BK181" s="150"/>
      <c r="BL181" s="147"/>
      <c r="BM181" s="151"/>
      <c r="BN181" s="67">
        <f t="shared" si="208"/>
        <v>0</v>
      </c>
      <c r="BO181" s="46">
        <f t="shared" si="209"/>
        <v>0</v>
      </c>
      <c r="BP181" s="46">
        <f t="shared" si="209"/>
        <v>0</v>
      </c>
      <c r="BQ181" s="46">
        <f t="shared" si="209"/>
        <v>0</v>
      </c>
      <c r="BR181" s="46">
        <f t="shared" si="209"/>
        <v>0</v>
      </c>
      <c r="BS181" s="49">
        <f t="shared" si="209"/>
        <v>0</v>
      </c>
      <c r="CC181" s="33" t="e">
        <f t="shared" si="210"/>
        <v>#REF!</v>
      </c>
    </row>
    <row r="182" spans="1:81" ht="15.75" hidden="1" thickBot="1" x14ac:dyDescent="0.25">
      <c r="A182" s="314">
        <v>1000013896</v>
      </c>
      <c r="B182" s="315" t="str">
        <f>VLOOKUP($A182,base!$F:$V,base!Q$1,FALSE)</f>
        <v>AMS NATURE MAXI 825 G</v>
      </c>
      <c r="C182" s="316">
        <f>VLOOKUP($A182,base!$F:$V,base!P$1,FALSE)</f>
        <v>2029003999</v>
      </c>
      <c r="D182" s="317">
        <f>VLOOKUP($A182,base!$F:$V,base!U$1,FALSE)</f>
        <v>5.4174757268009701</v>
      </c>
      <c r="E182" s="318">
        <f>VLOOKUP($A182,base!$F:$V,base!T$1,FALSE)</f>
        <v>9.4396508737883931</v>
      </c>
      <c r="F182" s="316">
        <f>VLOOKUP($A182,base!$F:$V,base!O$1,FALSE)</f>
        <v>60</v>
      </c>
      <c r="G182" s="316">
        <f>VLOOKUP($A182,base!$F:$V,base!N$1,FALSE)</f>
        <v>7</v>
      </c>
      <c r="H182" s="316" t="str">
        <f>VLOOKUP($A182,DLUO!$A:$H,DLUO!$F$1,FALSE)</f>
        <v>6</v>
      </c>
      <c r="I182" s="316" t="str">
        <f>VLOOKUP($A182,DLUO!$A:$H,DLUO!$H$1,FALSE)</f>
        <v>18</v>
      </c>
      <c r="J182" s="141" t="e">
        <f>VLOOKUP(A182,#REF!,#REF!,FALSE)</f>
        <v>#REF!</v>
      </c>
      <c r="K182" s="132" t="e">
        <f>J182-(VLOOKUP($A182,#REF!,#REF!,FALSE))+($AN182*$F182)</f>
        <v>#REF!</v>
      </c>
      <c r="L182" s="133" t="e">
        <f>K182-(VLOOKUP($A182,#REF!,#REF!,FALSE))</f>
        <v>#REF!</v>
      </c>
      <c r="M182" s="133" t="e">
        <f>L182-(VLOOKUP($A182,#REF!,#REF!,FALSE))</f>
        <v>#REF!</v>
      </c>
      <c r="N182" s="133" t="e">
        <f>M182-(VLOOKUP($A182,#REF!,#REF!,FALSE))</f>
        <v>#REF!</v>
      </c>
      <c r="O182" s="133" t="e">
        <f>N182-(VLOOKUP($A182,#REF!,#REF!,FALSE))</f>
        <v>#REF!</v>
      </c>
      <c r="P182" s="133" t="e">
        <f>O182-(VLOOKUP($A182,#REF!,#REF!,FALSE))</f>
        <v>#REF!</v>
      </c>
      <c r="Q182" s="133" t="e">
        <f>P182-(VLOOKUP($A182,#REF!,#REF!,FALSE))</f>
        <v>#REF!</v>
      </c>
      <c r="R182" s="133" t="e">
        <f>Q182-(VLOOKUP($A182,#REF!,#REF!,FALSE))</f>
        <v>#REF!</v>
      </c>
      <c r="S182" s="133" t="e">
        <f>R182-(VLOOKUP($A182,#REF!,#REF!,FALSE))</f>
        <v>#REF!</v>
      </c>
      <c r="T182" s="133" t="e">
        <f>S182-(VLOOKUP($A182,#REF!,#REF!,FALSE))</f>
        <v>#REF!</v>
      </c>
      <c r="U182" s="133" t="e">
        <f>T182-(VLOOKUP($A182,#REF!,#REF!,FALSE))</f>
        <v>#REF!</v>
      </c>
      <c r="V182" s="133" t="e">
        <f>U182-(VLOOKUP($A182,#REF!,#REF!,FALSE))</f>
        <v>#REF!</v>
      </c>
      <c r="W182" s="133" t="e">
        <f>V182-(VLOOKUP($A182,#REF!,#REF!,FALSE))</f>
        <v>#REF!</v>
      </c>
      <c r="X182" s="134" t="e">
        <f>W182-(VLOOKUP($A182,#REF!,#REF!,FALSE))</f>
        <v>#REF!</v>
      </c>
      <c r="Z182" s="231" t="e">
        <f t="shared" ref="Z182:AI183" si="211">IF(IF(K182&lt;0,(L182/$F182)-(K182/$F182),L182/$F182)&gt;0,"",IF(K182&lt;0,(L182/$F182)-(K182/$F182),L182/$F182))</f>
        <v>#REF!</v>
      </c>
      <c r="AA182" s="232" t="e">
        <f t="shared" si="211"/>
        <v>#REF!</v>
      </c>
      <c r="AB182" s="232" t="e">
        <f t="shared" si="211"/>
        <v>#REF!</v>
      </c>
      <c r="AC182" s="232" t="e">
        <f t="shared" si="211"/>
        <v>#REF!</v>
      </c>
      <c r="AD182" s="232" t="e">
        <f t="shared" si="211"/>
        <v>#REF!</v>
      </c>
      <c r="AE182" s="232" t="e">
        <f t="shared" si="211"/>
        <v>#REF!</v>
      </c>
      <c r="AF182" s="232" t="e">
        <f t="shared" si="211"/>
        <v>#REF!</v>
      </c>
      <c r="AG182" s="232" t="e">
        <f t="shared" si="211"/>
        <v>#REF!</v>
      </c>
      <c r="AH182" s="232" t="e">
        <f t="shared" si="211"/>
        <v>#REF!</v>
      </c>
      <c r="AI182" s="232" t="e">
        <f t="shared" si="211"/>
        <v>#REF!</v>
      </c>
      <c r="AJ182" s="237" t="e">
        <f t="shared" si="205"/>
        <v>#REF!</v>
      </c>
      <c r="AK182" s="237"/>
      <c r="AL182" s="237"/>
      <c r="AM182" s="168" t="e">
        <f t="shared" si="206"/>
        <v>#REF!</v>
      </c>
      <c r="AN182" s="52">
        <f>IF($AM$2="Oui",SUM(AO182:BM182),0)</f>
        <v>0</v>
      </c>
      <c r="AO182" s="142"/>
      <c r="AP182" s="147"/>
      <c r="AQ182" s="150"/>
      <c r="AR182" s="147"/>
      <c r="AS182" s="150"/>
      <c r="AT182" s="147"/>
      <c r="AU182" s="150"/>
      <c r="AV182" s="147"/>
      <c r="AW182" s="150"/>
      <c r="AX182" s="147"/>
      <c r="AY182" s="150"/>
      <c r="AZ182" s="147"/>
      <c r="BA182" s="150"/>
      <c r="BB182" s="147"/>
      <c r="BC182" s="150"/>
      <c r="BD182" s="147"/>
      <c r="BE182" s="150"/>
      <c r="BF182" s="147"/>
      <c r="BG182" s="150"/>
      <c r="BH182" s="147"/>
      <c r="BI182" s="150"/>
      <c r="BJ182" s="147"/>
      <c r="BK182" s="150"/>
      <c r="BL182" s="147"/>
      <c r="BM182" s="151"/>
      <c r="BN182" s="67">
        <f t="shared" si="208"/>
        <v>0</v>
      </c>
      <c r="BO182" s="46">
        <f t="shared" si="209"/>
        <v>0</v>
      </c>
      <c r="BP182" s="46">
        <f t="shared" si="209"/>
        <v>0</v>
      </c>
      <c r="BQ182" s="46">
        <f t="shared" si="209"/>
        <v>0</v>
      </c>
      <c r="BR182" s="46">
        <f t="shared" si="209"/>
        <v>0</v>
      </c>
      <c r="BS182" s="49">
        <f t="shared" si="209"/>
        <v>0</v>
      </c>
      <c r="CC182" s="33" t="e">
        <f t="shared" si="210"/>
        <v>#REF!</v>
      </c>
    </row>
    <row r="183" spans="1:81" ht="15.75" hidden="1" thickBot="1" x14ac:dyDescent="0.25">
      <c r="A183" s="392">
        <v>1000015915</v>
      </c>
      <c r="B183" s="393" t="str">
        <f>VLOOKUP($A183,base!$F:$V,base!Q$1,FALSE)</f>
        <v xml:space="preserve">AMS NATURE  825 G OFFRE ECO </v>
      </c>
      <c r="C183" s="394">
        <f>VLOOKUP($A183,base!$F:$V,base!P$1,FALSE)</f>
        <v>2029003999</v>
      </c>
      <c r="D183" s="395">
        <f>VLOOKUP($A183,base!$F:$V,base!U$1,FALSE)</f>
        <v>5.4174757268009701</v>
      </c>
      <c r="E183" s="396">
        <f>VLOOKUP($A183,base!$F:$V,base!T$1,FALSE)</f>
        <v>9.4396508737883931</v>
      </c>
      <c r="F183" s="394">
        <f>VLOOKUP($A183,base!$F:$V,base!O$1,FALSE)</f>
        <v>60</v>
      </c>
      <c r="G183" s="394">
        <f>VLOOKUP($A183,base!$F:$V,base!N$1,FALSE)</f>
        <v>7</v>
      </c>
      <c r="H183" s="394" t="str">
        <f>VLOOKUP($A183,DLUO!$A:$H,DLUO!$F$1,FALSE)</f>
        <v>6</v>
      </c>
      <c r="I183" s="325" t="str">
        <f>VLOOKUP($A183,DLUO!$A:$H,DLUO!$H$1,FALSE)</f>
        <v>18</v>
      </c>
      <c r="J183" s="139" t="e">
        <f>VLOOKUP(A183,#REF!,#REF!,FALSE)</f>
        <v>#REF!</v>
      </c>
      <c r="K183" s="129" t="e">
        <f>J183-(VLOOKUP($A183,#REF!,#REF!,FALSE))+($AN183*$F183)</f>
        <v>#REF!</v>
      </c>
      <c r="L183" s="130" t="e">
        <f>K183-(VLOOKUP($A183,#REF!,#REF!,FALSE))</f>
        <v>#REF!</v>
      </c>
      <c r="M183" s="130" t="e">
        <f>L183-(VLOOKUP($A183,#REF!,#REF!,FALSE))</f>
        <v>#REF!</v>
      </c>
      <c r="N183" s="130" t="e">
        <f>M183-(VLOOKUP($A183,#REF!,#REF!,FALSE))</f>
        <v>#REF!</v>
      </c>
      <c r="O183" s="130" t="e">
        <f>N183-(VLOOKUP($A183,#REF!,#REF!,FALSE))</f>
        <v>#REF!</v>
      </c>
      <c r="P183" s="130" t="e">
        <f>O183-(VLOOKUP($A183,#REF!,#REF!,FALSE))</f>
        <v>#REF!</v>
      </c>
      <c r="Q183" s="130" t="e">
        <f>P183-(VLOOKUP($A183,#REF!,#REF!,FALSE))</f>
        <v>#REF!</v>
      </c>
      <c r="R183" s="130" t="e">
        <f>Q183-(VLOOKUP($A183,#REF!,#REF!,FALSE))</f>
        <v>#REF!</v>
      </c>
      <c r="S183" s="130" t="e">
        <f>R183-(VLOOKUP($A183,#REF!,#REF!,FALSE))</f>
        <v>#REF!</v>
      </c>
      <c r="T183" s="130" t="e">
        <f>S183-(VLOOKUP($A183,#REF!,#REF!,FALSE))</f>
        <v>#REF!</v>
      </c>
      <c r="U183" s="130" t="e">
        <f>T183-(VLOOKUP($A183,#REF!,#REF!,FALSE))</f>
        <v>#REF!</v>
      </c>
      <c r="V183" s="130" t="e">
        <f>U183-(VLOOKUP($A183,#REF!,#REF!,FALSE))</f>
        <v>#REF!</v>
      </c>
      <c r="W183" s="130" t="e">
        <f>V183-(VLOOKUP($A183,#REF!,#REF!,FALSE))</f>
        <v>#REF!</v>
      </c>
      <c r="X183" s="131" t="e">
        <f>W183-(VLOOKUP($A183,#REF!,#REF!,FALSE))</f>
        <v>#REF!</v>
      </c>
      <c r="Z183" s="231" t="e">
        <f t="shared" si="211"/>
        <v>#REF!</v>
      </c>
      <c r="AA183" s="235" t="e">
        <f t="shared" si="211"/>
        <v>#REF!</v>
      </c>
      <c r="AB183" s="235" t="e">
        <f t="shared" si="211"/>
        <v>#REF!</v>
      </c>
      <c r="AC183" s="235" t="e">
        <f t="shared" si="211"/>
        <v>#REF!</v>
      </c>
      <c r="AD183" s="235" t="e">
        <f t="shared" si="211"/>
        <v>#REF!</v>
      </c>
      <c r="AE183" s="235" t="e">
        <f t="shared" si="211"/>
        <v>#REF!</v>
      </c>
      <c r="AF183" s="235" t="e">
        <f t="shared" si="211"/>
        <v>#REF!</v>
      </c>
      <c r="AG183" s="235" t="e">
        <f t="shared" si="211"/>
        <v>#REF!</v>
      </c>
      <c r="AH183" s="235" t="e">
        <f t="shared" si="211"/>
        <v>#REF!</v>
      </c>
      <c r="AI183" s="235" t="e">
        <f t="shared" si="211"/>
        <v>#REF!</v>
      </c>
      <c r="AJ183" s="238" t="e">
        <f t="shared" si="205"/>
        <v>#REF!</v>
      </c>
      <c r="AK183" s="238"/>
      <c r="AL183" s="238"/>
      <c r="AM183" s="167" t="e">
        <f t="shared" si="206"/>
        <v>#REF!</v>
      </c>
      <c r="AN183" s="54">
        <f>IF($AM$2="Oui",SUM(AO183:BM183),0)</f>
        <v>0</v>
      </c>
      <c r="AO183" s="149"/>
      <c r="AP183" s="148"/>
      <c r="AQ183" s="152"/>
      <c r="AR183" s="148"/>
      <c r="AS183" s="152"/>
      <c r="AT183" s="148"/>
      <c r="AU183" s="152"/>
      <c r="AV183" s="148"/>
      <c r="AW183" s="152"/>
      <c r="AX183" s="148"/>
      <c r="AY183" s="152"/>
      <c r="AZ183" s="148"/>
      <c r="BA183" s="152"/>
      <c r="BB183" s="148"/>
      <c r="BC183" s="152"/>
      <c r="BD183" s="148"/>
      <c r="BE183" s="152"/>
      <c r="BF183" s="148"/>
      <c r="BG183" s="152"/>
      <c r="BH183" s="148"/>
      <c r="BI183" s="152"/>
      <c r="BJ183" s="148"/>
      <c r="BK183" s="152"/>
      <c r="BL183" s="148"/>
      <c r="BM183" s="153"/>
      <c r="BN183" s="47">
        <f t="shared" si="208"/>
        <v>0</v>
      </c>
      <c r="BO183" s="48">
        <f t="shared" si="209"/>
        <v>0</v>
      </c>
      <c r="BP183" s="48">
        <f t="shared" si="209"/>
        <v>0</v>
      </c>
      <c r="BQ183" s="48">
        <f t="shared" si="209"/>
        <v>0</v>
      </c>
      <c r="BR183" s="48">
        <f t="shared" si="209"/>
        <v>0</v>
      </c>
      <c r="BS183" s="44">
        <f t="shared" si="209"/>
        <v>0</v>
      </c>
      <c r="CC183" s="33" t="e">
        <f t="shared" si="210"/>
        <v>#REF!</v>
      </c>
    </row>
    <row r="184" spans="1:81" ht="15.75" hidden="1" thickBot="1" x14ac:dyDescent="0.25">
      <c r="A184" s="363">
        <v>1000015799</v>
      </c>
      <c r="B184" s="364" t="str">
        <f>VLOOKUP($A184,base!$F:$V,base!Q$1,FALSE)</f>
        <v>AMS NATURE MAXI 825 G</v>
      </c>
      <c r="C184" s="365">
        <f>VLOOKUP($A184,base!$F:$V,base!P$1,FALSE)</f>
        <v>2029003999</v>
      </c>
      <c r="D184" s="366">
        <f>VLOOKUP($A184,base!$F:$V,base!U$1,FALSE)</f>
        <v>5.4174757268009701</v>
      </c>
      <c r="E184" s="367">
        <f>VLOOKUP($A184,base!$F:$V,base!T$1,FALSE)</f>
        <v>9.4396508737883931</v>
      </c>
      <c r="F184" s="365">
        <f>VLOOKUP($A184,base!$F:$V,base!O$1,FALSE)</f>
        <v>60</v>
      </c>
      <c r="G184" s="365">
        <f>VLOOKUP($A184,base!$F:$V,base!N$1,FALSE)</f>
        <v>7</v>
      </c>
      <c r="H184" s="365" t="str">
        <f>VLOOKUP($A184,DLUO!$A:$H,DLUO!$F$1,FALSE)</f>
        <v>6</v>
      </c>
      <c r="I184" s="316" t="str">
        <f>VLOOKUP($A184,DLUO!$A:$H,DLUO!$H$1,FALSE)</f>
        <v>18</v>
      </c>
      <c r="J184" s="141" t="e">
        <f>VLOOKUP(A184,#REF!,#REF!,FALSE)</f>
        <v>#REF!</v>
      </c>
      <c r="K184" s="132" t="e">
        <f>J184-(VLOOKUP($A184,#REF!,#REF!,FALSE))+($AN184*$F184)</f>
        <v>#REF!</v>
      </c>
      <c r="L184" s="133" t="e">
        <f>K184-(VLOOKUP($A184,#REF!,#REF!,FALSE))</f>
        <v>#REF!</v>
      </c>
      <c r="M184" s="133" t="e">
        <f>L184-(VLOOKUP($A184,#REF!,#REF!,FALSE))</f>
        <v>#REF!</v>
      </c>
      <c r="N184" s="133" t="e">
        <f>M184-(VLOOKUP($A184,#REF!,#REF!,FALSE))</f>
        <v>#REF!</v>
      </c>
      <c r="O184" s="133" t="e">
        <f>N184-(VLOOKUP($A184,#REF!,#REF!,FALSE))</f>
        <v>#REF!</v>
      </c>
      <c r="P184" s="133" t="e">
        <f>O184-(VLOOKUP($A184,#REF!,#REF!,FALSE))</f>
        <v>#REF!</v>
      </c>
      <c r="Q184" s="133" t="e">
        <f>P184-(VLOOKUP($A184,#REF!,#REF!,FALSE))</f>
        <v>#REF!</v>
      </c>
      <c r="R184" s="133" t="e">
        <f>Q184-(VLOOKUP($A184,#REF!,#REF!,FALSE))</f>
        <v>#REF!</v>
      </c>
      <c r="S184" s="133" t="e">
        <f>R184-(VLOOKUP($A184,#REF!,#REF!,FALSE))</f>
        <v>#REF!</v>
      </c>
      <c r="T184" s="133" t="e">
        <f>S184-(VLOOKUP($A184,#REF!,#REF!,FALSE))</f>
        <v>#REF!</v>
      </c>
      <c r="U184" s="133" t="e">
        <f>T184-(VLOOKUP($A184,#REF!,#REF!,FALSE))</f>
        <v>#REF!</v>
      </c>
      <c r="V184" s="133" t="e">
        <f>U184-(VLOOKUP($A184,#REF!,#REF!,FALSE))</f>
        <v>#REF!</v>
      </c>
      <c r="W184" s="133" t="e">
        <f>V184-(VLOOKUP($A184,#REF!,#REF!,FALSE))</f>
        <v>#REF!</v>
      </c>
      <c r="X184" s="134" t="e">
        <f>W184-(VLOOKUP($A184,#REF!,#REF!,FALSE))</f>
        <v>#REF!</v>
      </c>
      <c r="Z184" s="231" t="e">
        <f t="shared" si="195"/>
        <v>#REF!</v>
      </c>
      <c r="AA184" s="232" t="e">
        <f t="shared" si="196"/>
        <v>#REF!</v>
      </c>
      <c r="AB184" s="232" t="e">
        <f t="shared" si="197"/>
        <v>#REF!</v>
      </c>
      <c r="AC184" s="232" t="e">
        <f t="shared" si="198"/>
        <v>#REF!</v>
      </c>
      <c r="AD184" s="232" t="e">
        <f t="shared" si="199"/>
        <v>#REF!</v>
      </c>
      <c r="AE184" s="232" t="e">
        <f t="shared" si="200"/>
        <v>#REF!</v>
      </c>
      <c r="AF184" s="232" t="e">
        <f t="shared" si="201"/>
        <v>#REF!</v>
      </c>
      <c r="AG184" s="232" t="e">
        <f t="shared" si="202"/>
        <v>#REF!</v>
      </c>
      <c r="AH184" s="232" t="e">
        <f t="shared" si="203"/>
        <v>#REF!</v>
      </c>
      <c r="AI184" s="232" t="e">
        <f t="shared" si="204"/>
        <v>#REF!</v>
      </c>
      <c r="AJ184" s="237" t="e">
        <f t="shared" si="205"/>
        <v>#REF!</v>
      </c>
      <c r="AK184" s="237"/>
      <c r="AL184" s="237"/>
      <c r="AM184" s="168" t="e">
        <f t="shared" si="206"/>
        <v>#N/A</v>
      </c>
      <c r="AN184" s="52">
        <f t="shared" si="207"/>
        <v>0</v>
      </c>
      <c r="AO184" s="142"/>
      <c r="AP184" s="147"/>
      <c r="AQ184" s="150"/>
      <c r="AR184" s="147"/>
      <c r="AS184" s="150"/>
      <c r="AT184" s="147"/>
      <c r="AU184" s="150"/>
      <c r="AV184" s="147"/>
      <c r="AW184" s="150"/>
      <c r="AX184" s="147"/>
      <c r="AY184" s="150"/>
      <c r="AZ184" s="147"/>
      <c r="BA184" s="150"/>
      <c r="BB184" s="147"/>
      <c r="BC184" s="150"/>
      <c r="BD184" s="147"/>
      <c r="BE184" s="150"/>
      <c r="BF184" s="147"/>
      <c r="BG184" s="150"/>
      <c r="BH184" s="147"/>
      <c r="BI184" s="150"/>
      <c r="BJ184" s="147"/>
      <c r="BK184" s="150"/>
      <c r="BL184" s="147"/>
      <c r="BM184" s="151"/>
      <c r="BN184" s="67" t="e">
        <f t="shared" si="208"/>
        <v>#N/A</v>
      </c>
      <c r="BO184" s="46">
        <f t="shared" si="209"/>
        <v>0</v>
      </c>
      <c r="BP184" s="46">
        <f t="shared" si="209"/>
        <v>0</v>
      </c>
      <c r="BQ184" s="46">
        <f t="shared" si="209"/>
        <v>0</v>
      </c>
      <c r="BR184" s="46">
        <f t="shared" si="209"/>
        <v>0</v>
      </c>
      <c r="BS184" s="49">
        <f t="shared" si="209"/>
        <v>0</v>
      </c>
      <c r="CC184" s="33" t="e">
        <f t="shared" si="210"/>
        <v>#REF!</v>
      </c>
    </row>
    <row r="185" spans="1:81" ht="15.75" hidden="1" thickBot="1" x14ac:dyDescent="0.25">
      <c r="A185" s="363">
        <v>1000015800</v>
      </c>
      <c r="B185" s="364" t="str">
        <f>VLOOKUP($A185,base!$F:$V,base!Q$1,FALSE)</f>
        <v>AMS NATURE MAXI 825 G</v>
      </c>
      <c r="C185" s="365">
        <f>VLOOKUP($A185,base!$F:$V,base!P$1,FALSE)</f>
        <v>2029003999</v>
      </c>
      <c r="D185" s="366">
        <f>VLOOKUP($A185,base!$F:$V,base!U$1,FALSE)</f>
        <v>5.4174757268009701</v>
      </c>
      <c r="E185" s="367">
        <f>VLOOKUP($A185,base!$F:$V,base!T$1,FALSE)</f>
        <v>9.4396508737883931</v>
      </c>
      <c r="F185" s="365">
        <f>VLOOKUP($A185,base!$F:$V,base!O$1,FALSE)</f>
        <v>28</v>
      </c>
      <c r="G185" s="365">
        <f>VLOOKUP($A185,base!$F:$V,base!N$1,FALSE)</f>
        <v>15</v>
      </c>
      <c r="H185" s="365" t="str">
        <f>VLOOKUP($A185,DLUO!$A:$H,DLUO!$F$1,FALSE)</f>
        <v>6</v>
      </c>
      <c r="I185" s="316" t="str">
        <f>VLOOKUP($A185,DLUO!$A:$H,DLUO!$H$1,FALSE)</f>
        <v>18</v>
      </c>
      <c r="J185" s="141" t="e">
        <f>VLOOKUP(A185,#REF!,#REF!,FALSE)</f>
        <v>#REF!</v>
      </c>
      <c r="K185" s="132" t="e">
        <f>J185-(VLOOKUP($A185,#REF!,#REF!,FALSE))+($AN185*$F185)</f>
        <v>#REF!</v>
      </c>
      <c r="L185" s="133" t="e">
        <f>K185-(VLOOKUP($A185,#REF!,#REF!,FALSE))</f>
        <v>#REF!</v>
      </c>
      <c r="M185" s="133" t="e">
        <f>L185-(VLOOKUP($A185,#REF!,#REF!,FALSE))</f>
        <v>#REF!</v>
      </c>
      <c r="N185" s="133" t="e">
        <f>M185-(VLOOKUP($A185,#REF!,#REF!,FALSE))</f>
        <v>#REF!</v>
      </c>
      <c r="O185" s="133" t="e">
        <f>N185-(VLOOKUP($A185,#REF!,#REF!,FALSE))</f>
        <v>#REF!</v>
      </c>
      <c r="P185" s="133" t="e">
        <f>O185-(VLOOKUP($A185,#REF!,#REF!,FALSE))</f>
        <v>#REF!</v>
      </c>
      <c r="Q185" s="133" t="e">
        <f>P185-(VLOOKUP($A185,#REF!,#REF!,FALSE))</f>
        <v>#REF!</v>
      </c>
      <c r="R185" s="133" t="e">
        <f>Q185-(VLOOKUP($A185,#REF!,#REF!,FALSE))</f>
        <v>#REF!</v>
      </c>
      <c r="S185" s="133" t="e">
        <f>R185-(VLOOKUP($A185,#REF!,#REF!,FALSE))</f>
        <v>#REF!</v>
      </c>
      <c r="T185" s="133" t="e">
        <f>S185-(VLOOKUP($A185,#REF!,#REF!,FALSE))</f>
        <v>#REF!</v>
      </c>
      <c r="U185" s="133" t="e">
        <f>T185-(VLOOKUP($A185,#REF!,#REF!,FALSE))</f>
        <v>#REF!</v>
      </c>
      <c r="V185" s="133" t="e">
        <f>U185-(VLOOKUP($A185,#REF!,#REF!,FALSE))</f>
        <v>#REF!</v>
      </c>
      <c r="W185" s="133" t="e">
        <f>V185-(VLOOKUP($A185,#REF!,#REF!,FALSE))</f>
        <v>#REF!</v>
      </c>
      <c r="X185" s="134" t="e">
        <f>W185-(VLOOKUP($A185,#REF!,#REF!,FALSE))</f>
        <v>#REF!</v>
      </c>
      <c r="Z185" s="231" t="e">
        <f t="shared" ref="Z185:AI185" si="212">IF(IF(K185&lt;0,(L185/$F185)-(K185/$F185),L185/$F185)&gt;0,"",IF(K185&lt;0,(L185/$F185)-(K185/$F185),L185/$F185))</f>
        <v>#REF!</v>
      </c>
      <c r="AA185" s="232" t="e">
        <f t="shared" si="212"/>
        <v>#REF!</v>
      </c>
      <c r="AB185" s="232" t="e">
        <f t="shared" si="212"/>
        <v>#REF!</v>
      </c>
      <c r="AC185" s="232" t="e">
        <f t="shared" si="212"/>
        <v>#REF!</v>
      </c>
      <c r="AD185" s="232" t="e">
        <f t="shared" si="212"/>
        <v>#REF!</v>
      </c>
      <c r="AE185" s="232" t="e">
        <f t="shared" si="212"/>
        <v>#REF!</v>
      </c>
      <c r="AF185" s="232" t="e">
        <f t="shared" si="212"/>
        <v>#REF!</v>
      </c>
      <c r="AG185" s="232" t="e">
        <f t="shared" si="212"/>
        <v>#REF!</v>
      </c>
      <c r="AH185" s="232" t="e">
        <f t="shared" si="212"/>
        <v>#REF!</v>
      </c>
      <c r="AI185" s="232" t="e">
        <f t="shared" si="212"/>
        <v>#REF!</v>
      </c>
      <c r="AJ185" s="237" t="e">
        <f t="shared" si="205"/>
        <v>#REF!</v>
      </c>
      <c r="AK185" s="237"/>
      <c r="AL185" s="237"/>
      <c r="AM185" s="168" t="e">
        <f t="shared" si="206"/>
        <v>#REF!</v>
      </c>
      <c r="AN185" s="52">
        <f>IF($AM$2="Oui",SUM(AO185:BM185),0)</f>
        <v>0</v>
      </c>
      <c r="AO185" s="142"/>
      <c r="AP185" s="147"/>
      <c r="AQ185" s="150"/>
      <c r="AR185" s="147"/>
      <c r="AS185" s="150"/>
      <c r="AT185" s="147"/>
      <c r="AU185" s="150"/>
      <c r="AV185" s="147"/>
      <c r="AW185" s="150"/>
      <c r="AX185" s="147"/>
      <c r="AY185" s="150"/>
      <c r="AZ185" s="147"/>
      <c r="BA185" s="150"/>
      <c r="BB185" s="147"/>
      <c r="BC185" s="150"/>
      <c r="BD185" s="147"/>
      <c r="BE185" s="150"/>
      <c r="BF185" s="147"/>
      <c r="BG185" s="150"/>
      <c r="BH185" s="147"/>
      <c r="BI185" s="150"/>
      <c r="BJ185" s="147"/>
      <c r="BK185" s="150"/>
      <c r="BL185" s="147"/>
      <c r="BM185" s="151"/>
      <c r="BN185" s="67">
        <f t="shared" si="208"/>
        <v>0</v>
      </c>
      <c r="BO185" s="46">
        <f t="shared" si="209"/>
        <v>0</v>
      </c>
      <c r="BP185" s="46">
        <f t="shared" si="209"/>
        <v>0</v>
      </c>
      <c r="BQ185" s="46">
        <f t="shared" si="209"/>
        <v>0</v>
      </c>
      <c r="BR185" s="46">
        <f t="shared" si="209"/>
        <v>0</v>
      </c>
      <c r="BS185" s="49">
        <f t="shared" si="209"/>
        <v>0</v>
      </c>
      <c r="CC185" s="33" t="e">
        <f t="shared" si="210"/>
        <v>#REF!</v>
      </c>
    </row>
    <row r="186" spans="1:81" ht="15.75" hidden="1" thickBot="1" x14ac:dyDescent="0.25">
      <c r="A186" s="314">
        <v>1000013895</v>
      </c>
      <c r="B186" s="315" t="str">
        <f>VLOOKUP($A186,base!$F:$V,base!Q$1,FALSE)</f>
        <v>AMS NATURE 550 G</v>
      </c>
      <c r="C186" s="316">
        <f>VLOOKUP($A186,base!$F:$V,base!P$1,FALSE)</f>
        <v>2029003999</v>
      </c>
      <c r="D186" s="317">
        <f>VLOOKUP($A186,base!$F:$V,base!U$1,FALSE)</f>
        <v>5.1712268314210057</v>
      </c>
      <c r="E186" s="318">
        <f>VLOOKUP($A186,base!$F:$V,base!T$1,FALSE)</f>
        <v>9.4396508737883931</v>
      </c>
      <c r="F186" s="316">
        <f>VLOOKUP($A186,base!$F:$V,base!O$1,FALSE)</f>
        <v>44</v>
      </c>
      <c r="G186" s="316">
        <f>VLOOKUP($A186,base!$F:$V,base!N$1,FALSE)</f>
        <v>15</v>
      </c>
      <c r="H186" s="316" t="str">
        <f>VLOOKUP($A186,DLUO!$A:$H,DLUO!$F$1,FALSE)</f>
        <v>6</v>
      </c>
      <c r="I186" s="316" t="str">
        <f>VLOOKUP($A186,DLUO!$A:$H,DLUO!$H$1,FALSE)</f>
        <v>18</v>
      </c>
      <c r="J186" s="141" t="e">
        <f>VLOOKUP(A186,#REF!,#REF!,FALSE)</f>
        <v>#REF!</v>
      </c>
      <c r="K186" s="132" t="e">
        <f>J186-(VLOOKUP($A186,#REF!,#REF!,FALSE))+($AN186*$F186)</f>
        <v>#REF!</v>
      </c>
      <c r="L186" s="133" t="e">
        <f>K186-(VLOOKUP($A186,#REF!,#REF!,FALSE))</f>
        <v>#REF!</v>
      </c>
      <c r="M186" s="133" t="e">
        <f>L186-(VLOOKUP($A186,#REF!,#REF!,FALSE))</f>
        <v>#REF!</v>
      </c>
      <c r="N186" s="133" t="e">
        <f>M186-(VLOOKUP($A186,#REF!,#REF!,FALSE))</f>
        <v>#REF!</v>
      </c>
      <c r="O186" s="133" t="e">
        <f>N186-(VLOOKUP($A186,#REF!,#REF!,FALSE))</f>
        <v>#REF!</v>
      </c>
      <c r="P186" s="133" t="e">
        <f>O186-(VLOOKUP($A186,#REF!,#REF!,FALSE))</f>
        <v>#REF!</v>
      </c>
      <c r="Q186" s="133" t="e">
        <f>P186-(VLOOKUP($A186,#REF!,#REF!,FALSE))</f>
        <v>#REF!</v>
      </c>
      <c r="R186" s="133" t="e">
        <f>Q186-(VLOOKUP($A186,#REF!,#REF!,FALSE))</f>
        <v>#REF!</v>
      </c>
      <c r="S186" s="133" t="e">
        <f>R186-(VLOOKUP($A186,#REF!,#REF!,FALSE))</f>
        <v>#REF!</v>
      </c>
      <c r="T186" s="133" t="e">
        <f>S186-(VLOOKUP($A186,#REF!,#REF!,FALSE))</f>
        <v>#REF!</v>
      </c>
      <c r="U186" s="133" t="e">
        <f>T186-(VLOOKUP($A186,#REF!,#REF!,FALSE))</f>
        <v>#REF!</v>
      </c>
      <c r="V186" s="133" t="e">
        <f>U186-(VLOOKUP($A186,#REF!,#REF!,FALSE))</f>
        <v>#REF!</v>
      </c>
      <c r="W186" s="133" t="e">
        <f>V186-(VLOOKUP($A186,#REF!,#REF!,FALSE))</f>
        <v>#REF!</v>
      </c>
      <c r="X186" s="134" t="e">
        <f>W186-(VLOOKUP($A186,#REF!,#REF!,FALSE))</f>
        <v>#REF!</v>
      </c>
      <c r="Z186" s="231" t="e">
        <f t="shared" si="195"/>
        <v>#REF!</v>
      </c>
      <c r="AA186" s="232" t="e">
        <f t="shared" si="196"/>
        <v>#REF!</v>
      </c>
      <c r="AB186" s="232" t="e">
        <f t="shared" si="197"/>
        <v>#REF!</v>
      </c>
      <c r="AC186" s="232" t="e">
        <f t="shared" si="198"/>
        <v>#REF!</v>
      </c>
      <c r="AD186" s="232" t="e">
        <f t="shared" si="199"/>
        <v>#REF!</v>
      </c>
      <c r="AE186" s="232" t="e">
        <f t="shared" si="200"/>
        <v>#REF!</v>
      </c>
      <c r="AF186" s="232" t="e">
        <f t="shared" si="201"/>
        <v>#REF!</v>
      </c>
      <c r="AG186" s="232" t="e">
        <f t="shared" si="202"/>
        <v>#REF!</v>
      </c>
      <c r="AH186" s="232" t="e">
        <f t="shared" si="203"/>
        <v>#REF!</v>
      </c>
      <c r="AI186" s="232" t="e">
        <f t="shared" si="204"/>
        <v>#REF!</v>
      </c>
      <c r="AJ186" s="237" t="e">
        <f t="shared" si="205"/>
        <v>#REF!</v>
      </c>
      <c r="AK186" s="237"/>
      <c r="AL186" s="237"/>
      <c r="AM186" s="168" t="e">
        <f t="shared" si="206"/>
        <v>#REF!</v>
      </c>
      <c r="AN186" s="52">
        <f t="shared" si="207"/>
        <v>0</v>
      </c>
      <c r="AO186" s="142"/>
      <c r="AP186" s="147"/>
      <c r="AQ186" s="150"/>
      <c r="AR186" s="147"/>
      <c r="AS186" s="150"/>
      <c r="AT186" s="147"/>
      <c r="AU186" s="150"/>
      <c r="AV186" s="147"/>
      <c r="AW186" s="150"/>
      <c r="AX186" s="147"/>
      <c r="AY186" s="150"/>
      <c r="AZ186" s="147"/>
      <c r="BA186" s="150"/>
      <c r="BB186" s="147"/>
      <c r="BC186" s="150"/>
      <c r="BD186" s="147"/>
      <c r="BE186" s="150"/>
      <c r="BF186" s="147"/>
      <c r="BG186" s="150"/>
      <c r="BH186" s="147"/>
      <c r="BI186" s="150"/>
      <c r="BJ186" s="147"/>
      <c r="BK186" s="150"/>
      <c r="BL186" s="147"/>
      <c r="BM186" s="151"/>
      <c r="BN186" s="67">
        <f t="shared" si="208"/>
        <v>0</v>
      </c>
      <c r="BO186" s="46">
        <f t="shared" si="209"/>
        <v>0</v>
      </c>
      <c r="BP186" s="46">
        <f t="shared" si="209"/>
        <v>0</v>
      </c>
      <c r="BQ186" s="46">
        <f t="shared" si="209"/>
        <v>0</v>
      </c>
      <c r="BR186" s="46">
        <f t="shared" si="209"/>
        <v>0</v>
      </c>
      <c r="BS186" s="49">
        <f t="shared" si="209"/>
        <v>0</v>
      </c>
      <c r="CC186" s="33" t="e">
        <f t="shared" si="210"/>
        <v>#REF!</v>
      </c>
    </row>
    <row r="187" spans="1:81" ht="15.75" hidden="1" thickBot="1" x14ac:dyDescent="0.25">
      <c r="A187" s="314">
        <v>1000013894</v>
      </c>
      <c r="B187" s="315" t="str">
        <f>VLOOKUP($A187,base!$F:$V,base!Q$1,FALSE)</f>
        <v>AMS NATURE 550 G</v>
      </c>
      <c r="C187" s="316">
        <f>VLOOKUP($A187,base!$F:$V,base!P$1,FALSE)</f>
        <v>2029003999</v>
      </c>
      <c r="D187" s="317">
        <f>VLOOKUP($A187,base!$F:$V,base!U$1,FALSE)</f>
        <v>5.6883495145631056</v>
      </c>
      <c r="E187" s="318">
        <f>VLOOKUP($A187,base!$F:$V,base!T$1,FALSE)</f>
        <v>9.4396508737883931</v>
      </c>
      <c r="F187" s="316">
        <f>VLOOKUP($A187,base!$F:$V,base!O$1,FALSE)</f>
        <v>60</v>
      </c>
      <c r="G187" s="316">
        <f>VLOOKUP($A187,base!$F:$V,base!N$1,FALSE)</f>
        <v>10</v>
      </c>
      <c r="H187" s="316" t="str">
        <f>VLOOKUP($A187,DLUO!$A:$H,DLUO!$F$1,FALSE)</f>
        <v>6</v>
      </c>
      <c r="I187" s="316" t="str">
        <f>VLOOKUP($A187,DLUO!$A:$H,DLUO!$H$1,FALSE)</f>
        <v>18</v>
      </c>
      <c r="J187" s="141" t="e">
        <f>VLOOKUP(A187,#REF!,#REF!,FALSE)</f>
        <v>#REF!</v>
      </c>
      <c r="K187" s="132" t="e">
        <f>J187-(VLOOKUP($A187,#REF!,#REF!,FALSE))+($AN187*$F187)</f>
        <v>#REF!</v>
      </c>
      <c r="L187" s="133" t="e">
        <f>K187-(VLOOKUP($A187,#REF!,#REF!,FALSE))</f>
        <v>#REF!</v>
      </c>
      <c r="M187" s="133" t="e">
        <f>L187-(VLOOKUP($A187,#REF!,#REF!,FALSE))</f>
        <v>#REF!</v>
      </c>
      <c r="N187" s="133" t="e">
        <f>M187-(VLOOKUP($A187,#REF!,#REF!,FALSE))</f>
        <v>#REF!</v>
      </c>
      <c r="O187" s="133" t="e">
        <f>N187-(VLOOKUP($A187,#REF!,#REF!,FALSE))</f>
        <v>#REF!</v>
      </c>
      <c r="P187" s="133" t="e">
        <f>O187-(VLOOKUP($A187,#REF!,#REF!,FALSE))</f>
        <v>#REF!</v>
      </c>
      <c r="Q187" s="133" t="e">
        <f>P187-(VLOOKUP($A187,#REF!,#REF!,FALSE))</f>
        <v>#REF!</v>
      </c>
      <c r="R187" s="133" t="e">
        <f>Q187-(VLOOKUP($A187,#REF!,#REF!,FALSE))</f>
        <v>#REF!</v>
      </c>
      <c r="S187" s="133" t="e">
        <f>R187-(VLOOKUP($A187,#REF!,#REF!,FALSE))</f>
        <v>#REF!</v>
      </c>
      <c r="T187" s="133" t="e">
        <f>S187-(VLOOKUP($A187,#REF!,#REF!,FALSE))</f>
        <v>#REF!</v>
      </c>
      <c r="U187" s="133" t="e">
        <f>T187-(VLOOKUP($A187,#REF!,#REF!,FALSE))</f>
        <v>#REF!</v>
      </c>
      <c r="V187" s="133" t="e">
        <f>U187-(VLOOKUP($A187,#REF!,#REF!,FALSE))</f>
        <v>#REF!</v>
      </c>
      <c r="W187" s="133" t="e">
        <f>V187-(VLOOKUP($A187,#REF!,#REF!,FALSE))</f>
        <v>#REF!</v>
      </c>
      <c r="X187" s="134" t="e">
        <f>W187-(VLOOKUP($A187,#REF!,#REF!,FALSE))</f>
        <v>#REF!</v>
      </c>
      <c r="Z187" s="231" t="e">
        <f t="shared" si="195"/>
        <v>#REF!</v>
      </c>
      <c r="AA187" s="232" t="e">
        <f t="shared" si="196"/>
        <v>#REF!</v>
      </c>
      <c r="AB187" s="232" t="e">
        <f t="shared" si="197"/>
        <v>#REF!</v>
      </c>
      <c r="AC187" s="232" t="e">
        <f t="shared" si="198"/>
        <v>#REF!</v>
      </c>
      <c r="AD187" s="232" t="e">
        <f t="shared" si="199"/>
        <v>#REF!</v>
      </c>
      <c r="AE187" s="232" t="e">
        <f t="shared" si="200"/>
        <v>#REF!</v>
      </c>
      <c r="AF187" s="232" t="e">
        <f t="shared" si="201"/>
        <v>#REF!</v>
      </c>
      <c r="AG187" s="232" t="e">
        <f t="shared" si="202"/>
        <v>#REF!</v>
      </c>
      <c r="AH187" s="232" t="e">
        <f t="shared" si="203"/>
        <v>#REF!</v>
      </c>
      <c r="AI187" s="232" t="e">
        <f t="shared" si="204"/>
        <v>#REF!</v>
      </c>
      <c r="AJ187" s="237" t="e">
        <f t="shared" si="205"/>
        <v>#REF!</v>
      </c>
      <c r="AK187" s="237"/>
      <c r="AL187" s="237"/>
      <c r="AM187" s="168" t="e">
        <f t="shared" si="206"/>
        <v>#REF!</v>
      </c>
      <c r="AN187" s="52">
        <f t="shared" si="207"/>
        <v>0</v>
      </c>
      <c r="AO187" s="142"/>
      <c r="AP187" s="147"/>
      <c r="AQ187" s="150"/>
      <c r="AR187" s="147"/>
      <c r="AS187" s="150"/>
      <c r="AT187" s="147"/>
      <c r="AU187" s="150"/>
      <c r="AV187" s="147"/>
      <c r="AW187" s="150"/>
      <c r="AX187" s="147"/>
      <c r="AY187" s="150"/>
      <c r="AZ187" s="147"/>
      <c r="BA187" s="150"/>
      <c r="BB187" s="147"/>
      <c r="BC187" s="150"/>
      <c r="BD187" s="147"/>
      <c r="BE187" s="150"/>
      <c r="BF187" s="147"/>
      <c r="BG187" s="150"/>
      <c r="BH187" s="147"/>
      <c r="BI187" s="150"/>
      <c r="BJ187" s="147"/>
      <c r="BK187" s="150"/>
      <c r="BL187" s="147"/>
      <c r="BM187" s="151"/>
      <c r="BN187" s="67">
        <f t="shared" si="208"/>
        <v>0</v>
      </c>
      <c r="BO187" s="46">
        <f t="shared" si="209"/>
        <v>0</v>
      </c>
      <c r="BP187" s="46">
        <f t="shared" si="209"/>
        <v>0</v>
      </c>
      <c r="BQ187" s="46">
        <f t="shared" si="209"/>
        <v>0</v>
      </c>
      <c r="BR187" s="46">
        <f t="shared" si="209"/>
        <v>0</v>
      </c>
      <c r="BS187" s="49">
        <f t="shared" si="209"/>
        <v>0</v>
      </c>
      <c r="CC187" s="33" t="e">
        <f t="shared" si="210"/>
        <v>#REF!</v>
      </c>
    </row>
    <row r="188" spans="1:81" ht="15.75" hidden="1" thickBot="1" x14ac:dyDescent="0.25">
      <c r="A188" s="363">
        <v>1000015796</v>
      </c>
      <c r="B188" s="364" t="str">
        <f>VLOOKUP($A188,base!$F:$V,base!Q$1,FALSE)</f>
        <v>AMS NATURE 550 G</v>
      </c>
      <c r="C188" s="365">
        <f>VLOOKUP($A188,base!$F:$V,base!P$1,FALSE)</f>
        <v>2029003999</v>
      </c>
      <c r="D188" s="366">
        <f>VLOOKUP($A188,base!$F:$V,base!U$1,FALSE)</f>
        <v>5.6883495145631056</v>
      </c>
      <c r="E188" s="367">
        <f>VLOOKUP($A188,base!$F:$V,base!T$1,FALSE)</f>
        <v>9.4396508737883931</v>
      </c>
      <c r="F188" s="365">
        <f>VLOOKUP($A188,base!$F:$V,base!O$1,FALSE)</f>
        <v>60</v>
      </c>
      <c r="G188" s="365">
        <f>VLOOKUP($A188,base!$F:$V,base!N$1,FALSE)</f>
        <v>10</v>
      </c>
      <c r="H188" s="365" t="str">
        <f>VLOOKUP($A188,DLUO!$A:$H,DLUO!$F$1,FALSE)</f>
        <v>6</v>
      </c>
      <c r="I188" s="365" t="str">
        <f>VLOOKUP($A188,DLUO!$A:$H,DLUO!$H$1,FALSE)</f>
        <v>18</v>
      </c>
      <c r="J188" s="141" t="e">
        <f>VLOOKUP(A188,#REF!,#REF!,FALSE)</f>
        <v>#REF!</v>
      </c>
      <c r="K188" s="132" t="e">
        <f>J188-(VLOOKUP($A188,#REF!,#REF!,FALSE))+($AN188*$F188)</f>
        <v>#REF!</v>
      </c>
      <c r="L188" s="133" t="e">
        <f>K188-(VLOOKUP($A188,#REF!,#REF!,FALSE))</f>
        <v>#REF!</v>
      </c>
      <c r="M188" s="133" t="e">
        <f>L188-(VLOOKUP($A188,#REF!,#REF!,FALSE))</f>
        <v>#REF!</v>
      </c>
      <c r="N188" s="133" t="e">
        <f>M188-(VLOOKUP($A188,#REF!,#REF!,FALSE))</f>
        <v>#REF!</v>
      </c>
      <c r="O188" s="133" t="e">
        <f>N188-(VLOOKUP($A188,#REF!,#REF!,FALSE))</f>
        <v>#REF!</v>
      </c>
      <c r="P188" s="133" t="e">
        <f>O188-(VLOOKUP($A188,#REF!,#REF!,FALSE))</f>
        <v>#REF!</v>
      </c>
      <c r="Q188" s="133" t="e">
        <f>P188-(VLOOKUP($A188,#REF!,#REF!,FALSE))</f>
        <v>#REF!</v>
      </c>
      <c r="R188" s="133" t="e">
        <f>Q188-(VLOOKUP($A188,#REF!,#REF!,FALSE))</f>
        <v>#REF!</v>
      </c>
      <c r="S188" s="133" t="e">
        <f>R188-(VLOOKUP($A188,#REF!,#REF!,FALSE))</f>
        <v>#REF!</v>
      </c>
      <c r="T188" s="133" t="e">
        <f>S188-(VLOOKUP($A188,#REF!,#REF!,FALSE))</f>
        <v>#REF!</v>
      </c>
      <c r="U188" s="133" t="e">
        <f>T188-(VLOOKUP($A188,#REF!,#REF!,FALSE))</f>
        <v>#REF!</v>
      </c>
      <c r="V188" s="133" t="e">
        <f>U188-(VLOOKUP($A188,#REF!,#REF!,FALSE))</f>
        <v>#REF!</v>
      </c>
      <c r="W188" s="133" t="e">
        <f>V188-(VLOOKUP($A188,#REF!,#REF!,FALSE))</f>
        <v>#REF!</v>
      </c>
      <c r="X188" s="134" t="e">
        <f>W188-(VLOOKUP($A188,#REF!,#REF!,FALSE))</f>
        <v>#REF!</v>
      </c>
      <c r="Z188" s="231" t="e">
        <f t="shared" ref="Z188:AI189" si="213">IF(IF(K188&lt;0,(L188/$F188)-(K188/$F188),L188/$F188)&gt;0,"",IF(K188&lt;0,(L188/$F188)-(K188/$F188),L188/$F188))</f>
        <v>#REF!</v>
      </c>
      <c r="AA188" s="232" t="e">
        <f t="shared" si="213"/>
        <v>#REF!</v>
      </c>
      <c r="AB188" s="232" t="e">
        <f t="shared" si="213"/>
        <v>#REF!</v>
      </c>
      <c r="AC188" s="232" t="e">
        <f t="shared" si="213"/>
        <v>#REF!</v>
      </c>
      <c r="AD188" s="232" t="e">
        <f t="shared" si="213"/>
        <v>#REF!</v>
      </c>
      <c r="AE188" s="232" t="e">
        <f t="shared" si="213"/>
        <v>#REF!</v>
      </c>
      <c r="AF188" s="232" t="e">
        <f t="shared" si="213"/>
        <v>#REF!</v>
      </c>
      <c r="AG188" s="232" t="e">
        <f t="shared" si="213"/>
        <v>#REF!</v>
      </c>
      <c r="AH188" s="232" t="e">
        <f t="shared" si="213"/>
        <v>#REF!</v>
      </c>
      <c r="AI188" s="232" t="e">
        <f t="shared" si="213"/>
        <v>#REF!</v>
      </c>
      <c r="AJ188" s="237" t="e">
        <f t="shared" si="205"/>
        <v>#REF!</v>
      </c>
      <c r="AK188" s="237"/>
      <c r="AL188" s="237"/>
      <c r="AM188" s="168" t="e">
        <f t="shared" si="206"/>
        <v>#REF!</v>
      </c>
      <c r="AN188" s="52">
        <f>IF($AM$2="Oui",SUM(AO188:BM188),0)</f>
        <v>0</v>
      </c>
      <c r="AO188" s="142"/>
      <c r="AP188" s="147"/>
      <c r="AQ188" s="150"/>
      <c r="AR188" s="147"/>
      <c r="AS188" s="150"/>
      <c r="AT188" s="147"/>
      <c r="AU188" s="150"/>
      <c r="AV188" s="147"/>
      <c r="AW188" s="150"/>
      <c r="AX188" s="147"/>
      <c r="AY188" s="150"/>
      <c r="AZ188" s="147"/>
      <c r="BA188" s="150"/>
      <c r="BB188" s="147"/>
      <c r="BC188" s="150"/>
      <c r="BD188" s="147"/>
      <c r="BE188" s="150"/>
      <c r="BF188" s="147"/>
      <c r="BG188" s="150"/>
      <c r="BH188" s="147"/>
      <c r="BI188" s="150"/>
      <c r="BJ188" s="147"/>
      <c r="BK188" s="150"/>
      <c r="BL188" s="147"/>
      <c r="BM188" s="151"/>
      <c r="BN188" s="67">
        <f t="shared" si="208"/>
        <v>0</v>
      </c>
      <c r="BO188" s="46">
        <f t="shared" si="209"/>
        <v>0</v>
      </c>
      <c r="BP188" s="46">
        <f t="shared" si="209"/>
        <v>0</v>
      </c>
      <c r="BQ188" s="46">
        <f t="shared" si="209"/>
        <v>0</v>
      </c>
      <c r="BR188" s="46">
        <f t="shared" si="209"/>
        <v>0</v>
      </c>
      <c r="BS188" s="49">
        <f t="shared" si="209"/>
        <v>0</v>
      </c>
      <c r="CC188" s="33" t="e">
        <f t="shared" si="210"/>
        <v>#REF!</v>
      </c>
    </row>
    <row r="189" spans="1:81" ht="15.75" hidden="1" thickBot="1" x14ac:dyDescent="0.25">
      <c r="A189" s="363">
        <v>1000015798</v>
      </c>
      <c r="B189" s="364" t="str">
        <f>VLOOKUP($A189,base!$F:$V,base!Q$1,FALSE)</f>
        <v>AMS NATURE 550 G</v>
      </c>
      <c r="C189" s="365">
        <f>VLOOKUP($A189,base!$F:$V,base!P$1,FALSE)</f>
        <v>2029003999</v>
      </c>
      <c r="D189" s="366">
        <f>VLOOKUP($A189,base!$F:$V,base!U$1,FALSE)</f>
        <v>5.1712268314210057</v>
      </c>
      <c r="E189" s="367">
        <f>VLOOKUP($A189,base!$F:$V,base!T$1,FALSE)</f>
        <v>9.4396508737883931</v>
      </c>
      <c r="F189" s="365">
        <f>VLOOKUP($A189,base!$F:$V,base!O$1,FALSE)</f>
        <v>44</v>
      </c>
      <c r="G189" s="365">
        <f>VLOOKUP($A189,base!$F:$V,base!N$1,FALSE)</f>
        <v>15</v>
      </c>
      <c r="H189" s="365" t="str">
        <f>VLOOKUP($A189,DLUO!$A:$H,DLUO!$F$1,FALSE)</f>
        <v>6</v>
      </c>
      <c r="I189" s="365" t="str">
        <f>VLOOKUP($A189,DLUO!$A:$H,DLUO!$H$1,FALSE)</f>
        <v>18</v>
      </c>
      <c r="J189" s="141" t="e">
        <f>VLOOKUP(A189,#REF!,#REF!,FALSE)</f>
        <v>#REF!</v>
      </c>
      <c r="K189" s="132" t="e">
        <f>J189-(VLOOKUP($A189,#REF!,#REF!,FALSE))+($AN189*$F189)</f>
        <v>#REF!</v>
      </c>
      <c r="L189" s="133" t="e">
        <f>K189-(VLOOKUP($A189,#REF!,#REF!,FALSE))</f>
        <v>#REF!</v>
      </c>
      <c r="M189" s="133" t="e">
        <f>L189-(VLOOKUP($A189,#REF!,#REF!,FALSE))</f>
        <v>#REF!</v>
      </c>
      <c r="N189" s="133" t="e">
        <f>M189-(VLOOKUP($A189,#REF!,#REF!,FALSE))</f>
        <v>#REF!</v>
      </c>
      <c r="O189" s="133" t="e">
        <f>N189-(VLOOKUP($A189,#REF!,#REF!,FALSE))</f>
        <v>#REF!</v>
      </c>
      <c r="P189" s="133" t="e">
        <f>O189-(VLOOKUP($A189,#REF!,#REF!,FALSE))</f>
        <v>#REF!</v>
      </c>
      <c r="Q189" s="133" t="e">
        <f>P189-(VLOOKUP($A189,#REF!,#REF!,FALSE))</f>
        <v>#REF!</v>
      </c>
      <c r="R189" s="133" t="e">
        <f>Q189-(VLOOKUP($A189,#REF!,#REF!,FALSE))</f>
        <v>#REF!</v>
      </c>
      <c r="S189" s="133" t="e">
        <f>R189-(VLOOKUP($A189,#REF!,#REF!,FALSE))</f>
        <v>#REF!</v>
      </c>
      <c r="T189" s="133" t="e">
        <f>S189-(VLOOKUP($A189,#REF!,#REF!,FALSE))</f>
        <v>#REF!</v>
      </c>
      <c r="U189" s="133" t="e">
        <f>T189-(VLOOKUP($A189,#REF!,#REF!,FALSE))</f>
        <v>#REF!</v>
      </c>
      <c r="V189" s="133" t="e">
        <f>U189-(VLOOKUP($A189,#REF!,#REF!,FALSE))</f>
        <v>#REF!</v>
      </c>
      <c r="W189" s="133" t="e">
        <f>V189-(VLOOKUP($A189,#REF!,#REF!,FALSE))</f>
        <v>#REF!</v>
      </c>
      <c r="X189" s="134" t="e">
        <f>W189-(VLOOKUP($A189,#REF!,#REF!,FALSE))</f>
        <v>#REF!</v>
      </c>
      <c r="Z189" s="231" t="e">
        <f t="shared" si="213"/>
        <v>#REF!</v>
      </c>
      <c r="AA189" s="232" t="e">
        <f t="shared" si="213"/>
        <v>#REF!</v>
      </c>
      <c r="AB189" s="232" t="e">
        <f t="shared" si="213"/>
        <v>#REF!</v>
      </c>
      <c r="AC189" s="232" t="e">
        <f t="shared" si="213"/>
        <v>#REF!</v>
      </c>
      <c r="AD189" s="232" t="e">
        <f t="shared" si="213"/>
        <v>#REF!</v>
      </c>
      <c r="AE189" s="232" t="e">
        <f t="shared" si="213"/>
        <v>#REF!</v>
      </c>
      <c r="AF189" s="232" t="e">
        <f t="shared" si="213"/>
        <v>#REF!</v>
      </c>
      <c r="AG189" s="232" t="e">
        <f t="shared" si="213"/>
        <v>#REF!</v>
      </c>
      <c r="AH189" s="232" t="e">
        <f t="shared" si="213"/>
        <v>#REF!</v>
      </c>
      <c r="AI189" s="232" t="e">
        <f t="shared" si="213"/>
        <v>#REF!</v>
      </c>
      <c r="AJ189" s="237" t="e">
        <f t="shared" si="205"/>
        <v>#REF!</v>
      </c>
      <c r="AK189" s="237"/>
      <c r="AL189" s="237"/>
      <c r="AM189" s="168" t="e">
        <f t="shared" si="206"/>
        <v>#REF!</v>
      </c>
      <c r="AN189" s="52">
        <f>IF($AM$2="Oui",SUM(AO189:BM189),0)</f>
        <v>0</v>
      </c>
      <c r="AO189" s="142"/>
      <c r="AP189" s="147"/>
      <c r="AQ189" s="150"/>
      <c r="AR189" s="147"/>
      <c r="AS189" s="150"/>
      <c r="AT189" s="147"/>
      <c r="AU189" s="150"/>
      <c r="AV189" s="147"/>
      <c r="AW189" s="150"/>
      <c r="AX189" s="147"/>
      <c r="AY189" s="150"/>
      <c r="AZ189" s="147"/>
      <c r="BA189" s="150"/>
      <c r="BB189" s="147"/>
      <c r="BC189" s="150"/>
      <c r="BD189" s="147"/>
      <c r="BE189" s="150"/>
      <c r="BF189" s="147"/>
      <c r="BG189" s="150"/>
      <c r="BH189" s="147"/>
      <c r="BI189" s="150"/>
      <c r="BJ189" s="147"/>
      <c r="BK189" s="150"/>
      <c r="BL189" s="147"/>
      <c r="BM189" s="151"/>
      <c r="BN189" s="67">
        <f t="shared" si="208"/>
        <v>0</v>
      </c>
      <c r="BO189" s="46">
        <f t="shared" si="209"/>
        <v>0</v>
      </c>
      <c r="BP189" s="46">
        <f t="shared" si="209"/>
        <v>0</v>
      </c>
      <c r="BQ189" s="46">
        <f t="shared" si="209"/>
        <v>0</v>
      </c>
      <c r="BR189" s="46">
        <f t="shared" si="209"/>
        <v>0</v>
      </c>
      <c r="BS189" s="49">
        <f t="shared" si="209"/>
        <v>0</v>
      </c>
      <c r="CC189" s="33" t="e">
        <f t="shared" si="210"/>
        <v>#REF!</v>
      </c>
    </row>
    <row r="190" spans="1:81" ht="15.75" hidden="1" thickBot="1" x14ac:dyDescent="0.25">
      <c r="A190" s="363">
        <v>1000016923</v>
      </c>
      <c r="B190" s="364" t="str">
        <f>VLOOKUP($A190,base!$F:$V,base!Q$1,FALSE)</f>
        <v xml:space="preserve">AMS NATURE 550 G SSA </v>
      </c>
      <c r="C190" s="365">
        <f>VLOOKUP($A190,base!$F:$V,base!P$1,FALSE)</f>
        <v>2029006068</v>
      </c>
      <c r="D190" s="366">
        <f>VLOOKUP($A190,base!$F:$V,base!U$1,FALSE)</f>
        <v>5.4551282051282062</v>
      </c>
      <c r="E190" s="367">
        <f>VLOOKUP($A190,base!$F:$V,base!T$1,FALSE)</f>
        <v>11.498365651774051</v>
      </c>
      <c r="F190" s="365">
        <f>VLOOKUP($A190,base!$F:$V,base!O$1,FALSE)</f>
        <v>120</v>
      </c>
      <c r="G190" s="365">
        <f>VLOOKUP($A190,base!$F:$V,base!N$1,FALSE)</f>
        <v>5</v>
      </c>
      <c r="H190" s="365" t="e">
        <f>VLOOKUP($A190,DLUO!$A:$H,DLUO!$F$1,FALSE)</f>
        <v>#N/A</v>
      </c>
      <c r="I190" s="365" t="e">
        <f>VLOOKUP($A190,DLUO!$A:$H,DLUO!$H$1,FALSE)</f>
        <v>#N/A</v>
      </c>
      <c r="J190" s="141" t="e">
        <f>VLOOKUP(A190,#REF!,#REF!,FALSE)</f>
        <v>#REF!</v>
      </c>
      <c r="K190" s="132" t="e">
        <f>J190-(VLOOKUP($A190,#REF!,#REF!,FALSE))+($AN190*$F190)</f>
        <v>#REF!</v>
      </c>
      <c r="L190" s="133" t="e">
        <f>K190-(VLOOKUP($A190,#REF!,#REF!,FALSE))</f>
        <v>#REF!</v>
      </c>
      <c r="M190" s="133" t="e">
        <f>L190-(VLOOKUP($A190,#REF!,#REF!,FALSE))</f>
        <v>#REF!</v>
      </c>
      <c r="N190" s="133" t="e">
        <f>M190-(VLOOKUP($A190,#REF!,#REF!,FALSE))</f>
        <v>#REF!</v>
      </c>
      <c r="O190" s="133" t="e">
        <f>N190-(VLOOKUP($A190,#REF!,#REF!,FALSE))</f>
        <v>#REF!</v>
      </c>
      <c r="P190" s="133" t="e">
        <f>O190-(VLOOKUP($A190,#REF!,#REF!,FALSE))</f>
        <v>#REF!</v>
      </c>
      <c r="Q190" s="133" t="e">
        <f>P190-(VLOOKUP($A190,#REF!,#REF!,FALSE))</f>
        <v>#REF!</v>
      </c>
      <c r="R190" s="133" t="e">
        <f>Q190-(VLOOKUP($A190,#REF!,#REF!,FALSE))</f>
        <v>#REF!</v>
      </c>
      <c r="S190" s="133" t="e">
        <f>R190-(VLOOKUP($A190,#REF!,#REF!,FALSE))</f>
        <v>#REF!</v>
      </c>
      <c r="T190" s="133" t="e">
        <f>S190-(VLOOKUP($A190,#REF!,#REF!,FALSE))</f>
        <v>#REF!</v>
      </c>
      <c r="U190" s="133" t="e">
        <f>T190-(VLOOKUP($A190,#REF!,#REF!,FALSE))</f>
        <v>#REF!</v>
      </c>
      <c r="V190" s="133" t="e">
        <f>U190-(VLOOKUP($A190,#REF!,#REF!,FALSE))</f>
        <v>#REF!</v>
      </c>
      <c r="W190" s="133" t="e">
        <f>V190-(VLOOKUP($A190,#REF!,#REF!,FALSE))</f>
        <v>#REF!</v>
      </c>
      <c r="X190" s="134" t="e">
        <f>W190-(VLOOKUP($A190,#REF!,#REF!,FALSE))</f>
        <v>#REF!</v>
      </c>
      <c r="Z190" s="231" t="e">
        <f t="shared" ref="Z190:AI190" si="214">IF(IF(K190&lt;0,(L190/$F190)-(K190/$F190),L190/$F190)&gt;0,"",IF(K190&lt;0,(L190/$F190)-(K190/$F190),L190/$F190))</f>
        <v>#REF!</v>
      </c>
      <c r="AA190" s="232" t="e">
        <f t="shared" si="214"/>
        <v>#REF!</v>
      </c>
      <c r="AB190" s="232" t="e">
        <f t="shared" si="214"/>
        <v>#REF!</v>
      </c>
      <c r="AC190" s="232" t="e">
        <f t="shared" si="214"/>
        <v>#REF!</v>
      </c>
      <c r="AD190" s="232" t="e">
        <f t="shared" si="214"/>
        <v>#REF!</v>
      </c>
      <c r="AE190" s="232" t="e">
        <f t="shared" si="214"/>
        <v>#REF!</v>
      </c>
      <c r="AF190" s="232" t="e">
        <f t="shared" si="214"/>
        <v>#REF!</v>
      </c>
      <c r="AG190" s="232" t="e">
        <f t="shared" si="214"/>
        <v>#REF!</v>
      </c>
      <c r="AH190" s="232" t="e">
        <f t="shared" si="214"/>
        <v>#REF!</v>
      </c>
      <c r="AI190" s="232" t="e">
        <f t="shared" si="214"/>
        <v>#REF!</v>
      </c>
      <c r="AJ190" s="237" t="e">
        <f t="shared" si="205"/>
        <v>#REF!</v>
      </c>
      <c r="AK190" s="237"/>
      <c r="AL190" s="237"/>
      <c r="AM190" s="168" t="e">
        <f t="shared" si="206"/>
        <v>#N/A</v>
      </c>
      <c r="AN190" s="52">
        <f>IF($AM$2="Oui",SUM(AO190:BM190),0)</f>
        <v>0</v>
      </c>
      <c r="AO190" s="142"/>
      <c r="AP190" s="147"/>
      <c r="AQ190" s="150"/>
      <c r="AR190" s="147"/>
      <c r="AS190" s="150"/>
      <c r="AT190" s="147"/>
      <c r="AU190" s="150"/>
      <c r="AV190" s="147"/>
      <c r="AW190" s="150"/>
      <c r="AX190" s="147"/>
      <c r="AY190" s="150"/>
      <c r="AZ190" s="147"/>
      <c r="BA190" s="150"/>
      <c r="BB190" s="147"/>
      <c r="BC190" s="150"/>
      <c r="BD190" s="147"/>
      <c r="BE190" s="150"/>
      <c r="BF190" s="147"/>
      <c r="BG190" s="150"/>
      <c r="BH190" s="147"/>
      <c r="BI190" s="150"/>
      <c r="BJ190" s="147"/>
      <c r="BK190" s="150"/>
      <c r="BL190" s="147"/>
      <c r="BM190" s="151"/>
      <c r="BN190" s="67" t="e">
        <f t="shared" si="208"/>
        <v>#N/A</v>
      </c>
      <c r="BO190" s="46">
        <f t="shared" ref="BO190:BS199" si="215">IFERROR(VLOOKUP($A190,$A$6:$BS$55,BO$1,FALSE),0)</f>
        <v>0</v>
      </c>
      <c r="BP190" s="46">
        <f t="shared" si="215"/>
        <v>0</v>
      </c>
      <c r="BQ190" s="46">
        <f t="shared" si="215"/>
        <v>0</v>
      </c>
      <c r="BR190" s="46">
        <f t="shared" si="215"/>
        <v>0</v>
      </c>
      <c r="BS190" s="49">
        <f t="shared" si="215"/>
        <v>0</v>
      </c>
      <c r="CC190" s="33" t="e">
        <f t="shared" si="210"/>
        <v>#REF!</v>
      </c>
    </row>
    <row r="191" spans="1:81" ht="15.75" hidden="1" thickBot="1" x14ac:dyDescent="0.25">
      <c r="A191" s="59">
        <v>1000010418</v>
      </c>
      <c r="B191" s="60" t="str">
        <f>VLOOKUP($A191,base!$F:$V,base!Q$1,FALSE)</f>
        <v>AMS COMPLET 900G OFFRE ECONOMIQUE SANS A</v>
      </c>
      <c r="C191" s="61">
        <f>VLOOKUP($A191,base!$F:$V,base!P$1,FALSE)</f>
        <v>2029004173</v>
      </c>
      <c r="D191" s="213">
        <f>VLOOKUP($A191,base!$F:$V,base!U$1,FALSE)</f>
        <v>5.417475726800971</v>
      </c>
      <c r="E191" s="195">
        <f>VLOOKUP($A191,base!$F:$V,base!T$1,FALSE)</f>
        <v>10.765192371983817</v>
      </c>
      <c r="F191" s="61">
        <f>VLOOKUP($A191,base!$F:$V,base!O$1,FALSE)</f>
        <v>28</v>
      </c>
      <c r="G191" s="61">
        <f>VLOOKUP($A191,base!$F:$V,base!N$1,FALSE)</f>
        <v>15</v>
      </c>
      <c r="H191" s="61" t="str">
        <f>VLOOKUP($A191,DLUO!$A:$H,DLUO!$F$1,FALSE)</f>
        <v>6</v>
      </c>
      <c r="I191" s="61" t="str">
        <f>VLOOKUP($A191,DLUO!$A:$H,DLUO!$H$1,FALSE)</f>
        <v>18</v>
      </c>
      <c r="J191" s="141" t="e">
        <f>VLOOKUP(A191,#REF!,#REF!,FALSE)</f>
        <v>#REF!</v>
      </c>
      <c r="K191" s="132" t="e">
        <f>J191-(VLOOKUP($A191,#REF!,#REF!,FALSE))+($AN191*$F191)</f>
        <v>#REF!</v>
      </c>
      <c r="L191" s="133" t="e">
        <f>K191-(VLOOKUP($A191,#REF!,#REF!,FALSE))</f>
        <v>#REF!</v>
      </c>
      <c r="M191" s="133" t="e">
        <f>L191-(VLOOKUP($A191,#REF!,#REF!,FALSE))</f>
        <v>#REF!</v>
      </c>
      <c r="N191" s="133" t="e">
        <f>M191-(VLOOKUP($A191,#REF!,#REF!,FALSE))</f>
        <v>#REF!</v>
      </c>
      <c r="O191" s="133" t="e">
        <f>N191-(VLOOKUP($A191,#REF!,#REF!,FALSE))</f>
        <v>#REF!</v>
      </c>
      <c r="P191" s="133" t="e">
        <f>O191-(VLOOKUP($A191,#REF!,#REF!,FALSE))</f>
        <v>#REF!</v>
      </c>
      <c r="Q191" s="133" t="e">
        <f>P191-(VLOOKUP($A191,#REF!,#REF!,FALSE))</f>
        <v>#REF!</v>
      </c>
      <c r="R191" s="133" t="e">
        <f>Q191-(VLOOKUP($A191,#REF!,#REF!,FALSE))</f>
        <v>#REF!</v>
      </c>
      <c r="S191" s="133" t="e">
        <f>R191-(VLOOKUP($A191,#REF!,#REF!,FALSE))</f>
        <v>#REF!</v>
      </c>
      <c r="T191" s="133" t="e">
        <f>S191-(VLOOKUP($A191,#REF!,#REF!,FALSE))</f>
        <v>#REF!</v>
      </c>
      <c r="U191" s="133" t="e">
        <f>T191-(VLOOKUP($A191,#REF!,#REF!,FALSE))</f>
        <v>#REF!</v>
      </c>
      <c r="V191" s="133" t="e">
        <f>U191-(VLOOKUP($A191,#REF!,#REF!,FALSE))</f>
        <v>#REF!</v>
      </c>
      <c r="W191" s="133" t="e">
        <f>V191-(VLOOKUP($A191,#REF!,#REF!,FALSE))</f>
        <v>#REF!</v>
      </c>
      <c r="X191" s="134" t="e">
        <f>W191-(VLOOKUP($A191,#REF!,#REF!,FALSE))</f>
        <v>#REF!</v>
      </c>
      <c r="Z191" s="231" t="e">
        <f t="shared" si="195"/>
        <v>#REF!</v>
      </c>
      <c r="AA191" s="232" t="e">
        <f t="shared" si="196"/>
        <v>#REF!</v>
      </c>
      <c r="AB191" s="232" t="e">
        <f t="shared" si="197"/>
        <v>#REF!</v>
      </c>
      <c r="AC191" s="232" t="e">
        <f t="shared" si="198"/>
        <v>#REF!</v>
      </c>
      <c r="AD191" s="232" t="e">
        <f t="shared" si="199"/>
        <v>#REF!</v>
      </c>
      <c r="AE191" s="232" t="e">
        <f t="shared" si="200"/>
        <v>#REF!</v>
      </c>
      <c r="AF191" s="232" t="e">
        <f t="shared" si="201"/>
        <v>#REF!</v>
      </c>
      <c r="AG191" s="232" t="e">
        <f t="shared" si="202"/>
        <v>#REF!</v>
      </c>
      <c r="AH191" s="232" t="e">
        <f t="shared" si="203"/>
        <v>#REF!</v>
      </c>
      <c r="AI191" s="232" t="e">
        <f t="shared" si="204"/>
        <v>#REF!</v>
      </c>
      <c r="AJ191" s="237" t="e">
        <f t="shared" si="205"/>
        <v>#REF!</v>
      </c>
      <c r="AK191" s="237"/>
      <c r="AL191" s="237"/>
      <c r="AM191" s="168" t="e">
        <f t="shared" si="206"/>
        <v>#REF!</v>
      </c>
      <c r="AN191" s="52">
        <f t="shared" si="207"/>
        <v>0</v>
      </c>
      <c r="AO191" s="142"/>
      <c r="AP191" s="147"/>
      <c r="AQ191" s="150"/>
      <c r="AR191" s="147"/>
      <c r="AS191" s="150"/>
      <c r="AT191" s="147"/>
      <c r="AU191" s="150"/>
      <c r="AV191" s="147"/>
      <c r="AW191" s="150"/>
      <c r="AX191" s="147"/>
      <c r="AY191" s="150"/>
      <c r="AZ191" s="147"/>
      <c r="BA191" s="150"/>
      <c r="BB191" s="147"/>
      <c r="BC191" s="150"/>
      <c r="BD191" s="147"/>
      <c r="BE191" s="150"/>
      <c r="BF191" s="147"/>
      <c r="BG191" s="150"/>
      <c r="BH191" s="147"/>
      <c r="BI191" s="150"/>
      <c r="BJ191" s="147"/>
      <c r="BK191" s="150"/>
      <c r="BL191" s="147"/>
      <c r="BM191" s="151"/>
      <c r="BN191" s="67">
        <f t="shared" si="208"/>
        <v>0</v>
      </c>
      <c r="BO191" s="46">
        <f t="shared" si="215"/>
        <v>0</v>
      </c>
      <c r="BP191" s="46">
        <f t="shared" si="215"/>
        <v>0</v>
      </c>
      <c r="BQ191" s="46">
        <f t="shared" si="215"/>
        <v>0</v>
      </c>
      <c r="BR191" s="46">
        <f t="shared" si="215"/>
        <v>0</v>
      </c>
      <c r="BS191" s="49">
        <f t="shared" si="215"/>
        <v>0</v>
      </c>
      <c r="CC191" s="33" t="e">
        <f t="shared" si="210"/>
        <v>#REF!</v>
      </c>
    </row>
    <row r="192" spans="1:81" ht="15.75" hidden="1" thickBot="1" x14ac:dyDescent="0.25">
      <c r="A192" s="59">
        <v>1000013364</v>
      </c>
      <c r="B192" s="60" t="str">
        <f>VLOOKUP($A192,base!$F:$V,base!Q$1,FALSE)</f>
        <v>AMS COMPLET 900G X 15</v>
      </c>
      <c r="C192" s="61">
        <f>VLOOKUP($A192,base!$F:$V,base!P$1,FALSE)</f>
        <v>2029004173</v>
      </c>
      <c r="D192" s="213">
        <f>VLOOKUP($A192,base!$F:$V,base!U$1,FALSE)</f>
        <v>5.417475726800971</v>
      </c>
      <c r="E192" s="195">
        <f>VLOOKUP($A192,base!$F:$V,base!T$1,FALSE)</f>
        <v>10.765192371983817</v>
      </c>
      <c r="F192" s="61">
        <f>VLOOKUP($A192,base!$F:$V,base!O$1,FALSE)</f>
        <v>28</v>
      </c>
      <c r="G192" s="61">
        <f>VLOOKUP($A192,base!$F:$V,base!N$1,FALSE)</f>
        <v>15</v>
      </c>
      <c r="H192" s="61" t="str">
        <f>VLOOKUP($A192,DLUO!$A:$H,DLUO!$F$1,FALSE)</f>
        <v>6</v>
      </c>
      <c r="I192" s="61" t="str">
        <f>VLOOKUP($A192,DLUO!$A:$H,DLUO!$H$1,FALSE)</f>
        <v>18</v>
      </c>
      <c r="J192" s="141" t="e">
        <f>VLOOKUP(A192,#REF!,#REF!,FALSE)</f>
        <v>#REF!</v>
      </c>
      <c r="K192" s="132" t="e">
        <f>J192-(VLOOKUP($A192,#REF!,#REF!,FALSE))+($AN192*$F192)</f>
        <v>#REF!</v>
      </c>
      <c r="L192" s="133" t="e">
        <f>K192-(VLOOKUP($A192,#REF!,#REF!,FALSE))</f>
        <v>#REF!</v>
      </c>
      <c r="M192" s="133" t="e">
        <f>L192-(VLOOKUP($A192,#REF!,#REF!,FALSE))</f>
        <v>#REF!</v>
      </c>
      <c r="N192" s="133" t="e">
        <f>M192-(VLOOKUP($A192,#REF!,#REF!,FALSE))</f>
        <v>#REF!</v>
      </c>
      <c r="O192" s="133" t="e">
        <f>N192-(VLOOKUP($A192,#REF!,#REF!,FALSE))</f>
        <v>#REF!</v>
      </c>
      <c r="P192" s="133" t="e">
        <f>O192-(VLOOKUP($A192,#REF!,#REF!,FALSE))</f>
        <v>#REF!</v>
      </c>
      <c r="Q192" s="133" t="e">
        <f>P192-(VLOOKUP($A192,#REF!,#REF!,FALSE))</f>
        <v>#REF!</v>
      </c>
      <c r="R192" s="133" t="e">
        <f>Q192-(VLOOKUP($A192,#REF!,#REF!,FALSE))</f>
        <v>#REF!</v>
      </c>
      <c r="S192" s="133" t="e">
        <f>R192-(VLOOKUP($A192,#REF!,#REF!,FALSE))</f>
        <v>#REF!</v>
      </c>
      <c r="T192" s="133" t="e">
        <f>S192-(VLOOKUP($A192,#REF!,#REF!,FALSE))</f>
        <v>#REF!</v>
      </c>
      <c r="U192" s="133" t="e">
        <f>T192-(VLOOKUP($A192,#REF!,#REF!,FALSE))</f>
        <v>#REF!</v>
      </c>
      <c r="V192" s="133" t="e">
        <f>U192-(VLOOKUP($A192,#REF!,#REF!,FALSE))</f>
        <v>#REF!</v>
      </c>
      <c r="W192" s="133" t="e">
        <f>V192-(VLOOKUP($A192,#REF!,#REF!,FALSE))</f>
        <v>#REF!</v>
      </c>
      <c r="X192" s="134" t="e">
        <f>W192-(VLOOKUP($A192,#REF!,#REF!,FALSE))</f>
        <v>#REF!</v>
      </c>
      <c r="Z192" s="231" t="e">
        <f t="shared" si="195"/>
        <v>#REF!</v>
      </c>
      <c r="AA192" s="232" t="e">
        <f t="shared" si="196"/>
        <v>#REF!</v>
      </c>
      <c r="AB192" s="232" t="e">
        <f t="shared" si="197"/>
        <v>#REF!</v>
      </c>
      <c r="AC192" s="232" t="e">
        <f t="shared" si="198"/>
        <v>#REF!</v>
      </c>
      <c r="AD192" s="232" t="e">
        <f t="shared" si="199"/>
        <v>#REF!</v>
      </c>
      <c r="AE192" s="232" t="e">
        <f t="shared" si="200"/>
        <v>#REF!</v>
      </c>
      <c r="AF192" s="232" t="e">
        <f t="shared" si="201"/>
        <v>#REF!</v>
      </c>
      <c r="AG192" s="232" t="e">
        <f t="shared" si="202"/>
        <v>#REF!</v>
      </c>
      <c r="AH192" s="232" t="e">
        <f t="shared" si="203"/>
        <v>#REF!</v>
      </c>
      <c r="AI192" s="232" t="e">
        <f t="shared" si="204"/>
        <v>#REF!</v>
      </c>
      <c r="AJ192" s="237" t="e">
        <f t="shared" si="205"/>
        <v>#REF!</v>
      </c>
      <c r="AK192" s="237"/>
      <c r="AL192" s="237"/>
      <c r="AM192" s="168" t="e">
        <f t="shared" si="206"/>
        <v>#REF!</v>
      </c>
      <c r="AN192" s="52">
        <f t="shared" si="207"/>
        <v>0</v>
      </c>
      <c r="AO192" s="142"/>
      <c r="AP192" s="147"/>
      <c r="AQ192" s="150"/>
      <c r="AR192" s="147"/>
      <c r="AS192" s="150"/>
      <c r="AT192" s="147"/>
      <c r="AU192" s="150"/>
      <c r="AV192" s="147"/>
      <c r="AW192" s="150"/>
      <c r="AX192" s="147"/>
      <c r="AY192" s="150"/>
      <c r="AZ192" s="147"/>
      <c r="BA192" s="150"/>
      <c r="BB192" s="147"/>
      <c r="BC192" s="150"/>
      <c r="BD192" s="147"/>
      <c r="BE192" s="150"/>
      <c r="BF192" s="147"/>
      <c r="BG192" s="150"/>
      <c r="BH192" s="147"/>
      <c r="BI192" s="150"/>
      <c r="BJ192" s="147"/>
      <c r="BK192" s="150"/>
      <c r="BL192" s="147"/>
      <c r="BM192" s="151"/>
      <c r="BN192" s="67">
        <f t="shared" si="208"/>
        <v>0</v>
      </c>
      <c r="BO192" s="46">
        <f t="shared" si="215"/>
        <v>0</v>
      </c>
      <c r="BP192" s="46">
        <f t="shared" si="215"/>
        <v>0</v>
      </c>
      <c r="BQ192" s="46">
        <f t="shared" si="215"/>
        <v>0</v>
      </c>
      <c r="BR192" s="46">
        <f t="shared" si="215"/>
        <v>0</v>
      </c>
      <c r="BS192" s="49">
        <f t="shared" si="215"/>
        <v>0</v>
      </c>
      <c r="CC192" s="33" t="e">
        <f t="shared" si="210"/>
        <v>#REF!</v>
      </c>
    </row>
    <row r="193" spans="1:81" ht="15.75" hidden="1" thickBot="1" x14ac:dyDescent="0.25">
      <c r="A193" s="59">
        <v>1000013363</v>
      </c>
      <c r="B193" s="60" t="str">
        <f>VLOOKUP($A193,base!$F:$V,base!Q$1,FALSE)</f>
        <v>AMS COMPLET 900G X 7</v>
      </c>
      <c r="C193" s="61">
        <f>VLOOKUP($A193,base!$F:$V,base!P$1,FALSE)</f>
        <v>2029004173</v>
      </c>
      <c r="D193" s="213">
        <f>VLOOKUP($A193,base!$F:$V,base!U$1,FALSE)</f>
        <v>5.417475726800971</v>
      </c>
      <c r="E193" s="195">
        <f>VLOOKUP($A193,base!$F:$V,base!T$1,FALSE)</f>
        <v>10.765192371983817</v>
      </c>
      <c r="F193" s="61">
        <f>VLOOKUP($A193,base!$F:$V,base!O$1,FALSE)</f>
        <v>60</v>
      </c>
      <c r="G193" s="61">
        <f>VLOOKUP($A193,base!$F:$V,base!N$1,FALSE)</f>
        <v>7</v>
      </c>
      <c r="H193" s="61" t="str">
        <f>VLOOKUP($A193,DLUO!$A:$H,DLUO!$F$1,FALSE)</f>
        <v>6</v>
      </c>
      <c r="I193" s="61" t="str">
        <f>VLOOKUP($A193,DLUO!$A:$H,DLUO!$H$1,FALSE)</f>
        <v>18</v>
      </c>
      <c r="J193" s="141" t="e">
        <f>VLOOKUP(A193,#REF!,#REF!,FALSE)</f>
        <v>#REF!</v>
      </c>
      <c r="K193" s="132" t="e">
        <f>J193-(VLOOKUP($A193,#REF!,#REF!,FALSE))+($AN193*$F193)</f>
        <v>#REF!</v>
      </c>
      <c r="L193" s="133" t="e">
        <f>K193-(VLOOKUP($A193,#REF!,#REF!,FALSE))</f>
        <v>#REF!</v>
      </c>
      <c r="M193" s="133" t="e">
        <f>L193-(VLOOKUP($A193,#REF!,#REF!,FALSE))</f>
        <v>#REF!</v>
      </c>
      <c r="N193" s="133" t="e">
        <f>M193-(VLOOKUP($A193,#REF!,#REF!,FALSE))</f>
        <v>#REF!</v>
      </c>
      <c r="O193" s="133" t="e">
        <f>N193-(VLOOKUP($A193,#REF!,#REF!,FALSE))</f>
        <v>#REF!</v>
      </c>
      <c r="P193" s="133" t="e">
        <f>O193-(VLOOKUP($A193,#REF!,#REF!,FALSE))</f>
        <v>#REF!</v>
      </c>
      <c r="Q193" s="133" t="e">
        <f>P193-(VLOOKUP($A193,#REF!,#REF!,FALSE))</f>
        <v>#REF!</v>
      </c>
      <c r="R193" s="133" t="e">
        <f>Q193-(VLOOKUP($A193,#REF!,#REF!,FALSE))</f>
        <v>#REF!</v>
      </c>
      <c r="S193" s="133" t="e">
        <f>R193-(VLOOKUP($A193,#REF!,#REF!,FALSE))</f>
        <v>#REF!</v>
      </c>
      <c r="T193" s="133" t="e">
        <f>S193-(VLOOKUP($A193,#REF!,#REF!,FALSE))</f>
        <v>#REF!</v>
      </c>
      <c r="U193" s="133" t="e">
        <f>T193-(VLOOKUP($A193,#REF!,#REF!,FALSE))</f>
        <v>#REF!</v>
      </c>
      <c r="V193" s="133" t="e">
        <f>U193-(VLOOKUP($A193,#REF!,#REF!,FALSE))</f>
        <v>#REF!</v>
      </c>
      <c r="W193" s="133" t="e">
        <f>V193-(VLOOKUP($A193,#REF!,#REF!,FALSE))</f>
        <v>#REF!</v>
      </c>
      <c r="X193" s="134" t="e">
        <f>W193-(VLOOKUP($A193,#REF!,#REF!,FALSE))</f>
        <v>#REF!</v>
      </c>
      <c r="Z193" s="231" t="e">
        <f t="shared" si="195"/>
        <v>#REF!</v>
      </c>
      <c r="AA193" s="232" t="e">
        <f t="shared" si="196"/>
        <v>#REF!</v>
      </c>
      <c r="AB193" s="232" t="e">
        <f t="shared" si="197"/>
        <v>#REF!</v>
      </c>
      <c r="AC193" s="232" t="e">
        <f t="shared" si="198"/>
        <v>#REF!</v>
      </c>
      <c r="AD193" s="232" t="e">
        <f t="shared" si="199"/>
        <v>#REF!</v>
      </c>
      <c r="AE193" s="232" t="e">
        <f t="shared" si="200"/>
        <v>#REF!</v>
      </c>
      <c r="AF193" s="232" t="e">
        <f t="shared" si="201"/>
        <v>#REF!</v>
      </c>
      <c r="AG193" s="232" t="e">
        <f t="shared" si="202"/>
        <v>#REF!</v>
      </c>
      <c r="AH193" s="232" t="e">
        <f t="shared" si="203"/>
        <v>#REF!</v>
      </c>
      <c r="AI193" s="232" t="e">
        <f t="shared" si="204"/>
        <v>#REF!</v>
      </c>
      <c r="AJ193" s="237" t="e">
        <f t="shared" si="205"/>
        <v>#REF!</v>
      </c>
      <c r="AK193" s="237"/>
      <c r="AL193" s="237"/>
      <c r="AM193" s="168" t="e">
        <f t="shared" si="206"/>
        <v>#REF!</v>
      </c>
      <c r="AN193" s="52">
        <f t="shared" si="207"/>
        <v>0</v>
      </c>
      <c r="AO193" s="142"/>
      <c r="AP193" s="147"/>
      <c r="AQ193" s="150"/>
      <c r="AR193" s="147"/>
      <c r="AS193" s="150"/>
      <c r="AT193" s="147"/>
      <c r="AU193" s="150"/>
      <c r="AV193" s="147"/>
      <c r="AW193" s="150"/>
      <c r="AX193" s="147"/>
      <c r="AY193" s="150"/>
      <c r="AZ193" s="147"/>
      <c r="BA193" s="150"/>
      <c r="BB193" s="147"/>
      <c r="BC193" s="150"/>
      <c r="BD193" s="147"/>
      <c r="BE193" s="150"/>
      <c r="BF193" s="147"/>
      <c r="BG193" s="150"/>
      <c r="BH193" s="147"/>
      <c r="BI193" s="150"/>
      <c r="BJ193" s="147"/>
      <c r="BK193" s="150"/>
      <c r="BL193" s="147"/>
      <c r="BM193" s="151"/>
      <c r="BN193" s="67">
        <f t="shared" si="208"/>
        <v>0</v>
      </c>
      <c r="BO193" s="46">
        <f t="shared" si="215"/>
        <v>0</v>
      </c>
      <c r="BP193" s="46">
        <f t="shared" si="215"/>
        <v>0</v>
      </c>
      <c r="BQ193" s="46">
        <f t="shared" si="215"/>
        <v>0</v>
      </c>
      <c r="BR193" s="46">
        <f t="shared" si="215"/>
        <v>0</v>
      </c>
      <c r="BS193" s="49">
        <f t="shared" si="215"/>
        <v>0</v>
      </c>
      <c r="CC193" s="33" t="e">
        <f t="shared" si="210"/>
        <v>#REF!</v>
      </c>
    </row>
    <row r="194" spans="1:81" ht="15.75" hidden="1" thickBot="1" x14ac:dyDescent="0.25">
      <c r="A194" s="59">
        <v>1000013367</v>
      </c>
      <c r="B194" s="60" t="str">
        <f>VLOOKUP($A194,base!$F:$V,base!Q$1,FALSE)</f>
        <v>AMERICAN SANDWICH COMPLET 600 G X 15</v>
      </c>
      <c r="C194" s="61">
        <f>VLOOKUP($A194,base!$F:$V,base!P$1,FALSE)</f>
        <v>2029004173</v>
      </c>
      <c r="D194" s="213">
        <f>VLOOKUP($A194,base!$F:$V,base!U$1,FALSE)</f>
        <v>5.1712268314210057</v>
      </c>
      <c r="E194" s="195">
        <f>VLOOKUP($A194,base!$F:$V,base!T$1,FALSE)</f>
        <v>10.765192371983815</v>
      </c>
      <c r="F194" s="61">
        <f>VLOOKUP($A194,base!$F:$V,base!O$1,FALSE)</f>
        <v>44</v>
      </c>
      <c r="G194" s="61">
        <f>VLOOKUP($A194,base!$F:$V,base!N$1,FALSE)</f>
        <v>15</v>
      </c>
      <c r="H194" s="61" t="str">
        <f>VLOOKUP($A194,DLUO!$A:$H,DLUO!$F$1,FALSE)</f>
        <v>6</v>
      </c>
      <c r="I194" s="61" t="str">
        <f>VLOOKUP($A194,DLUO!$A:$H,DLUO!$H$1,FALSE)</f>
        <v>18</v>
      </c>
      <c r="J194" s="141" t="e">
        <f>VLOOKUP(A194,#REF!,#REF!,FALSE)</f>
        <v>#REF!</v>
      </c>
      <c r="K194" s="132" t="e">
        <f>J194-(VLOOKUP($A194,#REF!,#REF!,FALSE))+($AN194*$F194)</f>
        <v>#REF!</v>
      </c>
      <c r="L194" s="133" t="e">
        <f>K194-(VLOOKUP($A194,#REF!,#REF!,FALSE))</f>
        <v>#REF!</v>
      </c>
      <c r="M194" s="133" t="e">
        <f>L194-(VLOOKUP($A194,#REF!,#REF!,FALSE))</f>
        <v>#REF!</v>
      </c>
      <c r="N194" s="133" t="e">
        <f>M194-(VLOOKUP($A194,#REF!,#REF!,FALSE))</f>
        <v>#REF!</v>
      </c>
      <c r="O194" s="133" t="e">
        <f>N194-(VLOOKUP($A194,#REF!,#REF!,FALSE))</f>
        <v>#REF!</v>
      </c>
      <c r="P194" s="133" t="e">
        <f>O194-(VLOOKUP($A194,#REF!,#REF!,FALSE))</f>
        <v>#REF!</v>
      </c>
      <c r="Q194" s="133" t="e">
        <f>P194-(VLOOKUP($A194,#REF!,#REF!,FALSE))</f>
        <v>#REF!</v>
      </c>
      <c r="R194" s="133" t="e">
        <f>Q194-(VLOOKUP($A194,#REF!,#REF!,FALSE))</f>
        <v>#REF!</v>
      </c>
      <c r="S194" s="133" t="e">
        <f>R194-(VLOOKUP($A194,#REF!,#REF!,FALSE))</f>
        <v>#REF!</v>
      </c>
      <c r="T194" s="133" t="e">
        <f>S194-(VLOOKUP($A194,#REF!,#REF!,FALSE))</f>
        <v>#REF!</v>
      </c>
      <c r="U194" s="133" t="e">
        <f>T194-(VLOOKUP($A194,#REF!,#REF!,FALSE))</f>
        <v>#REF!</v>
      </c>
      <c r="V194" s="133" t="e">
        <f>U194-(VLOOKUP($A194,#REF!,#REF!,FALSE))</f>
        <v>#REF!</v>
      </c>
      <c r="W194" s="133" t="e">
        <f>V194-(VLOOKUP($A194,#REF!,#REF!,FALSE))</f>
        <v>#REF!</v>
      </c>
      <c r="X194" s="134" t="e">
        <f>W194-(VLOOKUP($A194,#REF!,#REF!,FALSE))</f>
        <v>#REF!</v>
      </c>
      <c r="Z194" s="231" t="e">
        <f t="shared" si="195"/>
        <v>#REF!</v>
      </c>
      <c r="AA194" s="232" t="e">
        <f t="shared" si="196"/>
        <v>#REF!</v>
      </c>
      <c r="AB194" s="232" t="e">
        <f t="shared" si="197"/>
        <v>#REF!</v>
      </c>
      <c r="AC194" s="232" t="e">
        <f t="shared" si="198"/>
        <v>#REF!</v>
      </c>
      <c r="AD194" s="232" t="e">
        <f t="shared" si="199"/>
        <v>#REF!</v>
      </c>
      <c r="AE194" s="232" t="e">
        <f t="shared" si="200"/>
        <v>#REF!</v>
      </c>
      <c r="AF194" s="232" t="e">
        <f t="shared" si="201"/>
        <v>#REF!</v>
      </c>
      <c r="AG194" s="232" t="e">
        <f t="shared" si="202"/>
        <v>#REF!</v>
      </c>
      <c r="AH194" s="232" t="e">
        <f t="shared" si="203"/>
        <v>#REF!</v>
      </c>
      <c r="AI194" s="232" t="e">
        <f t="shared" si="204"/>
        <v>#REF!</v>
      </c>
      <c r="AJ194" s="237" t="e">
        <f t="shared" si="205"/>
        <v>#REF!</v>
      </c>
      <c r="AK194" s="237"/>
      <c r="AL194" s="237"/>
      <c r="AM194" s="168" t="e">
        <f t="shared" si="206"/>
        <v>#REF!</v>
      </c>
      <c r="AN194" s="52">
        <f t="shared" si="207"/>
        <v>0</v>
      </c>
      <c r="AO194" s="142"/>
      <c r="AP194" s="147"/>
      <c r="AQ194" s="150"/>
      <c r="AR194" s="147"/>
      <c r="AS194" s="150"/>
      <c r="AT194" s="147"/>
      <c r="AU194" s="150"/>
      <c r="AV194" s="147"/>
      <c r="AW194" s="150"/>
      <c r="AX194" s="147"/>
      <c r="AY194" s="150"/>
      <c r="AZ194" s="147"/>
      <c r="BA194" s="150"/>
      <c r="BB194" s="147"/>
      <c r="BC194" s="150"/>
      <c r="BD194" s="147"/>
      <c r="BE194" s="150"/>
      <c r="BF194" s="147"/>
      <c r="BG194" s="150"/>
      <c r="BH194" s="147"/>
      <c r="BI194" s="150"/>
      <c r="BJ194" s="147"/>
      <c r="BK194" s="150"/>
      <c r="BL194" s="147"/>
      <c r="BM194" s="151"/>
      <c r="BN194" s="67">
        <f t="shared" si="208"/>
        <v>0</v>
      </c>
      <c r="BO194" s="46">
        <f t="shared" si="215"/>
        <v>0</v>
      </c>
      <c r="BP194" s="46">
        <f t="shared" si="215"/>
        <v>0</v>
      </c>
      <c r="BQ194" s="46">
        <f t="shared" si="215"/>
        <v>0</v>
      </c>
      <c r="BR194" s="46">
        <f t="shared" si="215"/>
        <v>0</v>
      </c>
      <c r="BS194" s="49">
        <f t="shared" si="215"/>
        <v>0</v>
      </c>
      <c r="CC194" s="33" t="e">
        <f t="shared" si="210"/>
        <v>#REF!</v>
      </c>
    </row>
    <row r="195" spans="1:81" ht="15.75" hidden="1" thickBot="1" x14ac:dyDescent="0.25">
      <c r="A195" s="381">
        <v>1000015814</v>
      </c>
      <c r="B195" s="382" t="str">
        <f>VLOOKUP($A195,base!$F:$V,base!Q$1,FALSE)</f>
        <v>AMERICAN SANDWICH COMPLET 600 G X 15</v>
      </c>
      <c r="C195" s="383">
        <f>VLOOKUP($A195,base!$F:$V,base!P$1,FALSE)</f>
        <v>2029004173</v>
      </c>
      <c r="D195" s="384">
        <f>VLOOKUP($A195,base!$F:$V,base!U$1,FALSE)</f>
        <v>5.1712268314210057</v>
      </c>
      <c r="E195" s="385">
        <f>VLOOKUP($A195,base!$F:$V,base!T$1,FALSE)</f>
        <v>10.765192371983815</v>
      </c>
      <c r="F195" s="383">
        <f>VLOOKUP($A195,base!$F:$V,base!O$1,FALSE)</f>
        <v>44</v>
      </c>
      <c r="G195" s="383">
        <f>VLOOKUP($A195,base!$F:$V,base!N$1,FALSE)</f>
        <v>15</v>
      </c>
      <c r="H195" s="383" t="str">
        <f>VLOOKUP($A195,DLUO!$A:$H,DLUO!$F$1,FALSE)</f>
        <v>6</v>
      </c>
      <c r="I195" s="61" t="str">
        <f>VLOOKUP($A195,DLUO!$A:$H,DLUO!$H$1,FALSE)</f>
        <v>18</v>
      </c>
      <c r="J195" s="141" t="e">
        <f>VLOOKUP(A195,#REF!,#REF!,FALSE)</f>
        <v>#REF!</v>
      </c>
      <c r="K195" s="132" t="e">
        <f>J195-(VLOOKUP($A195,#REF!,#REF!,FALSE))+($AN195*$F195)</f>
        <v>#REF!</v>
      </c>
      <c r="L195" s="133" t="e">
        <f>K195-(VLOOKUP($A195,#REF!,#REF!,FALSE))</f>
        <v>#REF!</v>
      </c>
      <c r="M195" s="133" t="e">
        <f>L195-(VLOOKUP($A195,#REF!,#REF!,FALSE))</f>
        <v>#REF!</v>
      </c>
      <c r="N195" s="133" t="e">
        <f>M195-(VLOOKUP($A195,#REF!,#REF!,FALSE))</f>
        <v>#REF!</v>
      </c>
      <c r="O195" s="133" t="e">
        <f>N195-(VLOOKUP($A195,#REF!,#REF!,FALSE))</f>
        <v>#REF!</v>
      </c>
      <c r="P195" s="133" t="e">
        <f>O195-(VLOOKUP($A195,#REF!,#REF!,FALSE))</f>
        <v>#REF!</v>
      </c>
      <c r="Q195" s="133" t="e">
        <f>P195-(VLOOKUP($A195,#REF!,#REF!,FALSE))</f>
        <v>#REF!</v>
      </c>
      <c r="R195" s="133" t="e">
        <f>Q195-(VLOOKUP($A195,#REF!,#REF!,FALSE))</f>
        <v>#REF!</v>
      </c>
      <c r="S195" s="133" t="e">
        <f>R195-(VLOOKUP($A195,#REF!,#REF!,FALSE))</f>
        <v>#REF!</v>
      </c>
      <c r="T195" s="133" t="e">
        <f>S195-(VLOOKUP($A195,#REF!,#REF!,FALSE))</f>
        <v>#REF!</v>
      </c>
      <c r="U195" s="133" t="e">
        <f>T195-(VLOOKUP($A195,#REF!,#REF!,FALSE))</f>
        <v>#REF!</v>
      </c>
      <c r="V195" s="133" t="e">
        <f>U195-(VLOOKUP($A195,#REF!,#REF!,FALSE))</f>
        <v>#REF!</v>
      </c>
      <c r="W195" s="133" t="e">
        <f>V195-(VLOOKUP($A195,#REF!,#REF!,FALSE))</f>
        <v>#REF!</v>
      </c>
      <c r="X195" s="134" t="e">
        <f>W195-(VLOOKUP($A195,#REF!,#REF!,FALSE))</f>
        <v>#REF!</v>
      </c>
      <c r="Z195" s="231" t="e">
        <f t="shared" ref="Z195:AI196" si="216">IF(IF(K195&lt;0,(L195/$F195)-(K195/$F195),L195/$F195)&gt;0,"",IF(K195&lt;0,(L195/$F195)-(K195/$F195),L195/$F195))</f>
        <v>#REF!</v>
      </c>
      <c r="AA195" s="232" t="e">
        <f t="shared" si="216"/>
        <v>#REF!</v>
      </c>
      <c r="AB195" s="232" t="e">
        <f t="shared" si="216"/>
        <v>#REF!</v>
      </c>
      <c r="AC195" s="232" t="e">
        <f t="shared" si="216"/>
        <v>#REF!</v>
      </c>
      <c r="AD195" s="232" t="e">
        <f t="shared" si="216"/>
        <v>#REF!</v>
      </c>
      <c r="AE195" s="232" t="e">
        <f t="shared" si="216"/>
        <v>#REF!</v>
      </c>
      <c r="AF195" s="232" t="e">
        <f t="shared" si="216"/>
        <v>#REF!</v>
      </c>
      <c r="AG195" s="232" t="e">
        <f t="shared" si="216"/>
        <v>#REF!</v>
      </c>
      <c r="AH195" s="232" t="e">
        <f t="shared" si="216"/>
        <v>#REF!</v>
      </c>
      <c r="AI195" s="232" t="e">
        <f t="shared" si="216"/>
        <v>#REF!</v>
      </c>
      <c r="AJ195" s="237" t="e">
        <f t="shared" si="205"/>
        <v>#REF!</v>
      </c>
      <c r="AK195" s="237"/>
      <c r="AL195" s="237"/>
      <c r="AM195" s="168" t="e">
        <f t="shared" si="206"/>
        <v>#REF!</v>
      </c>
      <c r="AN195" s="52">
        <f>IF($AM$2="Oui",SUM(AO195:BM195),0)</f>
        <v>0</v>
      </c>
      <c r="AO195" s="142"/>
      <c r="AP195" s="147"/>
      <c r="AQ195" s="150"/>
      <c r="AR195" s="147"/>
      <c r="AS195" s="150"/>
      <c r="AT195" s="147"/>
      <c r="AU195" s="150"/>
      <c r="AV195" s="147"/>
      <c r="AW195" s="150"/>
      <c r="AX195" s="147"/>
      <c r="AY195" s="150"/>
      <c r="AZ195" s="147"/>
      <c r="BA195" s="150"/>
      <c r="BB195" s="147"/>
      <c r="BC195" s="150"/>
      <c r="BD195" s="147"/>
      <c r="BE195" s="150"/>
      <c r="BF195" s="147"/>
      <c r="BG195" s="150"/>
      <c r="BH195" s="147"/>
      <c r="BI195" s="150"/>
      <c r="BJ195" s="147"/>
      <c r="BK195" s="150"/>
      <c r="BL195" s="147"/>
      <c r="BM195" s="151"/>
      <c r="BN195" s="67">
        <f t="shared" si="208"/>
        <v>0</v>
      </c>
      <c r="BO195" s="46">
        <f t="shared" si="215"/>
        <v>0</v>
      </c>
      <c r="BP195" s="46">
        <f t="shared" si="215"/>
        <v>0</v>
      </c>
      <c r="BQ195" s="46">
        <f t="shared" si="215"/>
        <v>0</v>
      </c>
      <c r="BR195" s="46">
        <f t="shared" si="215"/>
        <v>0</v>
      </c>
      <c r="BS195" s="49">
        <f t="shared" si="215"/>
        <v>0</v>
      </c>
      <c r="CC195" s="33" t="e">
        <f t="shared" si="210"/>
        <v>#REF!</v>
      </c>
    </row>
    <row r="196" spans="1:81" ht="15.75" hidden="1" thickBot="1" x14ac:dyDescent="0.25">
      <c r="A196" s="59">
        <v>1000013366</v>
      </c>
      <c r="B196" s="60" t="str">
        <f>VLOOKUP($A196,base!$F:$V,base!Q$1,FALSE)</f>
        <v>AMERICAN SANDWICH COMPLET 600 G X 10</v>
      </c>
      <c r="C196" s="61">
        <f>VLOOKUP($A196,base!$F:$V,base!P$1,FALSE)</f>
        <v>2029004173</v>
      </c>
      <c r="D196" s="213">
        <f>VLOOKUP($A196,base!$F:$V,base!U$1,FALSE)</f>
        <v>5.6883495145631056</v>
      </c>
      <c r="E196" s="195">
        <f>VLOOKUP($A196,base!$F:$V,base!T$1,FALSE)</f>
        <v>10.765192371983817</v>
      </c>
      <c r="F196" s="61">
        <f>VLOOKUP($A196,base!$F:$V,base!O$1,FALSE)</f>
        <v>60</v>
      </c>
      <c r="G196" s="61">
        <f>VLOOKUP($A196,base!$F:$V,base!N$1,FALSE)</f>
        <v>10</v>
      </c>
      <c r="H196" s="61" t="str">
        <f>VLOOKUP($A196,DLUO!$A:$H,DLUO!$F$1,FALSE)</f>
        <v>6</v>
      </c>
      <c r="I196" s="61" t="str">
        <f>VLOOKUP($A196,DLUO!$A:$H,DLUO!$H$1,FALSE)</f>
        <v>18</v>
      </c>
      <c r="J196" s="141" t="e">
        <f>VLOOKUP(A196,#REF!,#REF!,FALSE)</f>
        <v>#REF!</v>
      </c>
      <c r="K196" s="132" t="e">
        <f>J196-(VLOOKUP($A196,#REF!,#REF!,FALSE))+($AN196*$F196)</f>
        <v>#REF!</v>
      </c>
      <c r="L196" s="133" t="e">
        <f>K196-(VLOOKUP($A196,#REF!,#REF!,FALSE))</f>
        <v>#REF!</v>
      </c>
      <c r="M196" s="133" t="e">
        <f>L196-(VLOOKUP($A196,#REF!,#REF!,FALSE))</f>
        <v>#REF!</v>
      </c>
      <c r="N196" s="133" t="e">
        <f>M196-(VLOOKUP($A196,#REF!,#REF!,FALSE))</f>
        <v>#REF!</v>
      </c>
      <c r="O196" s="133" t="e">
        <f>N196-(VLOOKUP($A196,#REF!,#REF!,FALSE))</f>
        <v>#REF!</v>
      </c>
      <c r="P196" s="133" t="e">
        <f>O196-(VLOOKUP($A196,#REF!,#REF!,FALSE))</f>
        <v>#REF!</v>
      </c>
      <c r="Q196" s="133" t="e">
        <f>P196-(VLOOKUP($A196,#REF!,#REF!,FALSE))</f>
        <v>#REF!</v>
      </c>
      <c r="R196" s="133" t="e">
        <f>Q196-(VLOOKUP($A196,#REF!,#REF!,FALSE))</f>
        <v>#REF!</v>
      </c>
      <c r="S196" s="133" t="e">
        <f>R196-(VLOOKUP($A196,#REF!,#REF!,FALSE))</f>
        <v>#REF!</v>
      </c>
      <c r="T196" s="133" t="e">
        <f>S196-(VLOOKUP($A196,#REF!,#REF!,FALSE))</f>
        <v>#REF!</v>
      </c>
      <c r="U196" s="133" t="e">
        <f>T196-(VLOOKUP($A196,#REF!,#REF!,FALSE))</f>
        <v>#REF!</v>
      </c>
      <c r="V196" s="133" t="e">
        <f>U196-(VLOOKUP($A196,#REF!,#REF!,FALSE))</f>
        <v>#REF!</v>
      </c>
      <c r="W196" s="133" t="e">
        <f>V196-(VLOOKUP($A196,#REF!,#REF!,FALSE))</f>
        <v>#REF!</v>
      </c>
      <c r="X196" s="134" t="e">
        <f>W196-(VLOOKUP($A196,#REF!,#REF!,FALSE))</f>
        <v>#REF!</v>
      </c>
      <c r="Z196" s="231" t="e">
        <f t="shared" si="216"/>
        <v>#REF!</v>
      </c>
      <c r="AA196" s="232" t="e">
        <f t="shared" si="216"/>
        <v>#REF!</v>
      </c>
      <c r="AB196" s="232" t="e">
        <f t="shared" si="216"/>
        <v>#REF!</v>
      </c>
      <c r="AC196" s="232" t="e">
        <f t="shared" si="216"/>
        <v>#REF!</v>
      </c>
      <c r="AD196" s="232" t="e">
        <f t="shared" si="216"/>
        <v>#REF!</v>
      </c>
      <c r="AE196" s="232" t="e">
        <f t="shared" si="216"/>
        <v>#REF!</v>
      </c>
      <c r="AF196" s="232" t="e">
        <f t="shared" si="216"/>
        <v>#REF!</v>
      </c>
      <c r="AG196" s="232" t="e">
        <f t="shared" si="216"/>
        <v>#REF!</v>
      </c>
      <c r="AH196" s="232" t="e">
        <f t="shared" si="216"/>
        <v>#REF!</v>
      </c>
      <c r="AI196" s="232" t="e">
        <f t="shared" si="216"/>
        <v>#REF!</v>
      </c>
      <c r="AJ196" s="237" t="e">
        <f t="shared" si="205"/>
        <v>#REF!</v>
      </c>
      <c r="AK196" s="237"/>
      <c r="AL196" s="237"/>
      <c r="AM196" s="168" t="e">
        <f t="shared" si="206"/>
        <v>#REF!</v>
      </c>
      <c r="AN196" s="52">
        <f>IF($AM$2="Oui",SUM(AO196:BM196),0)</f>
        <v>0</v>
      </c>
      <c r="AO196" s="142"/>
      <c r="AP196" s="147"/>
      <c r="AQ196" s="150"/>
      <c r="AR196" s="147"/>
      <c r="AS196" s="150"/>
      <c r="AT196" s="147"/>
      <c r="AU196" s="150"/>
      <c r="AV196" s="147"/>
      <c r="AW196" s="150"/>
      <c r="AX196" s="147"/>
      <c r="AY196" s="150"/>
      <c r="AZ196" s="147"/>
      <c r="BA196" s="150"/>
      <c r="BB196" s="147"/>
      <c r="BC196" s="150"/>
      <c r="BD196" s="147"/>
      <c r="BE196" s="150"/>
      <c r="BF196" s="147"/>
      <c r="BG196" s="150"/>
      <c r="BH196" s="147"/>
      <c r="BI196" s="150"/>
      <c r="BJ196" s="147"/>
      <c r="BK196" s="150"/>
      <c r="BL196" s="147"/>
      <c r="BM196" s="151"/>
      <c r="BN196" s="67">
        <f t="shared" si="208"/>
        <v>0</v>
      </c>
      <c r="BO196" s="46">
        <f t="shared" si="215"/>
        <v>0</v>
      </c>
      <c r="BP196" s="46">
        <f t="shared" si="215"/>
        <v>0</v>
      </c>
      <c r="BQ196" s="46">
        <f t="shared" si="215"/>
        <v>0</v>
      </c>
      <c r="BR196" s="46">
        <f t="shared" si="215"/>
        <v>0</v>
      </c>
      <c r="BS196" s="49">
        <f t="shared" si="215"/>
        <v>0</v>
      </c>
      <c r="CC196" s="33" t="e">
        <f t="shared" si="210"/>
        <v>#REF!</v>
      </c>
    </row>
    <row r="197" spans="1:81" ht="15.75" hidden="1" thickBot="1" x14ac:dyDescent="0.25">
      <c r="A197" s="381">
        <v>1000015813</v>
      </c>
      <c r="B197" s="382" t="str">
        <f>VLOOKUP($A197,base!$F:$V,base!Q$1,FALSE)</f>
        <v>AMERICAN SANDWICH COMPLET 600 G X 10</v>
      </c>
      <c r="C197" s="383">
        <f>VLOOKUP($A197,base!$F:$V,base!P$1,FALSE)</f>
        <v>2029004173</v>
      </c>
      <c r="D197" s="384">
        <f>VLOOKUP($A197,base!$F:$V,base!U$1,FALSE)</f>
        <v>5.6883495145631056</v>
      </c>
      <c r="E197" s="385">
        <f>VLOOKUP($A197,base!$F:$V,base!T$1,FALSE)</f>
        <v>10.765192371983817</v>
      </c>
      <c r="F197" s="383">
        <f>VLOOKUP($A197,base!$F:$V,base!O$1,FALSE)</f>
        <v>60</v>
      </c>
      <c r="G197" s="383">
        <f>VLOOKUP($A197,base!$F:$V,base!N$1,FALSE)</f>
        <v>10</v>
      </c>
      <c r="H197" s="383" t="str">
        <f>VLOOKUP($A197,DLUO!$A:$H,DLUO!$F$1,FALSE)</f>
        <v>6</v>
      </c>
      <c r="I197" s="61" t="str">
        <f>VLOOKUP($A197,DLUO!$A:$H,DLUO!$H$1,FALSE)</f>
        <v>18</v>
      </c>
      <c r="J197" s="141" t="e">
        <f>VLOOKUP(A197,#REF!,#REF!,FALSE)</f>
        <v>#REF!</v>
      </c>
      <c r="K197" s="132" t="e">
        <f>J197-(VLOOKUP($A197,#REF!,#REF!,FALSE))+($AN197*$F197)</f>
        <v>#REF!</v>
      </c>
      <c r="L197" s="133" t="e">
        <f>K197-(VLOOKUP($A197,#REF!,#REF!,FALSE))</f>
        <v>#REF!</v>
      </c>
      <c r="M197" s="133" t="e">
        <f>L197-(VLOOKUP($A197,#REF!,#REF!,FALSE))</f>
        <v>#REF!</v>
      </c>
      <c r="N197" s="133" t="e">
        <f>M197-(VLOOKUP($A197,#REF!,#REF!,FALSE))</f>
        <v>#REF!</v>
      </c>
      <c r="O197" s="133" t="e">
        <f>N197-(VLOOKUP($A197,#REF!,#REF!,FALSE))</f>
        <v>#REF!</v>
      </c>
      <c r="P197" s="133" t="e">
        <f>O197-(VLOOKUP($A197,#REF!,#REF!,FALSE))</f>
        <v>#REF!</v>
      </c>
      <c r="Q197" s="133" t="e">
        <f>P197-(VLOOKUP($A197,#REF!,#REF!,FALSE))</f>
        <v>#REF!</v>
      </c>
      <c r="R197" s="133" t="e">
        <f>Q197-(VLOOKUP($A197,#REF!,#REF!,FALSE))</f>
        <v>#REF!</v>
      </c>
      <c r="S197" s="133" t="e">
        <f>R197-(VLOOKUP($A197,#REF!,#REF!,FALSE))</f>
        <v>#REF!</v>
      </c>
      <c r="T197" s="133" t="e">
        <f>S197-(VLOOKUP($A197,#REF!,#REF!,FALSE))</f>
        <v>#REF!</v>
      </c>
      <c r="U197" s="133" t="e">
        <f>T197-(VLOOKUP($A197,#REF!,#REF!,FALSE))</f>
        <v>#REF!</v>
      </c>
      <c r="V197" s="133" t="e">
        <f>U197-(VLOOKUP($A197,#REF!,#REF!,FALSE))</f>
        <v>#REF!</v>
      </c>
      <c r="W197" s="133" t="e">
        <f>V197-(VLOOKUP($A197,#REF!,#REF!,FALSE))</f>
        <v>#REF!</v>
      </c>
      <c r="X197" s="134" t="e">
        <f>W197-(VLOOKUP($A197,#REF!,#REF!,FALSE))</f>
        <v>#REF!</v>
      </c>
      <c r="Z197" s="231" t="e">
        <f t="shared" si="195"/>
        <v>#REF!</v>
      </c>
      <c r="AA197" s="232" t="e">
        <f t="shared" si="196"/>
        <v>#REF!</v>
      </c>
      <c r="AB197" s="232" t="e">
        <f t="shared" si="197"/>
        <v>#REF!</v>
      </c>
      <c r="AC197" s="232" t="e">
        <f t="shared" si="198"/>
        <v>#REF!</v>
      </c>
      <c r="AD197" s="232" t="e">
        <f t="shared" si="199"/>
        <v>#REF!</v>
      </c>
      <c r="AE197" s="232" t="e">
        <f t="shared" si="200"/>
        <v>#REF!</v>
      </c>
      <c r="AF197" s="232" t="e">
        <f t="shared" si="201"/>
        <v>#REF!</v>
      </c>
      <c r="AG197" s="232" t="e">
        <f t="shared" si="202"/>
        <v>#REF!</v>
      </c>
      <c r="AH197" s="232" t="e">
        <f t="shared" si="203"/>
        <v>#REF!</v>
      </c>
      <c r="AI197" s="232" t="e">
        <f t="shared" si="204"/>
        <v>#REF!</v>
      </c>
      <c r="AJ197" s="237" t="e">
        <f t="shared" si="205"/>
        <v>#REF!</v>
      </c>
      <c r="AK197" s="237"/>
      <c r="AL197" s="237"/>
      <c r="AM197" s="168" t="e">
        <f t="shared" si="206"/>
        <v>#REF!</v>
      </c>
      <c r="AN197" s="52">
        <f t="shared" si="207"/>
        <v>0</v>
      </c>
      <c r="AO197" s="142"/>
      <c r="AP197" s="147"/>
      <c r="AQ197" s="150"/>
      <c r="AR197" s="147"/>
      <c r="AS197" s="150"/>
      <c r="AT197" s="147"/>
      <c r="AU197" s="150"/>
      <c r="AV197" s="147"/>
      <c r="AW197" s="150"/>
      <c r="AX197" s="147"/>
      <c r="AY197" s="150"/>
      <c r="AZ197" s="147"/>
      <c r="BA197" s="150"/>
      <c r="BB197" s="147"/>
      <c r="BC197" s="150"/>
      <c r="BD197" s="147"/>
      <c r="BE197" s="150"/>
      <c r="BF197" s="147"/>
      <c r="BG197" s="150"/>
      <c r="BH197" s="147"/>
      <c r="BI197" s="150"/>
      <c r="BJ197" s="147"/>
      <c r="BK197" s="150"/>
      <c r="BL197" s="147"/>
      <c r="BM197" s="151"/>
      <c r="BN197" s="67">
        <f t="shared" si="208"/>
        <v>0</v>
      </c>
      <c r="BO197" s="46">
        <f t="shared" si="215"/>
        <v>0</v>
      </c>
      <c r="BP197" s="46">
        <f t="shared" si="215"/>
        <v>0</v>
      </c>
      <c r="BQ197" s="46">
        <f t="shared" si="215"/>
        <v>0</v>
      </c>
      <c r="BR197" s="46">
        <f t="shared" si="215"/>
        <v>0</v>
      </c>
      <c r="BS197" s="49">
        <f t="shared" si="215"/>
        <v>0</v>
      </c>
      <c r="CC197" s="33" t="e">
        <f t="shared" si="210"/>
        <v>#REF!</v>
      </c>
    </row>
    <row r="198" spans="1:81" ht="15.75" hidden="1" thickBot="1" x14ac:dyDescent="0.25">
      <c r="A198" s="278">
        <v>1000011863</v>
      </c>
      <c r="B198" s="279" t="str">
        <f>VLOOKUP($A198,base!$F:$V,base!Q$1,FALSE)</f>
        <v>100% MIE NATURE PT PLUS 30% GT 650 G X 6</v>
      </c>
      <c r="C198" s="280">
        <f>VLOOKUP($A198,base!$F:$V,base!P$1,FALSE)</f>
        <v>2029004990</v>
      </c>
      <c r="D198" s="281">
        <f>VLOOKUP($A198,base!$F:$V,base!U$1,FALSE)</f>
        <v>6.108597285067872</v>
      </c>
      <c r="E198" s="282">
        <f>VLOOKUP($A198,base!$F:$V,base!T$1,FALSE)</f>
        <v>10.644516192735553</v>
      </c>
      <c r="F198" s="280">
        <f>VLOOKUP($A198,base!$F:$V,base!O$1,FALSE)</f>
        <v>68</v>
      </c>
      <c r="G198" s="280">
        <f>VLOOKUP($A198,base!$F:$V,base!N$1,FALSE)</f>
        <v>6</v>
      </c>
      <c r="H198" s="280" t="str">
        <f>VLOOKUP($A198,DLUO!$A:$H,DLUO!$F$1,FALSE)</f>
        <v>9</v>
      </c>
      <c r="I198" s="280" t="str">
        <f>VLOOKUP($A198,DLUO!$A:$H,DLUO!$H$1,FALSE)</f>
        <v>27</v>
      </c>
      <c r="J198" s="141" t="e">
        <f>VLOOKUP(A198,#REF!,#REF!,FALSE)</f>
        <v>#REF!</v>
      </c>
      <c r="K198" s="132" t="e">
        <f>J198-(VLOOKUP($A198,#REF!,#REF!,FALSE))+($AN198*$F198)</f>
        <v>#REF!</v>
      </c>
      <c r="L198" s="133" t="e">
        <f>K198-(VLOOKUP($A198,#REF!,#REF!,FALSE))</f>
        <v>#REF!</v>
      </c>
      <c r="M198" s="133" t="e">
        <f>L198-(VLOOKUP($A198,#REF!,#REF!,FALSE))</f>
        <v>#REF!</v>
      </c>
      <c r="N198" s="133" t="e">
        <f>M198-(VLOOKUP($A198,#REF!,#REF!,FALSE))</f>
        <v>#REF!</v>
      </c>
      <c r="O198" s="133" t="e">
        <f>N198-(VLOOKUP($A198,#REF!,#REF!,FALSE))</f>
        <v>#REF!</v>
      </c>
      <c r="P198" s="133" t="e">
        <f>O198-(VLOOKUP($A198,#REF!,#REF!,FALSE))</f>
        <v>#REF!</v>
      </c>
      <c r="Q198" s="133" t="e">
        <f>P198-(VLOOKUP($A198,#REF!,#REF!,FALSE))</f>
        <v>#REF!</v>
      </c>
      <c r="R198" s="133" t="e">
        <f>Q198-(VLOOKUP($A198,#REF!,#REF!,FALSE))</f>
        <v>#REF!</v>
      </c>
      <c r="S198" s="133" t="e">
        <f>R198-(VLOOKUP($A198,#REF!,#REF!,FALSE))</f>
        <v>#REF!</v>
      </c>
      <c r="T198" s="133" t="e">
        <f>S198-(VLOOKUP($A198,#REF!,#REF!,FALSE))</f>
        <v>#REF!</v>
      </c>
      <c r="U198" s="133" t="e">
        <f>T198-(VLOOKUP($A198,#REF!,#REF!,FALSE))</f>
        <v>#REF!</v>
      </c>
      <c r="V198" s="133" t="e">
        <f>U198-(VLOOKUP($A198,#REF!,#REF!,FALSE))</f>
        <v>#REF!</v>
      </c>
      <c r="W198" s="133" t="e">
        <f>V198-(VLOOKUP($A198,#REF!,#REF!,FALSE))</f>
        <v>#REF!</v>
      </c>
      <c r="X198" s="134" t="e">
        <f>W198-(VLOOKUP($A198,#REF!,#REF!,FALSE))</f>
        <v>#REF!</v>
      </c>
      <c r="Z198" s="231" t="e">
        <f t="shared" si="195"/>
        <v>#REF!</v>
      </c>
      <c r="AA198" s="232" t="e">
        <f t="shared" si="196"/>
        <v>#REF!</v>
      </c>
      <c r="AB198" s="232" t="e">
        <f t="shared" si="197"/>
        <v>#REF!</v>
      </c>
      <c r="AC198" s="232" t="e">
        <f t="shared" si="198"/>
        <v>#REF!</v>
      </c>
      <c r="AD198" s="232" t="e">
        <f t="shared" si="199"/>
        <v>#REF!</v>
      </c>
      <c r="AE198" s="232" t="e">
        <f t="shared" si="200"/>
        <v>#REF!</v>
      </c>
      <c r="AF198" s="232" t="e">
        <f t="shared" si="201"/>
        <v>#REF!</v>
      </c>
      <c r="AG198" s="232" t="e">
        <f t="shared" si="202"/>
        <v>#REF!</v>
      </c>
      <c r="AH198" s="232" t="e">
        <f t="shared" si="203"/>
        <v>#REF!</v>
      </c>
      <c r="AI198" s="232" t="e">
        <f t="shared" si="204"/>
        <v>#REF!</v>
      </c>
      <c r="AJ198" s="237" t="e">
        <f t="shared" si="205"/>
        <v>#REF!</v>
      </c>
      <c r="AK198" s="237"/>
      <c r="AL198" s="237"/>
      <c r="AM198" s="168" t="e">
        <f t="shared" si="206"/>
        <v>#REF!</v>
      </c>
      <c r="AN198" s="52">
        <f t="shared" si="207"/>
        <v>0</v>
      </c>
      <c r="AO198" s="142"/>
      <c r="AP198" s="147"/>
      <c r="AQ198" s="150"/>
      <c r="AR198" s="147"/>
      <c r="AS198" s="150"/>
      <c r="AT198" s="147"/>
      <c r="AU198" s="150"/>
      <c r="AV198" s="147"/>
      <c r="AW198" s="150"/>
      <c r="AX198" s="147"/>
      <c r="AY198" s="150"/>
      <c r="AZ198" s="147"/>
      <c r="BA198" s="150"/>
      <c r="BB198" s="147"/>
      <c r="BC198" s="150"/>
      <c r="BD198" s="147"/>
      <c r="BE198" s="150"/>
      <c r="BF198" s="147"/>
      <c r="BG198" s="150"/>
      <c r="BH198" s="147"/>
      <c r="BI198" s="150"/>
      <c r="BJ198" s="147"/>
      <c r="BK198" s="150"/>
      <c r="BL198" s="147"/>
      <c r="BM198" s="151"/>
      <c r="BN198" s="67">
        <f t="shared" si="208"/>
        <v>0</v>
      </c>
      <c r="BO198" s="46">
        <f t="shared" si="215"/>
        <v>0</v>
      </c>
      <c r="BP198" s="46">
        <f t="shared" si="215"/>
        <v>0</v>
      </c>
      <c r="BQ198" s="46">
        <f t="shared" si="215"/>
        <v>0</v>
      </c>
      <c r="BR198" s="46">
        <f t="shared" si="215"/>
        <v>0</v>
      </c>
      <c r="BS198" s="49">
        <f t="shared" si="215"/>
        <v>0</v>
      </c>
      <c r="CC198" s="33" t="e">
        <f t="shared" si="210"/>
        <v>#REF!</v>
      </c>
    </row>
    <row r="199" spans="1:81" ht="15.75" hidden="1" thickBot="1" x14ac:dyDescent="0.25">
      <c r="A199" s="278">
        <v>1000015415</v>
      </c>
      <c r="B199" s="279" t="str">
        <f>VLOOKUP($A199,base!$F:$V,base!Q$1,FALSE)</f>
        <v>100% MIE NATURE PT PLUS 30% GT 650 G X 20</v>
      </c>
      <c r="C199" s="280">
        <f>VLOOKUP($A199,base!$F:$V,base!P$1,FALSE)</f>
        <v>2029004990</v>
      </c>
      <c r="D199" s="281">
        <f>VLOOKUP($A199,base!$F:$V,base!U$1,FALSE)</f>
        <v>6.2307692307692299</v>
      </c>
      <c r="E199" s="282">
        <f>VLOOKUP($A199,base!$F:$V,base!T$1,FALSE)</f>
        <v>10.644516192735551</v>
      </c>
      <c r="F199" s="280">
        <f>VLOOKUP($A199,base!$F:$V,base!O$1,FALSE)</f>
        <v>20</v>
      </c>
      <c r="G199" s="280">
        <f>VLOOKUP($A199,base!$F:$V,base!N$1,FALSE)</f>
        <v>20</v>
      </c>
      <c r="H199" s="280" t="str">
        <f>VLOOKUP($A199,DLUO!$A:$H,DLUO!$F$1,FALSE)</f>
        <v>9</v>
      </c>
      <c r="I199" s="280" t="str">
        <f>VLOOKUP($A199,DLUO!$A:$H,DLUO!$H$1,FALSE)</f>
        <v>27</v>
      </c>
      <c r="J199" s="141" t="e">
        <f>VLOOKUP(A199,#REF!,#REF!,FALSE)</f>
        <v>#REF!</v>
      </c>
      <c r="K199" s="132" t="e">
        <f>J199-(VLOOKUP($A199,#REF!,#REF!,FALSE))+($AN199*$F199)</f>
        <v>#REF!</v>
      </c>
      <c r="L199" s="133" t="e">
        <f>K199-(VLOOKUP($A199,#REF!,#REF!,FALSE))</f>
        <v>#REF!</v>
      </c>
      <c r="M199" s="133" t="e">
        <f>L199-(VLOOKUP($A199,#REF!,#REF!,FALSE))</f>
        <v>#REF!</v>
      </c>
      <c r="N199" s="133" t="e">
        <f>M199-(VLOOKUP($A199,#REF!,#REF!,FALSE))</f>
        <v>#REF!</v>
      </c>
      <c r="O199" s="133" t="e">
        <f>N199-(VLOOKUP($A199,#REF!,#REF!,FALSE))</f>
        <v>#REF!</v>
      </c>
      <c r="P199" s="133" t="e">
        <f>O199-(VLOOKUP($A199,#REF!,#REF!,FALSE))</f>
        <v>#REF!</v>
      </c>
      <c r="Q199" s="133" t="e">
        <f>P199-(VLOOKUP($A199,#REF!,#REF!,FALSE))</f>
        <v>#REF!</v>
      </c>
      <c r="R199" s="133" t="e">
        <f>Q199-(VLOOKUP($A199,#REF!,#REF!,FALSE))</f>
        <v>#REF!</v>
      </c>
      <c r="S199" s="133" t="e">
        <f>R199-(VLOOKUP($A199,#REF!,#REF!,FALSE))</f>
        <v>#REF!</v>
      </c>
      <c r="T199" s="133" t="e">
        <f>S199-(VLOOKUP($A199,#REF!,#REF!,FALSE))</f>
        <v>#REF!</v>
      </c>
      <c r="U199" s="133" t="e">
        <f>T199-(VLOOKUP($A199,#REF!,#REF!,FALSE))</f>
        <v>#REF!</v>
      </c>
      <c r="V199" s="133" t="e">
        <f>U199-(VLOOKUP($A199,#REF!,#REF!,FALSE))</f>
        <v>#REF!</v>
      </c>
      <c r="W199" s="133" t="e">
        <f>V199-(VLOOKUP($A199,#REF!,#REF!,FALSE))</f>
        <v>#REF!</v>
      </c>
      <c r="X199" s="134" t="e">
        <f>W199-(VLOOKUP($A199,#REF!,#REF!,FALSE))</f>
        <v>#REF!</v>
      </c>
      <c r="Z199" s="231" t="e">
        <f t="shared" ref="Z199:AI199" si="217">IF(IF(K199&lt;0,(L199/$F199)-(K199/$F199),L199/$F199)&gt;0,"",IF(K199&lt;0,(L199/$F199)-(K199/$F199),L199/$F199))</f>
        <v>#REF!</v>
      </c>
      <c r="AA199" s="232" t="e">
        <f t="shared" si="217"/>
        <v>#REF!</v>
      </c>
      <c r="AB199" s="232" t="e">
        <f t="shared" si="217"/>
        <v>#REF!</v>
      </c>
      <c r="AC199" s="232" t="e">
        <f t="shared" si="217"/>
        <v>#REF!</v>
      </c>
      <c r="AD199" s="232" t="e">
        <f t="shared" si="217"/>
        <v>#REF!</v>
      </c>
      <c r="AE199" s="232" t="e">
        <f t="shared" si="217"/>
        <v>#REF!</v>
      </c>
      <c r="AF199" s="232" t="e">
        <f t="shared" si="217"/>
        <v>#REF!</v>
      </c>
      <c r="AG199" s="232" t="e">
        <f t="shared" si="217"/>
        <v>#REF!</v>
      </c>
      <c r="AH199" s="232" t="e">
        <f t="shared" si="217"/>
        <v>#REF!</v>
      </c>
      <c r="AI199" s="232" t="e">
        <f t="shared" si="217"/>
        <v>#REF!</v>
      </c>
      <c r="AJ199" s="237" t="e">
        <f t="shared" si="205"/>
        <v>#REF!</v>
      </c>
      <c r="AK199" s="237"/>
      <c r="AL199" s="237"/>
      <c r="AM199" s="168" t="e">
        <f t="shared" si="206"/>
        <v>#REF!</v>
      </c>
      <c r="AN199" s="52">
        <f>IF($AM$2="Oui",SUM(AO199:BM199),0)</f>
        <v>0</v>
      </c>
      <c r="AO199" s="142"/>
      <c r="AP199" s="147"/>
      <c r="AQ199" s="150"/>
      <c r="AR199" s="147"/>
      <c r="AS199" s="150"/>
      <c r="AT199" s="147"/>
      <c r="AU199" s="150"/>
      <c r="AV199" s="147"/>
      <c r="AW199" s="150"/>
      <c r="AX199" s="147"/>
      <c r="AY199" s="150"/>
      <c r="AZ199" s="147"/>
      <c r="BA199" s="150"/>
      <c r="BB199" s="147"/>
      <c r="BC199" s="150"/>
      <c r="BD199" s="147"/>
      <c r="BE199" s="150"/>
      <c r="BF199" s="147"/>
      <c r="BG199" s="150"/>
      <c r="BH199" s="147"/>
      <c r="BI199" s="150"/>
      <c r="BJ199" s="147"/>
      <c r="BK199" s="150"/>
      <c r="BL199" s="147"/>
      <c r="BM199" s="151"/>
      <c r="BN199" s="67">
        <f t="shared" si="208"/>
        <v>0</v>
      </c>
      <c r="BO199" s="46">
        <f t="shared" si="215"/>
        <v>0</v>
      </c>
      <c r="BP199" s="46">
        <f t="shared" si="215"/>
        <v>0</v>
      </c>
      <c r="BQ199" s="46">
        <f t="shared" si="215"/>
        <v>0</v>
      </c>
      <c r="BR199" s="46">
        <f t="shared" si="215"/>
        <v>0</v>
      </c>
      <c r="BS199" s="49">
        <f t="shared" si="215"/>
        <v>0</v>
      </c>
      <c r="CC199" s="33" t="e">
        <f t="shared" si="210"/>
        <v>#REF!</v>
      </c>
    </row>
    <row r="200" spans="1:81" ht="15.75" hidden="1" thickBot="1" x14ac:dyDescent="0.25">
      <c r="A200" s="278">
        <v>1000013904</v>
      </c>
      <c r="B200" s="279" t="str">
        <f>VLOOKUP($A200,base!$F:$V,base!Q$1,FALSE)</f>
        <v>100% MIE NATURE PT MAXI 650 G X 6</v>
      </c>
      <c r="C200" s="280">
        <f>VLOOKUP($A200,base!$F:$V,base!P$1,FALSE)</f>
        <v>2029004990</v>
      </c>
      <c r="D200" s="281">
        <f>VLOOKUP($A200,base!$F:$V,base!U$1,FALSE)</f>
        <v>6.108597285067872</v>
      </c>
      <c r="E200" s="282">
        <f>VLOOKUP($A200,base!$F:$V,base!T$1,FALSE)</f>
        <v>10.644516192735553</v>
      </c>
      <c r="F200" s="280">
        <f>VLOOKUP($A200,base!$F:$V,base!O$1,FALSE)</f>
        <v>68</v>
      </c>
      <c r="G200" s="280">
        <f>VLOOKUP($A200,base!$F:$V,base!N$1,FALSE)</f>
        <v>6</v>
      </c>
      <c r="H200" s="280" t="str">
        <f>VLOOKUP($A200,DLUO!$A:$H,DLUO!$F$1,FALSE)</f>
        <v>9</v>
      </c>
      <c r="I200" s="280" t="str">
        <f>VLOOKUP($A200,DLUO!$A:$H,DLUO!$H$1,FALSE)</f>
        <v>27</v>
      </c>
      <c r="J200" s="141" t="e">
        <f>VLOOKUP(A200,#REF!,#REF!,FALSE)</f>
        <v>#REF!</v>
      </c>
      <c r="K200" s="132" t="e">
        <f>J200-(VLOOKUP($A200,#REF!,#REF!,FALSE))+($AN200*$F200)</f>
        <v>#REF!</v>
      </c>
      <c r="L200" s="133" t="e">
        <f>K200-(VLOOKUP($A200,#REF!,#REF!,FALSE))</f>
        <v>#REF!</v>
      </c>
      <c r="M200" s="133" t="e">
        <f>L200-(VLOOKUP($A200,#REF!,#REF!,FALSE))</f>
        <v>#REF!</v>
      </c>
      <c r="N200" s="133" t="e">
        <f>M200-(VLOOKUP($A200,#REF!,#REF!,FALSE))</f>
        <v>#REF!</v>
      </c>
      <c r="O200" s="133" t="e">
        <f>N200-(VLOOKUP($A200,#REF!,#REF!,FALSE))</f>
        <v>#REF!</v>
      </c>
      <c r="P200" s="133" t="e">
        <f>O200-(VLOOKUP($A200,#REF!,#REF!,FALSE))</f>
        <v>#REF!</v>
      </c>
      <c r="Q200" s="133" t="e">
        <f>P200-(VLOOKUP($A200,#REF!,#REF!,FALSE))</f>
        <v>#REF!</v>
      </c>
      <c r="R200" s="133" t="e">
        <f>Q200-(VLOOKUP($A200,#REF!,#REF!,FALSE))</f>
        <v>#REF!</v>
      </c>
      <c r="S200" s="133" t="e">
        <f>R200-(VLOOKUP($A200,#REF!,#REF!,FALSE))</f>
        <v>#REF!</v>
      </c>
      <c r="T200" s="133" t="e">
        <f>S200-(VLOOKUP($A200,#REF!,#REF!,FALSE))</f>
        <v>#REF!</v>
      </c>
      <c r="U200" s="133" t="e">
        <f>T200-(VLOOKUP($A200,#REF!,#REF!,FALSE))</f>
        <v>#REF!</v>
      </c>
      <c r="V200" s="133" t="e">
        <f>U200-(VLOOKUP($A200,#REF!,#REF!,FALSE))</f>
        <v>#REF!</v>
      </c>
      <c r="W200" s="133" t="e">
        <f>V200-(VLOOKUP($A200,#REF!,#REF!,FALSE))</f>
        <v>#REF!</v>
      </c>
      <c r="X200" s="134" t="e">
        <f>W200-(VLOOKUP($A200,#REF!,#REF!,FALSE))</f>
        <v>#REF!</v>
      </c>
      <c r="Z200" s="231" t="e">
        <f t="shared" si="195"/>
        <v>#REF!</v>
      </c>
      <c r="AA200" s="232" t="e">
        <f t="shared" si="196"/>
        <v>#REF!</v>
      </c>
      <c r="AB200" s="232" t="e">
        <f t="shared" si="197"/>
        <v>#REF!</v>
      </c>
      <c r="AC200" s="232" t="e">
        <f t="shared" si="198"/>
        <v>#REF!</v>
      </c>
      <c r="AD200" s="232" t="e">
        <f t="shared" si="199"/>
        <v>#REF!</v>
      </c>
      <c r="AE200" s="232" t="e">
        <f t="shared" si="200"/>
        <v>#REF!</v>
      </c>
      <c r="AF200" s="232" t="e">
        <f t="shared" si="201"/>
        <v>#REF!</v>
      </c>
      <c r="AG200" s="232" t="e">
        <f t="shared" si="202"/>
        <v>#REF!</v>
      </c>
      <c r="AH200" s="232" t="e">
        <f t="shared" si="203"/>
        <v>#REF!</v>
      </c>
      <c r="AI200" s="232" t="e">
        <f t="shared" si="204"/>
        <v>#REF!</v>
      </c>
      <c r="AJ200" s="237" t="e">
        <f t="shared" si="205"/>
        <v>#REF!</v>
      </c>
      <c r="AK200" s="237"/>
      <c r="AL200" s="237"/>
      <c r="AM200" s="168" t="e">
        <f t="shared" si="206"/>
        <v>#REF!</v>
      </c>
      <c r="AN200" s="52">
        <f t="shared" si="207"/>
        <v>0</v>
      </c>
      <c r="AO200" s="142"/>
      <c r="AP200" s="147"/>
      <c r="AQ200" s="150"/>
      <c r="AR200" s="147"/>
      <c r="AS200" s="150"/>
      <c r="AT200" s="147"/>
      <c r="AU200" s="150"/>
      <c r="AV200" s="147"/>
      <c r="AW200" s="150"/>
      <c r="AX200" s="147"/>
      <c r="AY200" s="150"/>
      <c r="AZ200" s="147"/>
      <c r="BA200" s="150"/>
      <c r="BB200" s="147"/>
      <c r="BC200" s="150"/>
      <c r="BD200" s="147"/>
      <c r="BE200" s="150"/>
      <c r="BF200" s="147"/>
      <c r="BG200" s="150"/>
      <c r="BH200" s="147"/>
      <c r="BI200" s="150"/>
      <c r="BJ200" s="147"/>
      <c r="BK200" s="150"/>
      <c r="BL200" s="147"/>
      <c r="BM200" s="151"/>
      <c r="BN200" s="67">
        <f t="shared" si="208"/>
        <v>0</v>
      </c>
      <c r="BO200" s="46">
        <f t="shared" ref="BO200:BS209" si="218">IFERROR(VLOOKUP($A200,$A$6:$BS$55,BO$1,FALSE),0)</f>
        <v>0</v>
      </c>
      <c r="BP200" s="46">
        <f t="shared" si="218"/>
        <v>0</v>
      </c>
      <c r="BQ200" s="46">
        <f t="shared" si="218"/>
        <v>0</v>
      </c>
      <c r="BR200" s="46">
        <f t="shared" si="218"/>
        <v>0</v>
      </c>
      <c r="BS200" s="49">
        <f t="shared" si="218"/>
        <v>0</v>
      </c>
      <c r="CC200" s="33" t="e">
        <f t="shared" si="210"/>
        <v>#REF!</v>
      </c>
    </row>
    <row r="201" spans="1:81" ht="15.75" hidden="1" thickBot="1" x14ac:dyDescent="0.25">
      <c r="A201" s="386">
        <v>1000015875</v>
      </c>
      <c r="B201" s="387" t="str">
        <f>VLOOKUP($A201,base!$F:$V,base!Q$1,FALSE)</f>
        <v>100% MIE NATURE PT MAXI 650 G X 6</v>
      </c>
      <c r="C201" s="388">
        <f>VLOOKUP($A201,base!$F:$V,base!P$1,FALSE)</f>
        <v>2029004990</v>
      </c>
      <c r="D201" s="389">
        <f>VLOOKUP($A201,base!$F:$V,base!U$1,FALSE)</f>
        <v>6.108597285067872</v>
      </c>
      <c r="E201" s="390">
        <f>VLOOKUP($A201,base!$F:$V,base!T$1,FALSE)</f>
        <v>10.644516192735553</v>
      </c>
      <c r="F201" s="388">
        <f>VLOOKUP($A201,base!$F:$V,base!O$1,FALSE)</f>
        <v>68</v>
      </c>
      <c r="G201" s="388">
        <f>VLOOKUP($A201,base!$F:$V,base!N$1,FALSE)</f>
        <v>6</v>
      </c>
      <c r="H201" s="388" t="str">
        <f>VLOOKUP($A201,DLUO!$A:$H,DLUO!$F$1,FALSE)</f>
        <v>9</v>
      </c>
      <c r="I201" s="388" t="str">
        <f>VLOOKUP($A201,DLUO!$A:$H,DLUO!$H$1,FALSE)</f>
        <v>27</v>
      </c>
      <c r="J201" s="141" t="e">
        <f>VLOOKUP(A201,#REF!,#REF!,FALSE)</f>
        <v>#REF!</v>
      </c>
      <c r="K201" s="132" t="e">
        <f>J201-(VLOOKUP($A201,#REF!,#REF!,FALSE))+($AN201*$F201)</f>
        <v>#REF!</v>
      </c>
      <c r="L201" s="133" t="e">
        <f>K201-(VLOOKUP($A201,#REF!,#REF!,FALSE))</f>
        <v>#REF!</v>
      </c>
      <c r="M201" s="133" t="e">
        <f>L201-(VLOOKUP($A201,#REF!,#REF!,FALSE))</f>
        <v>#REF!</v>
      </c>
      <c r="N201" s="133" t="e">
        <f>M201-(VLOOKUP($A201,#REF!,#REF!,FALSE))</f>
        <v>#REF!</v>
      </c>
      <c r="O201" s="133" t="e">
        <f>N201-(VLOOKUP($A201,#REF!,#REF!,FALSE))</f>
        <v>#REF!</v>
      </c>
      <c r="P201" s="133" t="e">
        <f>O201-(VLOOKUP($A201,#REF!,#REF!,FALSE))</f>
        <v>#REF!</v>
      </c>
      <c r="Q201" s="133" t="e">
        <f>P201-(VLOOKUP($A201,#REF!,#REF!,FALSE))</f>
        <v>#REF!</v>
      </c>
      <c r="R201" s="133" t="e">
        <f>Q201-(VLOOKUP($A201,#REF!,#REF!,FALSE))</f>
        <v>#REF!</v>
      </c>
      <c r="S201" s="133" t="e">
        <f>R201-(VLOOKUP($A201,#REF!,#REF!,FALSE))</f>
        <v>#REF!</v>
      </c>
      <c r="T201" s="133" t="e">
        <f>S201-(VLOOKUP($A201,#REF!,#REF!,FALSE))</f>
        <v>#REF!</v>
      </c>
      <c r="U201" s="133" t="e">
        <f>T201-(VLOOKUP($A201,#REF!,#REF!,FALSE))</f>
        <v>#REF!</v>
      </c>
      <c r="V201" s="133" t="e">
        <f>U201-(VLOOKUP($A201,#REF!,#REF!,FALSE))</f>
        <v>#REF!</v>
      </c>
      <c r="W201" s="133" t="e">
        <f>V201-(VLOOKUP($A201,#REF!,#REF!,FALSE))</f>
        <v>#REF!</v>
      </c>
      <c r="X201" s="134" t="e">
        <f>W201-(VLOOKUP($A201,#REF!,#REF!,FALSE))</f>
        <v>#REF!</v>
      </c>
      <c r="Z201" s="231" t="e">
        <f t="shared" ref="Z201:AI201" si="219">IF(IF(K201&lt;0,(L201/$F201)-(K201/$F201),L201/$F201)&gt;0,"",IF(K201&lt;0,(L201/$F201)-(K201/$F201),L201/$F201))</f>
        <v>#REF!</v>
      </c>
      <c r="AA201" s="232" t="e">
        <f t="shared" si="219"/>
        <v>#REF!</v>
      </c>
      <c r="AB201" s="232" t="e">
        <f t="shared" si="219"/>
        <v>#REF!</v>
      </c>
      <c r="AC201" s="232" t="e">
        <f t="shared" si="219"/>
        <v>#REF!</v>
      </c>
      <c r="AD201" s="232" t="e">
        <f t="shared" si="219"/>
        <v>#REF!</v>
      </c>
      <c r="AE201" s="232" t="e">
        <f t="shared" si="219"/>
        <v>#REF!</v>
      </c>
      <c r="AF201" s="232" t="e">
        <f t="shared" si="219"/>
        <v>#REF!</v>
      </c>
      <c r="AG201" s="232" t="e">
        <f t="shared" si="219"/>
        <v>#REF!</v>
      </c>
      <c r="AH201" s="232" t="e">
        <f t="shared" si="219"/>
        <v>#REF!</v>
      </c>
      <c r="AI201" s="232" t="e">
        <f t="shared" si="219"/>
        <v>#REF!</v>
      </c>
      <c r="AJ201" s="237" t="e">
        <f t="shared" si="205"/>
        <v>#REF!</v>
      </c>
      <c r="AK201" s="237"/>
      <c r="AL201" s="237"/>
      <c r="AM201" s="168" t="e">
        <f t="shared" si="206"/>
        <v>#N/A</v>
      </c>
      <c r="AN201" s="52">
        <f>IF($AM$2="Oui",SUM(AO201:BM201),0)</f>
        <v>0</v>
      </c>
      <c r="AO201" s="142"/>
      <c r="AP201" s="147"/>
      <c r="AQ201" s="150"/>
      <c r="AR201" s="147"/>
      <c r="AS201" s="150"/>
      <c r="AT201" s="147"/>
      <c r="AU201" s="150"/>
      <c r="AV201" s="147"/>
      <c r="AW201" s="150"/>
      <c r="AX201" s="147"/>
      <c r="AY201" s="150"/>
      <c r="AZ201" s="147"/>
      <c r="BA201" s="150"/>
      <c r="BB201" s="147"/>
      <c r="BC201" s="150"/>
      <c r="BD201" s="147"/>
      <c r="BE201" s="150"/>
      <c r="BF201" s="147"/>
      <c r="BG201" s="150"/>
      <c r="BH201" s="147"/>
      <c r="BI201" s="150"/>
      <c r="BJ201" s="147"/>
      <c r="BK201" s="150"/>
      <c r="BL201" s="147"/>
      <c r="BM201" s="151"/>
      <c r="BN201" s="67" t="e">
        <f t="shared" si="208"/>
        <v>#N/A</v>
      </c>
      <c r="BO201" s="46">
        <f t="shared" si="218"/>
        <v>0</v>
      </c>
      <c r="BP201" s="46">
        <f t="shared" si="218"/>
        <v>0</v>
      </c>
      <c r="BQ201" s="46">
        <f t="shared" si="218"/>
        <v>0</v>
      </c>
      <c r="BR201" s="46">
        <f t="shared" si="218"/>
        <v>0</v>
      </c>
      <c r="BS201" s="49">
        <f t="shared" si="218"/>
        <v>0</v>
      </c>
      <c r="CC201" s="33" t="e">
        <f t="shared" si="210"/>
        <v>#REF!</v>
      </c>
    </row>
    <row r="202" spans="1:81" ht="15.75" hidden="1" thickBot="1" x14ac:dyDescent="0.25">
      <c r="A202" s="278">
        <v>1000015416</v>
      </c>
      <c r="B202" s="279" t="str">
        <f>VLOOKUP($A202,base!$F:$V,base!Q$1,FALSE)</f>
        <v>100% MIE NATURE PT MAXI 650 G X 20</v>
      </c>
      <c r="C202" s="280">
        <f>VLOOKUP($A202,base!$F:$V,base!P$1,FALSE)</f>
        <v>2029004990</v>
      </c>
      <c r="D202" s="281">
        <f>VLOOKUP($A202,base!$F:$V,base!U$1,FALSE)</f>
        <v>6.2307692307692299</v>
      </c>
      <c r="E202" s="282">
        <f>VLOOKUP($A202,base!$F:$V,base!T$1,FALSE)</f>
        <v>10.644516192735551</v>
      </c>
      <c r="F202" s="280">
        <f>VLOOKUP($A202,base!$F:$V,base!O$1,FALSE)</f>
        <v>20</v>
      </c>
      <c r="G202" s="280">
        <f>VLOOKUP($A202,base!$F:$V,base!N$1,FALSE)</f>
        <v>20</v>
      </c>
      <c r="H202" s="280" t="str">
        <f>VLOOKUP($A202,DLUO!$A:$H,DLUO!$F$1,FALSE)</f>
        <v>9</v>
      </c>
      <c r="I202" s="280" t="str">
        <f>VLOOKUP($A202,DLUO!$A:$H,DLUO!$H$1,FALSE)</f>
        <v>27</v>
      </c>
      <c r="J202" s="141" t="e">
        <f>VLOOKUP(A202,#REF!,#REF!,FALSE)</f>
        <v>#REF!</v>
      </c>
      <c r="K202" s="132" t="e">
        <f>J202-(VLOOKUP($A202,#REF!,#REF!,FALSE))+($AN202*$F202)</f>
        <v>#REF!</v>
      </c>
      <c r="L202" s="133" t="e">
        <f>K202-(VLOOKUP($A202,#REF!,#REF!,FALSE))</f>
        <v>#REF!</v>
      </c>
      <c r="M202" s="133" t="e">
        <f>L202-(VLOOKUP($A202,#REF!,#REF!,FALSE))</f>
        <v>#REF!</v>
      </c>
      <c r="N202" s="133" t="e">
        <f>M202-(VLOOKUP($A202,#REF!,#REF!,FALSE))</f>
        <v>#REF!</v>
      </c>
      <c r="O202" s="133" t="e">
        <f>N202-(VLOOKUP($A202,#REF!,#REF!,FALSE))</f>
        <v>#REF!</v>
      </c>
      <c r="P202" s="133" t="e">
        <f>O202-(VLOOKUP($A202,#REF!,#REF!,FALSE))</f>
        <v>#REF!</v>
      </c>
      <c r="Q202" s="133" t="e">
        <f>P202-(VLOOKUP($A202,#REF!,#REF!,FALSE))</f>
        <v>#REF!</v>
      </c>
      <c r="R202" s="133" t="e">
        <f>Q202-(VLOOKUP($A202,#REF!,#REF!,FALSE))</f>
        <v>#REF!</v>
      </c>
      <c r="S202" s="133" t="e">
        <f>R202-(VLOOKUP($A202,#REF!,#REF!,FALSE))</f>
        <v>#REF!</v>
      </c>
      <c r="T202" s="133" t="e">
        <f>S202-(VLOOKUP($A202,#REF!,#REF!,FALSE))</f>
        <v>#REF!</v>
      </c>
      <c r="U202" s="133" t="e">
        <f>T202-(VLOOKUP($A202,#REF!,#REF!,FALSE))</f>
        <v>#REF!</v>
      </c>
      <c r="V202" s="133" t="e">
        <f>U202-(VLOOKUP($A202,#REF!,#REF!,FALSE))</f>
        <v>#REF!</v>
      </c>
      <c r="W202" s="133" t="e">
        <f>V202-(VLOOKUP($A202,#REF!,#REF!,FALSE))</f>
        <v>#REF!</v>
      </c>
      <c r="X202" s="134" t="e">
        <f>W202-(VLOOKUP($A202,#REF!,#REF!,FALSE))</f>
        <v>#REF!</v>
      </c>
      <c r="Z202" s="231" t="e">
        <f t="shared" ref="Z202:AI202" si="220">IF(IF(K202&lt;0,(L202/$F202)-(K202/$F202),L202/$F202)&gt;0,"",IF(K202&lt;0,(L202/$F202)-(K202/$F202),L202/$F202))</f>
        <v>#REF!</v>
      </c>
      <c r="AA202" s="232" t="e">
        <f t="shared" si="220"/>
        <v>#REF!</v>
      </c>
      <c r="AB202" s="232" t="e">
        <f t="shared" si="220"/>
        <v>#REF!</v>
      </c>
      <c r="AC202" s="232" t="e">
        <f t="shared" si="220"/>
        <v>#REF!</v>
      </c>
      <c r="AD202" s="232" t="e">
        <f t="shared" si="220"/>
        <v>#REF!</v>
      </c>
      <c r="AE202" s="232" t="e">
        <f t="shared" si="220"/>
        <v>#REF!</v>
      </c>
      <c r="AF202" s="232" t="e">
        <f t="shared" si="220"/>
        <v>#REF!</v>
      </c>
      <c r="AG202" s="232" t="e">
        <f t="shared" si="220"/>
        <v>#REF!</v>
      </c>
      <c r="AH202" s="232" t="e">
        <f t="shared" si="220"/>
        <v>#REF!</v>
      </c>
      <c r="AI202" s="232" t="e">
        <f t="shared" si="220"/>
        <v>#REF!</v>
      </c>
      <c r="AJ202" s="237" t="e">
        <f t="shared" si="205"/>
        <v>#REF!</v>
      </c>
      <c r="AK202" s="237"/>
      <c r="AL202" s="237"/>
      <c r="AM202" s="168" t="e">
        <f t="shared" si="206"/>
        <v>#REF!</v>
      </c>
      <c r="AN202" s="52">
        <f>IF($AM$2="Oui",SUM(AO202:BM202),0)</f>
        <v>0</v>
      </c>
      <c r="AO202" s="142"/>
      <c r="AP202" s="147"/>
      <c r="AQ202" s="150"/>
      <c r="AR202" s="147"/>
      <c r="AS202" s="150"/>
      <c r="AT202" s="147"/>
      <c r="AU202" s="150"/>
      <c r="AV202" s="147"/>
      <c r="AW202" s="150"/>
      <c r="AX202" s="147"/>
      <c r="AY202" s="150"/>
      <c r="AZ202" s="147"/>
      <c r="BA202" s="150"/>
      <c r="BB202" s="147"/>
      <c r="BC202" s="150"/>
      <c r="BD202" s="147"/>
      <c r="BE202" s="150"/>
      <c r="BF202" s="147"/>
      <c r="BG202" s="150"/>
      <c r="BH202" s="147"/>
      <c r="BI202" s="150"/>
      <c r="BJ202" s="147"/>
      <c r="BK202" s="150"/>
      <c r="BL202" s="147"/>
      <c r="BM202" s="151"/>
      <c r="BN202" s="67">
        <f t="shared" si="208"/>
        <v>0</v>
      </c>
      <c r="BO202" s="46">
        <f t="shared" si="218"/>
        <v>0</v>
      </c>
      <c r="BP202" s="46">
        <f t="shared" si="218"/>
        <v>0</v>
      </c>
      <c r="BQ202" s="46">
        <f t="shared" si="218"/>
        <v>0</v>
      </c>
      <c r="BR202" s="46">
        <f t="shared" si="218"/>
        <v>0</v>
      </c>
      <c r="BS202" s="49">
        <f t="shared" si="218"/>
        <v>0</v>
      </c>
      <c r="CC202" s="33" t="e">
        <f t="shared" si="210"/>
        <v>#REF!</v>
      </c>
    </row>
    <row r="203" spans="1:81" ht="15.75" hidden="1" thickBot="1" x14ac:dyDescent="0.25">
      <c r="A203" s="386">
        <v>1000015876</v>
      </c>
      <c r="B203" s="387" t="str">
        <f>VLOOKUP($A203,base!$F:$V,base!Q$1,FALSE)</f>
        <v>100% MIE NATURE PT MAXI 650 G X 20</v>
      </c>
      <c r="C203" s="388">
        <f>VLOOKUP($A203,base!$F:$V,base!P$1,FALSE)</f>
        <v>2029004990</v>
      </c>
      <c r="D203" s="389">
        <f>VLOOKUP($A203,base!$F:$V,base!U$1,FALSE)</f>
        <v>6.2307692307692299</v>
      </c>
      <c r="E203" s="390">
        <f>VLOOKUP($A203,base!$F:$V,base!T$1,FALSE)</f>
        <v>10.644516192735551</v>
      </c>
      <c r="F203" s="388">
        <f>VLOOKUP($A203,base!$F:$V,base!O$1,FALSE)</f>
        <v>20</v>
      </c>
      <c r="G203" s="388">
        <f>VLOOKUP($A203,base!$F:$V,base!N$1,FALSE)</f>
        <v>20</v>
      </c>
      <c r="H203" s="388" t="str">
        <f>VLOOKUP($A203,DLUO!$A:$H,DLUO!$F$1,FALSE)</f>
        <v>9</v>
      </c>
      <c r="I203" s="280" t="str">
        <f>VLOOKUP($A203,DLUO!$A:$H,DLUO!$H$1,FALSE)</f>
        <v>27</v>
      </c>
      <c r="J203" s="141" t="e">
        <f>VLOOKUP(A203,#REF!,#REF!,FALSE)</f>
        <v>#REF!</v>
      </c>
      <c r="K203" s="132" t="e">
        <f>J203-(VLOOKUP($A203,#REF!,#REF!,FALSE))+($AN203*$F203)</f>
        <v>#REF!</v>
      </c>
      <c r="L203" s="133" t="e">
        <f>K203-(VLOOKUP($A203,#REF!,#REF!,FALSE))</f>
        <v>#REF!</v>
      </c>
      <c r="M203" s="133" t="e">
        <f>L203-(VLOOKUP($A203,#REF!,#REF!,FALSE))</f>
        <v>#REF!</v>
      </c>
      <c r="N203" s="133" t="e">
        <f>M203-(VLOOKUP($A203,#REF!,#REF!,FALSE))</f>
        <v>#REF!</v>
      </c>
      <c r="O203" s="133" t="e">
        <f>N203-(VLOOKUP($A203,#REF!,#REF!,FALSE))</f>
        <v>#REF!</v>
      </c>
      <c r="P203" s="133" t="e">
        <f>O203-(VLOOKUP($A203,#REF!,#REF!,FALSE))</f>
        <v>#REF!</v>
      </c>
      <c r="Q203" s="133" t="e">
        <f>P203-(VLOOKUP($A203,#REF!,#REF!,FALSE))</f>
        <v>#REF!</v>
      </c>
      <c r="R203" s="133" t="e">
        <f>Q203-(VLOOKUP($A203,#REF!,#REF!,FALSE))</f>
        <v>#REF!</v>
      </c>
      <c r="S203" s="133" t="e">
        <f>R203-(VLOOKUP($A203,#REF!,#REF!,FALSE))</f>
        <v>#REF!</v>
      </c>
      <c r="T203" s="133" t="e">
        <f>S203-(VLOOKUP($A203,#REF!,#REF!,FALSE))</f>
        <v>#REF!</v>
      </c>
      <c r="U203" s="133" t="e">
        <f>T203-(VLOOKUP($A203,#REF!,#REF!,FALSE))</f>
        <v>#REF!</v>
      </c>
      <c r="V203" s="133" t="e">
        <f>U203-(VLOOKUP($A203,#REF!,#REF!,FALSE))</f>
        <v>#REF!</v>
      </c>
      <c r="W203" s="133" t="e">
        <f>V203-(VLOOKUP($A203,#REF!,#REF!,FALSE))</f>
        <v>#REF!</v>
      </c>
      <c r="X203" s="134" t="e">
        <f>W203-(VLOOKUP($A203,#REF!,#REF!,FALSE))</f>
        <v>#REF!</v>
      </c>
      <c r="Z203" s="231" t="e">
        <f t="shared" ref="Z203:AI204" si="221">IF(IF(K203&lt;0,(L203/$F203)-(K203/$F203),L203/$F203)&gt;0,"",IF(K203&lt;0,(L203/$F203)-(K203/$F203),L203/$F203))</f>
        <v>#REF!</v>
      </c>
      <c r="AA203" s="232" t="e">
        <f t="shared" si="221"/>
        <v>#REF!</v>
      </c>
      <c r="AB203" s="232" t="e">
        <f t="shared" si="221"/>
        <v>#REF!</v>
      </c>
      <c r="AC203" s="232" t="e">
        <f t="shared" si="221"/>
        <v>#REF!</v>
      </c>
      <c r="AD203" s="232" t="e">
        <f t="shared" si="221"/>
        <v>#REF!</v>
      </c>
      <c r="AE203" s="232" t="e">
        <f t="shared" si="221"/>
        <v>#REF!</v>
      </c>
      <c r="AF203" s="232" t="e">
        <f t="shared" si="221"/>
        <v>#REF!</v>
      </c>
      <c r="AG203" s="232" t="e">
        <f t="shared" si="221"/>
        <v>#REF!</v>
      </c>
      <c r="AH203" s="232" t="e">
        <f t="shared" si="221"/>
        <v>#REF!</v>
      </c>
      <c r="AI203" s="232" t="e">
        <f t="shared" si="221"/>
        <v>#REF!</v>
      </c>
      <c r="AJ203" s="237" t="e">
        <f t="shared" si="205"/>
        <v>#REF!</v>
      </c>
      <c r="AK203" s="237"/>
      <c r="AL203" s="237"/>
      <c r="AM203" s="168" t="e">
        <f t="shared" si="206"/>
        <v>#N/A</v>
      </c>
      <c r="AN203" s="52">
        <f>IF($AM$2="Oui",SUM(AO203:BM203),0)</f>
        <v>0</v>
      </c>
      <c r="AO203" s="142"/>
      <c r="AP203" s="147"/>
      <c r="AQ203" s="150"/>
      <c r="AR203" s="147"/>
      <c r="AS203" s="150"/>
      <c r="AT203" s="147"/>
      <c r="AU203" s="150"/>
      <c r="AV203" s="147"/>
      <c r="AW203" s="150"/>
      <c r="AX203" s="147"/>
      <c r="AY203" s="150"/>
      <c r="AZ203" s="147"/>
      <c r="BA203" s="150"/>
      <c r="BB203" s="147"/>
      <c r="BC203" s="150"/>
      <c r="BD203" s="147"/>
      <c r="BE203" s="150"/>
      <c r="BF203" s="147"/>
      <c r="BG203" s="150"/>
      <c r="BH203" s="147"/>
      <c r="BI203" s="150"/>
      <c r="BJ203" s="147"/>
      <c r="BK203" s="150"/>
      <c r="BL203" s="147"/>
      <c r="BM203" s="151"/>
      <c r="BN203" s="67" t="e">
        <f t="shared" si="208"/>
        <v>#N/A</v>
      </c>
      <c r="BO203" s="46">
        <f t="shared" si="218"/>
        <v>0</v>
      </c>
      <c r="BP203" s="46">
        <f t="shared" si="218"/>
        <v>0</v>
      </c>
      <c r="BQ203" s="46">
        <f t="shared" si="218"/>
        <v>0</v>
      </c>
      <c r="BR203" s="46">
        <f t="shared" si="218"/>
        <v>0</v>
      </c>
      <c r="BS203" s="49">
        <f t="shared" si="218"/>
        <v>0</v>
      </c>
      <c r="CC203" s="33" t="e">
        <f t="shared" si="210"/>
        <v>#REF!</v>
      </c>
    </row>
    <row r="204" spans="1:81" ht="15.75" hidden="1" thickBot="1" x14ac:dyDescent="0.25">
      <c r="A204" s="278">
        <v>1000013954</v>
      </c>
      <c r="B204" s="279" t="str">
        <f>VLOOKUP($A204,base!$F:$V,base!Q$1,FALSE)</f>
        <v>100% MIE NATURE PT OFFRE ECO GT 650 G X 6</v>
      </c>
      <c r="C204" s="280">
        <f>VLOOKUP($A204,base!$F:$V,base!P$1,FALSE)</f>
        <v>2029004990</v>
      </c>
      <c r="D204" s="281">
        <f>VLOOKUP($A204,base!$F:$V,base!U$1,FALSE)</f>
        <v>6.1203672220333205</v>
      </c>
      <c r="E204" s="282">
        <f>VLOOKUP($A204,base!$F:$V,base!T$1,FALSE)</f>
        <v>10.677407947680573</v>
      </c>
      <c r="F204" s="280">
        <f>VLOOKUP($A204,base!$F:$V,base!O$1,FALSE)</f>
        <v>68</v>
      </c>
      <c r="G204" s="280">
        <f>VLOOKUP($A204,base!$F:$V,base!N$1,FALSE)</f>
        <v>6</v>
      </c>
      <c r="H204" s="280" t="str">
        <f>VLOOKUP($A204,DLUO!$A:$H,DLUO!$F$1,FALSE)</f>
        <v>9</v>
      </c>
      <c r="I204" s="280" t="str">
        <f>VLOOKUP($A204,DLUO!$A:$H,DLUO!$H$1,FALSE)</f>
        <v>27</v>
      </c>
      <c r="J204" s="141" t="e">
        <f>VLOOKUP(A204,#REF!,#REF!,FALSE)</f>
        <v>#REF!</v>
      </c>
      <c r="K204" s="132" t="e">
        <f>J204-(VLOOKUP($A204,#REF!,#REF!,FALSE))+($AN204*$F204)</f>
        <v>#REF!</v>
      </c>
      <c r="L204" s="133" t="e">
        <f>K204-(VLOOKUP($A204,#REF!,#REF!,FALSE))</f>
        <v>#REF!</v>
      </c>
      <c r="M204" s="133" t="e">
        <f>L204-(VLOOKUP($A204,#REF!,#REF!,FALSE))</f>
        <v>#REF!</v>
      </c>
      <c r="N204" s="133" t="e">
        <f>M204-(VLOOKUP($A204,#REF!,#REF!,FALSE))</f>
        <v>#REF!</v>
      </c>
      <c r="O204" s="133" t="e">
        <f>N204-(VLOOKUP($A204,#REF!,#REF!,FALSE))</f>
        <v>#REF!</v>
      </c>
      <c r="P204" s="133" t="e">
        <f>O204-(VLOOKUP($A204,#REF!,#REF!,FALSE))</f>
        <v>#REF!</v>
      </c>
      <c r="Q204" s="133" t="e">
        <f>P204-(VLOOKUP($A204,#REF!,#REF!,FALSE))</f>
        <v>#REF!</v>
      </c>
      <c r="R204" s="133" t="e">
        <f>Q204-(VLOOKUP($A204,#REF!,#REF!,FALSE))</f>
        <v>#REF!</v>
      </c>
      <c r="S204" s="133" t="e">
        <f>R204-(VLOOKUP($A204,#REF!,#REF!,FALSE))</f>
        <v>#REF!</v>
      </c>
      <c r="T204" s="133" t="e">
        <f>S204-(VLOOKUP($A204,#REF!,#REF!,FALSE))</f>
        <v>#REF!</v>
      </c>
      <c r="U204" s="133" t="e">
        <f>T204-(VLOOKUP($A204,#REF!,#REF!,FALSE))</f>
        <v>#REF!</v>
      </c>
      <c r="V204" s="133" t="e">
        <f>U204-(VLOOKUP($A204,#REF!,#REF!,FALSE))</f>
        <v>#REF!</v>
      </c>
      <c r="W204" s="133" t="e">
        <f>V204-(VLOOKUP($A204,#REF!,#REF!,FALSE))</f>
        <v>#REF!</v>
      </c>
      <c r="X204" s="134" t="e">
        <f>W204-(VLOOKUP($A204,#REF!,#REF!,FALSE))</f>
        <v>#REF!</v>
      </c>
      <c r="Z204" s="231" t="e">
        <f t="shared" si="221"/>
        <v>#REF!</v>
      </c>
      <c r="AA204" s="232" t="e">
        <f t="shared" si="221"/>
        <v>#REF!</v>
      </c>
      <c r="AB204" s="232" t="e">
        <f t="shared" si="221"/>
        <v>#REF!</v>
      </c>
      <c r="AC204" s="232" t="e">
        <f t="shared" si="221"/>
        <v>#REF!</v>
      </c>
      <c r="AD204" s="232" t="e">
        <f t="shared" si="221"/>
        <v>#REF!</v>
      </c>
      <c r="AE204" s="232" t="e">
        <f t="shared" si="221"/>
        <v>#REF!</v>
      </c>
      <c r="AF204" s="232" t="e">
        <f t="shared" si="221"/>
        <v>#REF!</v>
      </c>
      <c r="AG204" s="232" t="e">
        <f t="shared" si="221"/>
        <v>#REF!</v>
      </c>
      <c r="AH204" s="232" t="e">
        <f t="shared" si="221"/>
        <v>#REF!</v>
      </c>
      <c r="AI204" s="232" t="e">
        <f t="shared" si="221"/>
        <v>#REF!</v>
      </c>
      <c r="AJ204" s="237" t="e">
        <f t="shared" si="205"/>
        <v>#REF!</v>
      </c>
      <c r="AK204" s="237"/>
      <c r="AL204" s="237"/>
      <c r="AM204" s="168" t="e">
        <f t="shared" si="206"/>
        <v>#REF!</v>
      </c>
      <c r="AN204" s="52">
        <f>IF($AM$2="Oui",SUM(AO204:BM204),0)</f>
        <v>0</v>
      </c>
      <c r="AO204" s="142"/>
      <c r="AP204" s="147"/>
      <c r="AQ204" s="150"/>
      <c r="AR204" s="147"/>
      <c r="AS204" s="150"/>
      <c r="AT204" s="147"/>
      <c r="AU204" s="150"/>
      <c r="AV204" s="147"/>
      <c r="AW204" s="150"/>
      <c r="AX204" s="147"/>
      <c r="AY204" s="150"/>
      <c r="AZ204" s="147"/>
      <c r="BA204" s="150"/>
      <c r="BB204" s="147"/>
      <c r="BC204" s="150"/>
      <c r="BD204" s="147"/>
      <c r="BE204" s="150"/>
      <c r="BF204" s="147"/>
      <c r="BG204" s="150"/>
      <c r="BH204" s="147"/>
      <c r="BI204" s="150"/>
      <c r="BJ204" s="147"/>
      <c r="BK204" s="150"/>
      <c r="BL204" s="147"/>
      <c r="BM204" s="151"/>
      <c r="BN204" s="67">
        <f t="shared" si="208"/>
        <v>0</v>
      </c>
      <c r="BO204" s="46">
        <f t="shared" si="218"/>
        <v>0</v>
      </c>
      <c r="BP204" s="46">
        <f t="shared" si="218"/>
        <v>0</v>
      </c>
      <c r="BQ204" s="46">
        <f t="shared" si="218"/>
        <v>0</v>
      </c>
      <c r="BR204" s="46">
        <f t="shared" si="218"/>
        <v>0</v>
      </c>
      <c r="BS204" s="49">
        <f t="shared" si="218"/>
        <v>0</v>
      </c>
      <c r="CC204" s="33" t="e">
        <f t="shared" si="210"/>
        <v>#REF!</v>
      </c>
    </row>
    <row r="205" spans="1:81" ht="15.75" hidden="1" thickBot="1" x14ac:dyDescent="0.25">
      <c r="A205" s="386">
        <v>1000015913</v>
      </c>
      <c r="B205" s="387" t="str">
        <f>VLOOKUP($A205,base!$F:$V,base!Q$1,FALSE)</f>
        <v>100% MIE NATURE PT OFFRE ECO GT 650 G X 6</v>
      </c>
      <c r="C205" s="388">
        <f>VLOOKUP($A205,base!$F:$V,base!P$1,FALSE)</f>
        <v>2029004990</v>
      </c>
      <c r="D205" s="389">
        <f>VLOOKUP($A205,base!$F:$V,base!U$1,FALSE)</f>
        <v>6.108597285067872</v>
      </c>
      <c r="E205" s="390">
        <f>VLOOKUP($A205,base!$F:$V,base!T$1,FALSE)</f>
        <v>10.697980988042188</v>
      </c>
      <c r="F205" s="388">
        <f>VLOOKUP($A205,base!$F:$V,base!O$1,FALSE)</f>
        <v>68</v>
      </c>
      <c r="G205" s="388">
        <f>VLOOKUP($A205,base!$F:$V,base!N$1,FALSE)</f>
        <v>6</v>
      </c>
      <c r="H205" s="388" t="str">
        <f>VLOOKUP($A205,DLUO!$A:$H,DLUO!$F$1,FALSE)</f>
        <v>9</v>
      </c>
      <c r="I205" s="280" t="str">
        <f>VLOOKUP($A205,DLUO!$A:$H,DLUO!$H$1,FALSE)</f>
        <v>27</v>
      </c>
      <c r="J205" s="141" t="e">
        <f>VLOOKUP(A205,#REF!,#REF!,FALSE)</f>
        <v>#REF!</v>
      </c>
      <c r="K205" s="132" t="e">
        <f>J205-(VLOOKUP($A205,#REF!,#REF!,FALSE))+($AN205*$F205)</f>
        <v>#REF!</v>
      </c>
      <c r="L205" s="133" t="e">
        <f>K205-(VLOOKUP($A205,#REF!,#REF!,FALSE))</f>
        <v>#REF!</v>
      </c>
      <c r="M205" s="133" t="e">
        <f>L205-(VLOOKUP($A205,#REF!,#REF!,FALSE))</f>
        <v>#REF!</v>
      </c>
      <c r="N205" s="133" t="e">
        <f>M205-(VLOOKUP($A205,#REF!,#REF!,FALSE))</f>
        <v>#REF!</v>
      </c>
      <c r="O205" s="133" t="e">
        <f>N205-(VLOOKUP($A205,#REF!,#REF!,FALSE))</f>
        <v>#REF!</v>
      </c>
      <c r="P205" s="133" t="e">
        <f>O205-(VLOOKUP($A205,#REF!,#REF!,FALSE))</f>
        <v>#REF!</v>
      </c>
      <c r="Q205" s="133" t="e">
        <f>P205-(VLOOKUP($A205,#REF!,#REF!,FALSE))</f>
        <v>#REF!</v>
      </c>
      <c r="R205" s="133" t="e">
        <f>Q205-(VLOOKUP($A205,#REF!,#REF!,FALSE))</f>
        <v>#REF!</v>
      </c>
      <c r="S205" s="133" t="e">
        <f>R205-(VLOOKUP($A205,#REF!,#REF!,FALSE))</f>
        <v>#REF!</v>
      </c>
      <c r="T205" s="133" t="e">
        <f>S205-(VLOOKUP($A205,#REF!,#REF!,FALSE))</f>
        <v>#REF!</v>
      </c>
      <c r="U205" s="133" t="e">
        <f>T205-(VLOOKUP($A205,#REF!,#REF!,FALSE))</f>
        <v>#REF!</v>
      </c>
      <c r="V205" s="133" t="e">
        <f>U205-(VLOOKUP($A205,#REF!,#REF!,FALSE))</f>
        <v>#REF!</v>
      </c>
      <c r="W205" s="133" t="e">
        <f>V205-(VLOOKUP($A205,#REF!,#REF!,FALSE))</f>
        <v>#REF!</v>
      </c>
      <c r="X205" s="134" t="e">
        <f>W205-(VLOOKUP($A205,#REF!,#REF!,FALSE))</f>
        <v>#REF!</v>
      </c>
      <c r="Z205" s="231" t="e">
        <f t="shared" si="195"/>
        <v>#REF!</v>
      </c>
      <c r="AA205" s="232" t="e">
        <f t="shared" si="196"/>
        <v>#REF!</v>
      </c>
      <c r="AB205" s="232" t="e">
        <f t="shared" si="197"/>
        <v>#REF!</v>
      </c>
      <c r="AC205" s="232" t="e">
        <f t="shared" si="198"/>
        <v>#REF!</v>
      </c>
      <c r="AD205" s="232" t="e">
        <f t="shared" si="199"/>
        <v>#REF!</v>
      </c>
      <c r="AE205" s="232" t="e">
        <f t="shared" si="200"/>
        <v>#REF!</v>
      </c>
      <c r="AF205" s="232" t="e">
        <f t="shared" si="201"/>
        <v>#REF!</v>
      </c>
      <c r="AG205" s="232" t="e">
        <f t="shared" si="202"/>
        <v>#REF!</v>
      </c>
      <c r="AH205" s="232" t="e">
        <f t="shared" si="203"/>
        <v>#REF!</v>
      </c>
      <c r="AI205" s="232" t="e">
        <f t="shared" si="204"/>
        <v>#REF!</v>
      </c>
      <c r="AJ205" s="237" t="e">
        <f t="shared" si="205"/>
        <v>#REF!</v>
      </c>
      <c r="AK205" s="237"/>
      <c r="AL205" s="237"/>
      <c r="AM205" s="168" t="e">
        <f t="shared" si="206"/>
        <v>#REF!</v>
      </c>
      <c r="AN205" s="52">
        <f t="shared" si="207"/>
        <v>0</v>
      </c>
      <c r="AO205" s="142"/>
      <c r="AP205" s="147"/>
      <c r="AQ205" s="150"/>
      <c r="AR205" s="147"/>
      <c r="AS205" s="150"/>
      <c r="AT205" s="147"/>
      <c r="AU205" s="150"/>
      <c r="AV205" s="147"/>
      <c r="AW205" s="150"/>
      <c r="AX205" s="147"/>
      <c r="AY205" s="150"/>
      <c r="AZ205" s="147"/>
      <c r="BA205" s="150"/>
      <c r="BB205" s="147"/>
      <c r="BC205" s="150"/>
      <c r="BD205" s="147"/>
      <c r="BE205" s="150"/>
      <c r="BF205" s="147"/>
      <c r="BG205" s="150"/>
      <c r="BH205" s="147"/>
      <c r="BI205" s="150"/>
      <c r="BJ205" s="147"/>
      <c r="BK205" s="150"/>
      <c r="BL205" s="147"/>
      <c r="BM205" s="151"/>
      <c r="BN205" s="67">
        <f t="shared" si="208"/>
        <v>0</v>
      </c>
      <c r="BO205" s="46">
        <f t="shared" si="218"/>
        <v>0</v>
      </c>
      <c r="BP205" s="46">
        <f t="shared" si="218"/>
        <v>0</v>
      </c>
      <c r="BQ205" s="46">
        <f t="shared" si="218"/>
        <v>0</v>
      </c>
      <c r="BR205" s="46">
        <f t="shared" si="218"/>
        <v>0</v>
      </c>
      <c r="BS205" s="49">
        <f t="shared" si="218"/>
        <v>0</v>
      </c>
      <c r="CC205" s="33" t="e">
        <f t="shared" si="210"/>
        <v>#REF!</v>
      </c>
    </row>
    <row r="206" spans="1:81" ht="15.75" hidden="1" thickBot="1" x14ac:dyDescent="0.25">
      <c r="A206" s="276">
        <v>1000011694</v>
      </c>
      <c r="B206" s="277" t="str">
        <f>VLOOKUP($A206,base!$F:$V,base!Q$1,FALSE)</f>
        <v>100% MIE COMPLET MAXI   650 G X 6</v>
      </c>
      <c r="C206" s="328">
        <f>VLOOKUP($A206,base!$F:$V,base!P$1,FALSE)</f>
        <v>2029004995</v>
      </c>
      <c r="D206" s="329">
        <f>VLOOKUP($A206,base!$F:$V,base!U$1,FALSE)</f>
        <v>5.6811875693673688</v>
      </c>
      <c r="E206" s="330">
        <f>VLOOKUP($A206,base!$F:$V,base!T$1,FALSE)</f>
        <v>9.8638470007912478</v>
      </c>
      <c r="F206" s="328">
        <f>VLOOKUP($A206,base!$F:$V,base!O$1,FALSE)</f>
        <v>68</v>
      </c>
      <c r="G206" s="328">
        <f>VLOOKUP($A206,base!$F:$V,base!N$1,FALSE)</f>
        <v>6</v>
      </c>
      <c r="H206" s="328" t="str">
        <f>VLOOKUP($A206,DLUO!$A:$H,DLUO!$F$1,FALSE)</f>
        <v>6</v>
      </c>
      <c r="I206" s="328" t="str">
        <f>VLOOKUP($A206,DLUO!$A:$H,DLUO!$H$1,FALSE)</f>
        <v>18</v>
      </c>
      <c r="J206" s="141" t="e">
        <f>VLOOKUP(A206,#REF!,#REF!,FALSE)</f>
        <v>#REF!</v>
      </c>
      <c r="K206" s="132" t="e">
        <f>J206-(VLOOKUP($A206,#REF!,#REF!,FALSE))+($AN206*$F206)</f>
        <v>#REF!</v>
      </c>
      <c r="L206" s="133" t="e">
        <f>K206-(VLOOKUP($A206,#REF!,#REF!,FALSE))</f>
        <v>#REF!</v>
      </c>
      <c r="M206" s="133" t="e">
        <f>L206-(VLOOKUP($A206,#REF!,#REF!,FALSE))</f>
        <v>#REF!</v>
      </c>
      <c r="N206" s="133" t="e">
        <f>M206-(VLOOKUP($A206,#REF!,#REF!,FALSE))</f>
        <v>#REF!</v>
      </c>
      <c r="O206" s="133" t="e">
        <f>N206-(VLOOKUP($A206,#REF!,#REF!,FALSE))</f>
        <v>#REF!</v>
      </c>
      <c r="P206" s="133" t="e">
        <f>O206-(VLOOKUP($A206,#REF!,#REF!,FALSE))</f>
        <v>#REF!</v>
      </c>
      <c r="Q206" s="133" t="e">
        <f>P206-(VLOOKUP($A206,#REF!,#REF!,FALSE))</f>
        <v>#REF!</v>
      </c>
      <c r="R206" s="133" t="e">
        <f>Q206-(VLOOKUP($A206,#REF!,#REF!,FALSE))</f>
        <v>#REF!</v>
      </c>
      <c r="S206" s="133" t="e">
        <f>R206-(VLOOKUP($A206,#REF!,#REF!,FALSE))</f>
        <v>#REF!</v>
      </c>
      <c r="T206" s="133" t="e">
        <f>S206-(VLOOKUP($A206,#REF!,#REF!,FALSE))</f>
        <v>#REF!</v>
      </c>
      <c r="U206" s="133" t="e">
        <f>T206-(VLOOKUP($A206,#REF!,#REF!,FALSE))</f>
        <v>#REF!</v>
      </c>
      <c r="V206" s="133" t="e">
        <f>U206-(VLOOKUP($A206,#REF!,#REF!,FALSE))</f>
        <v>#REF!</v>
      </c>
      <c r="W206" s="133" t="e">
        <f>V206-(VLOOKUP($A206,#REF!,#REF!,FALSE))</f>
        <v>#REF!</v>
      </c>
      <c r="X206" s="134" t="e">
        <f>W206-(VLOOKUP($A206,#REF!,#REF!,FALSE))</f>
        <v>#REF!</v>
      </c>
      <c r="Z206" s="231" t="e">
        <f t="shared" si="195"/>
        <v>#REF!</v>
      </c>
      <c r="AA206" s="232" t="e">
        <f t="shared" si="196"/>
        <v>#REF!</v>
      </c>
      <c r="AB206" s="232" t="e">
        <f t="shared" si="197"/>
        <v>#REF!</v>
      </c>
      <c r="AC206" s="232" t="e">
        <f t="shared" si="198"/>
        <v>#REF!</v>
      </c>
      <c r="AD206" s="232" t="e">
        <f t="shared" si="199"/>
        <v>#REF!</v>
      </c>
      <c r="AE206" s="232" t="e">
        <f t="shared" si="200"/>
        <v>#REF!</v>
      </c>
      <c r="AF206" s="232" t="e">
        <f t="shared" si="201"/>
        <v>#REF!</v>
      </c>
      <c r="AG206" s="232" t="e">
        <f t="shared" si="202"/>
        <v>#REF!</v>
      </c>
      <c r="AH206" s="232" t="e">
        <f t="shared" si="203"/>
        <v>#REF!</v>
      </c>
      <c r="AI206" s="232" t="e">
        <f t="shared" si="204"/>
        <v>#REF!</v>
      </c>
      <c r="AJ206" s="237" t="e">
        <f t="shared" si="205"/>
        <v>#REF!</v>
      </c>
      <c r="AK206" s="237"/>
      <c r="AL206" s="237"/>
      <c r="AM206" s="168" t="e">
        <f t="shared" si="206"/>
        <v>#N/A</v>
      </c>
      <c r="AN206" s="52">
        <f t="shared" si="207"/>
        <v>0</v>
      </c>
      <c r="AO206" s="142"/>
      <c r="AP206" s="147"/>
      <c r="AQ206" s="150"/>
      <c r="AR206" s="147"/>
      <c r="AS206" s="150"/>
      <c r="AT206" s="147"/>
      <c r="AU206" s="150"/>
      <c r="AV206" s="147"/>
      <c r="AW206" s="150"/>
      <c r="AX206" s="147"/>
      <c r="AY206" s="150"/>
      <c r="AZ206" s="147"/>
      <c r="BA206" s="150"/>
      <c r="BB206" s="147"/>
      <c r="BC206" s="150"/>
      <c r="BD206" s="147"/>
      <c r="BE206" s="150"/>
      <c r="BF206" s="147"/>
      <c r="BG206" s="150"/>
      <c r="BH206" s="147"/>
      <c r="BI206" s="150"/>
      <c r="BJ206" s="147"/>
      <c r="BK206" s="150"/>
      <c r="BL206" s="147"/>
      <c r="BM206" s="151"/>
      <c r="BN206" s="67" t="e">
        <f t="shared" si="208"/>
        <v>#N/A</v>
      </c>
      <c r="BO206" s="46">
        <f t="shared" si="218"/>
        <v>0</v>
      </c>
      <c r="BP206" s="46">
        <f t="shared" si="218"/>
        <v>0</v>
      </c>
      <c r="BQ206" s="46">
        <f t="shared" si="218"/>
        <v>0</v>
      </c>
      <c r="BR206" s="46">
        <f t="shared" si="218"/>
        <v>0</v>
      </c>
      <c r="BS206" s="49">
        <f t="shared" si="218"/>
        <v>0</v>
      </c>
      <c r="CC206" s="33" t="e">
        <f t="shared" si="210"/>
        <v>#REF!</v>
      </c>
    </row>
    <row r="207" spans="1:81" ht="15.75" hidden="1" thickBot="1" x14ac:dyDescent="0.25">
      <c r="A207" s="276">
        <v>1000015418</v>
      </c>
      <c r="B207" s="277" t="str">
        <f>VLOOKUP($A207,base!$F:$V,base!Q$1,FALSE)</f>
        <v>100% MIE COMPLET MAXI 650 G X 20</v>
      </c>
      <c r="C207" s="328">
        <f>VLOOKUP($A207,base!$F:$V,base!P$1,FALSE)</f>
        <v>2029004995</v>
      </c>
      <c r="D207" s="329">
        <f>VLOOKUP($A207,base!$F:$V,base!U$1,FALSE)</f>
        <v>5.7948113207547172</v>
      </c>
      <c r="E207" s="330">
        <f>VLOOKUP($A207,base!$F:$V,base!T$1,FALSE)</f>
        <v>9.8638470007912478</v>
      </c>
      <c r="F207" s="328">
        <f>VLOOKUP($A207,base!$F:$V,base!O$1,FALSE)</f>
        <v>20</v>
      </c>
      <c r="G207" s="328">
        <f>VLOOKUP($A207,base!$F:$V,base!N$1,FALSE)</f>
        <v>20</v>
      </c>
      <c r="H207" s="328" t="str">
        <f>VLOOKUP($A207,DLUO!$A:$H,DLUO!$F$1,FALSE)</f>
        <v>6</v>
      </c>
      <c r="I207" s="328" t="str">
        <f>VLOOKUP($A207,DLUO!$A:$H,DLUO!$H$1,FALSE)</f>
        <v>18</v>
      </c>
      <c r="J207" s="141" t="e">
        <f>VLOOKUP(A207,#REF!,#REF!,FALSE)</f>
        <v>#REF!</v>
      </c>
      <c r="K207" s="132" t="e">
        <f>J207-(VLOOKUP($A207,#REF!,#REF!,FALSE))+($AN207*$F207)</f>
        <v>#REF!</v>
      </c>
      <c r="L207" s="133" t="e">
        <f>K207-(VLOOKUP($A207,#REF!,#REF!,FALSE))</f>
        <v>#REF!</v>
      </c>
      <c r="M207" s="133" t="e">
        <f>L207-(VLOOKUP($A207,#REF!,#REF!,FALSE))</f>
        <v>#REF!</v>
      </c>
      <c r="N207" s="133" t="e">
        <f>M207-(VLOOKUP($A207,#REF!,#REF!,FALSE))</f>
        <v>#REF!</v>
      </c>
      <c r="O207" s="133" t="e">
        <f>N207-(VLOOKUP($A207,#REF!,#REF!,FALSE))</f>
        <v>#REF!</v>
      </c>
      <c r="P207" s="133" t="e">
        <f>O207-(VLOOKUP($A207,#REF!,#REF!,FALSE))</f>
        <v>#REF!</v>
      </c>
      <c r="Q207" s="133" t="e">
        <f>P207-(VLOOKUP($A207,#REF!,#REF!,FALSE))</f>
        <v>#REF!</v>
      </c>
      <c r="R207" s="133" t="e">
        <f>Q207-(VLOOKUP($A207,#REF!,#REF!,FALSE))</f>
        <v>#REF!</v>
      </c>
      <c r="S207" s="133" t="e">
        <f>R207-(VLOOKUP($A207,#REF!,#REF!,FALSE))</f>
        <v>#REF!</v>
      </c>
      <c r="T207" s="133" t="e">
        <f>S207-(VLOOKUP($A207,#REF!,#REF!,FALSE))</f>
        <v>#REF!</v>
      </c>
      <c r="U207" s="133" t="e">
        <f>T207-(VLOOKUP($A207,#REF!,#REF!,FALSE))</f>
        <v>#REF!</v>
      </c>
      <c r="V207" s="133" t="e">
        <f>U207-(VLOOKUP($A207,#REF!,#REF!,FALSE))</f>
        <v>#REF!</v>
      </c>
      <c r="W207" s="133" t="e">
        <f>V207-(VLOOKUP($A207,#REF!,#REF!,FALSE))</f>
        <v>#REF!</v>
      </c>
      <c r="X207" s="134" t="e">
        <f>W207-(VLOOKUP($A207,#REF!,#REF!,FALSE))</f>
        <v>#REF!</v>
      </c>
      <c r="Z207" s="231" t="e">
        <f t="shared" ref="Z207:AI207" si="222">IF(IF(K207&lt;0,(L207/$F207)-(K207/$F207),L207/$F207)&gt;0,"",IF(K207&lt;0,(L207/$F207)-(K207/$F207),L207/$F207))</f>
        <v>#REF!</v>
      </c>
      <c r="AA207" s="232" t="e">
        <f t="shared" si="222"/>
        <v>#REF!</v>
      </c>
      <c r="AB207" s="232" t="e">
        <f t="shared" si="222"/>
        <v>#REF!</v>
      </c>
      <c r="AC207" s="232" t="e">
        <f t="shared" si="222"/>
        <v>#REF!</v>
      </c>
      <c r="AD207" s="232" t="e">
        <f t="shared" si="222"/>
        <v>#REF!</v>
      </c>
      <c r="AE207" s="232" t="e">
        <f t="shared" si="222"/>
        <v>#REF!</v>
      </c>
      <c r="AF207" s="232" t="e">
        <f t="shared" si="222"/>
        <v>#REF!</v>
      </c>
      <c r="AG207" s="232" t="e">
        <f t="shared" si="222"/>
        <v>#REF!</v>
      </c>
      <c r="AH207" s="232" t="e">
        <f t="shared" si="222"/>
        <v>#REF!</v>
      </c>
      <c r="AI207" s="232" t="e">
        <f t="shared" si="222"/>
        <v>#REF!</v>
      </c>
      <c r="AJ207" s="237" t="e">
        <f t="shared" si="205"/>
        <v>#REF!</v>
      </c>
      <c r="AK207" s="237"/>
      <c r="AL207" s="237"/>
      <c r="AM207" s="168" t="e">
        <f t="shared" si="206"/>
        <v>#N/A</v>
      </c>
      <c r="AN207" s="52">
        <f>IF($AM$2="Oui",SUM(AO207:BM207),0)</f>
        <v>0</v>
      </c>
      <c r="AO207" s="142"/>
      <c r="AP207" s="147"/>
      <c r="AQ207" s="150"/>
      <c r="AR207" s="147"/>
      <c r="AS207" s="150"/>
      <c r="AT207" s="147"/>
      <c r="AU207" s="150"/>
      <c r="AV207" s="147"/>
      <c r="AW207" s="150"/>
      <c r="AX207" s="147"/>
      <c r="AY207" s="150"/>
      <c r="AZ207" s="147"/>
      <c r="BA207" s="150"/>
      <c r="BB207" s="147"/>
      <c r="BC207" s="150"/>
      <c r="BD207" s="147"/>
      <c r="BE207" s="150"/>
      <c r="BF207" s="147"/>
      <c r="BG207" s="150"/>
      <c r="BH207" s="147"/>
      <c r="BI207" s="150"/>
      <c r="BJ207" s="147"/>
      <c r="BK207" s="150"/>
      <c r="BL207" s="147"/>
      <c r="BM207" s="151"/>
      <c r="BN207" s="67" t="e">
        <f t="shared" si="208"/>
        <v>#N/A</v>
      </c>
      <c r="BO207" s="46">
        <f t="shared" si="218"/>
        <v>0</v>
      </c>
      <c r="BP207" s="46">
        <f t="shared" si="218"/>
        <v>0</v>
      </c>
      <c r="BQ207" s="46">
        <f t="shared" si="218"/>
        <v>0</v>
      </c>
      <c r="BR207" s="46">
        <f t="shared" si="218"/>
        <v>0</v>
      </c>
      <c r="BS207" s="49">
        <f t="shared" si="218"/>
        <v>0</v>
      </c>
      <c r="CC207" s="33" t="e">
        <f t="shared" si="210"/>
        <v>#REF!</v>
      </c>
    </row>
    <row r="208" spans="1:81" ht="15.75" hidden="1" thickBot="1" x14ac:dyDescent="0.25">
      <c r="A208" s="276">
        <v>1000011865</v>
      </c>
      <c r="B208" s="277" t="str">
        <f>VLOOKUP($A208,base!$F:$V,base!Q$1,FALSE)</f>
        <v>100% MIE COMPLET PT PLUS 30% GT 650 G X 6</v>
      </c>
      <c r="C208" s="328">
        <f>VLOOKUP($A208,base!$F:$V,base!P$1,FALSE)</f>
        <v>2029004995</v>
      </c>
      <c r="D208" s="329">
        <f>VLOOKUP($A208,base!$F:$V,base!U$1,FALSE)</f>
        <v>5.6811875693673688</v>
      </c>
      <c r="E208" s="330">
        <f>VLOOKUP($A208,base!$F:$V,base!T$1,FALSE)</f>
        <v>9.8638470007912478</v>
      </c>
      <c r="F208" s="328">
        <f>VLOOKUP($A208,base!$F:$V,base!O$1,FALSE)</f>
        <v>68</v>
      </c>
      <c r="G208" s="328">
        <f>VLOOKUP($A208,base!$F:$V,base!N$1,FALSE)</f>
        <v>6</v>
      </c>
      <c r="H208" s="328" t="str">
        <f>VLOOKUP($A208,DLUO!$A:$H,DLUO!$F$1,FALSE)</f>
        <v>6</v>
      </c>
      <c r="I208" s="328" t="str">
        <f>VLOOKUP($A208,DLUO!$A:$H,DLUO!$H$1,FALSE)</f>
        <v>18</v>
      </c>
      <c r="J208" s="141" t="e">
        <f>VLOOKUP(A208,#REF!,#REF!,FALSE)</f>
        <v>#REF!</v>
      </c>
      <c r="K208" s="132" t="e">
        <f>J208-(VLOOKUP($A208,#REF!,#REF!,FALSE))+($AN208*$F208)</f>
        <v>#REF!</v>
      </c>
      <c r="L208" s="133" t="e">
        <f>K208-(VLOOKUP($A208,#REF!,#REF!,FALSE))</f>
        <v>#REF!</v>
      </c>
      <c r="M208" s="133" t="e">
        <f>L208-(VLOOKUP($A208,#REF!,#REF!,FALSE))</f>
        <v>#REF!</v>
      </c>
      <c r="N208" s="133" t="e">
        <f>M208-(VLOOKUP($A208,#REF!,#REF!,FALSE))</f>
        <v>#REF!</v>
      </c>
      <c r="O208" s="133" t="e">
        <f>N208-(VLOOKUP($A208,#REF!,#REF!,FALSE))</f>
        <v>#REF!</v>
      </c>
      <c r="P208" s="133" t="e">
        <f>O208-(VLOOKUP($A208,#REF!,#REF!,FALSE))</f>
        <v>#REF!</v>
      </c>
      <c r="Q208" s="133" t="e">
        <f>P208-(VLOOKUP($A208,#REF!,#REF!,FALSE))</f>
        <v>#REF!</v>
      </c>
      <c r="R208" s="133" t="e">
        <f>Q208-(VLOOKUP($A208,#REF!,#REF!,FALSE))</f>
        <v>#REF!</v>
      </c>
      <c r="S208" s="133" t="e">
        <f>R208-(VLOOKUP($A208,#REF!,#REF!,FALSE))</f>
        <v>#REF!</v>
      </c>
      <c r="T208" s="133" t="e">
        <f>S208-(VLOOKUP($A208,#REF!,#REF!,FALSE))</f>
        <v>#REF!</v>
      </c>
      <c r="U208" s="133" t="e">
        <f>T208-(VLOOKUP($A208,#REF!,#REF!,FALSE))</f>
        <v>#REF!</v>
      </c>
      <c r="V208" s="133" t="e">
        <f>U208-(VLOOKUP($A208,#REF!,#REF!,FALSE))</f>
        <v>#REF!</v>
      </c>
      <c r="W208" s="133" t="e">
        <f>V208-(VLOOKUP($A208,#REF!,#REF!,FALSE))</f>
        <v>#REF!</v>
      </c>
      <c r="X208" s="134" t="e">
        <f>W208-(VLOOKUP($A208,#REF!,#REF!,FALSE))</f>
        <v>#REF!</v>
      </c>
      <c r="Z208" s="231" t="e">
        <f t="shared" si="195"/>
        <v>#REF!</v>
      </c>
      <c r="AA208" s="232" t="e">
        <f t="shared" si="196"/>
        <v>#REF!</v>
      </c>
      <c r="AB208" s="232" t="e">
        <f t="shared" si="197"/>
        <v>#REF!</v>
      </c>
      <c r="AC208" s="232" t="e">
        <f t="shared" si="198"/>
        <v>#REF!</v>
      </c>
      <c r="AD208" s="232" t="e">
        <f t="shared" si="199"/>
        <v>#REF!</v>
      </c>
      <c r="AE208" s="232" t="e">
        <f t="shared" si="200"/>
        <v>#REF!</v>
      </c>
      <c r="AF208" s="232" t="e">
        <f t="shared" si="201"/>
        <v>#REF!</v>
      </c>
      <c r="AG208" s="232" t="e">
        <f t="shared" si="202"/>
        <v>#REF!</v>
      </c>
      <c r="AH208" s="232" t="e">
        <f t="shared" si="203"/>
        <v>#REF!</v>
      </c>
      <c r="AI208" s="232" t="e">
        <f t="shared" si="204"/>
        <v>#REF!</v>
      </c>
      <c r="AJ208" s="237" t="e">
        <f t="shared" si="205"/>
        <v>#REF!</v>
      </c>
      <c r="AK208" s="237"/>
      <c r="AL208" s="237"/>
      <c r="AM208" s="168" t="e">
        <f t="shared" si="206"/>
        <v>#REF!</v>
      </c>
      <c r="AN208" s="52">
        <f t="shared" si="207"/>
        <v>0</v>
      </c>
      <c r="AO208" s="142"/>
      <c r="AP208" s="147"/>
      <c r="AQ208" s="150"/>
      <c r="AR208" s="147"/>
      <c r="AS208" s="150"/>
      <c r="AT208" s="147"/>
      <c r="AU208" s="150"/>
      <c r="AV208" s="147"/>
      <c r="AW208" s="150"/>
      <c r="AX208" s="147"/>
      <c r="AY208" s="150"/>
      <c r="AZ208" s="147"/>
      <c r="BA208" s="150"/>
      <c r="BB208" s="147"/>
      <c r="BC208" s="150"/>
      <c r="BD208" s="147"/>
      <c r="BE208" s="150"/>
      <c r="BF208" s="147"/>
      <c r="BG208" s="150"/>
      <c r="BH208" s="147"/>
      <c r="BI208" s="150"/>
      <c r="BJ208" s="147"/>
      <c r="BK208" s="150"/>
      <c r="BL208" s="147"/>
      <c r="BM208" s="151"/>
      <c r="BN208" s="67">
        <f t="shared" si="208"/>
        <v>0</v>
      </c>
      <c r="BO208" s="46">
        <f t="shared" si="218"/>
        <v>0</v>
      </c>
      <c r="BP208" s="46">
        <f t="shared" si="218"/>
        <v>0</v>
      </c>
      <c r="BQ208" s="46">
        <f t="shared" si="218"/>
        <v>0</v>
      </c>
      <c r="BR208" s="46">
        <f t="shared" si="218"/>
        <v>0</v>
      </c>
      <c r="BS208" s="49">
        <f t="shared" si="218"/>
        <v>0</v>
      </c>
      <c r="CC208" s="33" t="e">
        <f t="shared" si="210"/>
        <v>#REF!</v>
      </c>
    </row>
    <row r="209" spans="1:81" ht="15.75" hidden="1" thickBot="1" x14ac:dyDescent="0.25">
      <c r="A209" s="276">
        <v>1000015417</v>
      </c>
      <c r="B209" s="277" t="str">
        <f>VLOOKUP($A209,base!$F:$V,base!Q$1,FALSE)</f>
        <v>100% MIE COMPLET PT PLUS 30% GT 650 G X 20</v>
      </c>
      <c r="C209" s="328">
        <f>VLOOKUP($A209,base!$F:$V,base!P$1,FALSE)</f>
        <v>2029004995</v>
      </c>
      <c r="D209" s="329">
        <f>VLOOKUP($A209,base!$F:$V,base!U$1,FALSE)</f>
        <v>5.7948113207547172</v>
      </c>
      <c r="E209" s="330">
        <f>VLOOKUP($A209,base!$F:$V,base!T$1,FALSE)</f>
        <v>9.8638470007912478</v>
      </c>
      <c r="F209" s="328">
        <f>VLOOKUP($A209,base!$F:$V,base!O$1,FALSE)</f>
        <v>20</v>
      </c>
      <c r="G209" s="328">
        <f>VLOOKUP($A209,base!$F:$V,base!N$1,FALSE)</f>
        <v>20</v>
      </c>
      <c r="H209" s="328" t="str">
        <f>VLOOKUP($A209,DLUO!$A:$H,DLUO!$F$1,FALSE)</f>
        <v>6</v>
      </c>
      <c r="I209" s="328" t="str">
        <f>VLOOKUP($A209,DLUO!$A:$H,DLUO!$H$1,FALSE)</f>
        <v>18</v>
      </c>
      <c r="J209" s="141" t="e">
        <f>VLOOKUP(A209,#REF!,#REF!,FALSE)</f>
        <v>#REF!</v>
      </c>
      <c r="K209" s="132" t="e">
        <f>J209-(VLOOKUP($A209,#REF!,#REF!,FALSE))+($AN209*$F209)</f>
        <v>#REF!</v>
      </c>
      <c r="L209" s="133" t="e">
        <f>K209-(VLOOKUP($A209,#REF!,#REF!,FALSE))</f>
        <v>#REF!</v>
      </c>
      <c r="M209" s="133" t="e">
        <f>L209-(VLOOKUP($A209,#REF!,#REF!,FALSE))</f>
        <v>#REF!</v>
      </c>
      <c r="N209" s="133" t="e">
        <f>M209-(VLOOKUP($A209,#REF!,#REF!,FALSE))</f>
        <v>#REF!</v>
      </c>
      <c r="O209" s="133" t="e">
        <f>N209-(VLOOKUP($A209,#REF!,#REF!,FALSE))</f>
        <v>#REF!</v>
      </c>
      <c r="P209" s="133" t="e">
        <f>O209-(VLOOKUP($A209,#REF!,#REF!,FALSE))</f>
        <v>#REF!</v>
      </c>
      <c r="Q209" s="133" t="e">
        <f>P209-(VLOOKUP($A209,#REF!,#REF!,FALSE))</f>
        <v>#REF!</v>
      </c>
      <c r="R209" s="133" t="e">
        <f>Q209-(VLOOKUP($A209,#REF!,#REF!,FALSE))</f>
        <v>#REF!</v>
      </c>
      <c r="S209" s="133" t="e">
        <f>R209-(VLOOKUP($A209,#REF!,#REF!,FALSE))</f>
        <v>#REF!</v>
      </c>
      <c r="T209" s="133" t="e">
        <f>S209-(VLOOKUP($A209,#REF!,#REF!,FALSE))</f>
        <v>#REF!</v>
      </c>
      <c r="U209" s="133" t="e">
        <f>T209-(VLOOKUP($A209,#REF!,#REF!,FALSE))</f>
        <v>#REF!</v>
      </c>
      <c r="V209" s="133" t="e">
        <f>U209-(VLOOKUP($A209,#REF!,#REF!,FALSE))</f>
        <v>#REF!</v>
      </c>
      <c r="W209" s="133" t="e">
        <f>V209-(VLOOKUP($A209,#REF!,#REF!,FALSE))</f>
        <v>#REF!</v>
      </c>
      <c r="X209" s="134" t="e">
        <f>W209-(VLOOKUP($A209,#REF!,#REF!,FALSE))</f>
        <v>#REF!</v>
      </c>
      <c r="Z209" s="231" t="e">
        <f t="shared" ref="Z209:AI209" si="223">IF(IF(K209&lt;0,(L209/$F209)-(K209/$F209),L209/$F209)&gt;0,"",IF(K209&lt;0,(L209/$F209)-(K209/$F209),L209/$F209))</f>
        <v>#REF!</v>
      </c>
      <c r="AA209" s="232" t="e">
        <f t="shared" si="223"/>
        <v>#REF!</v>
      </c>
      <c r="AB209" s="232" t="e">
        <f t="shared" si="223"/>
        <v>#REF!</v>
      </c>
      <c r="AC209" s="232" t="e">
        <f t="shared" si="223"/>
        <v>#REF!</v>
      </c>
      <c r="AD209" s="232" t="e">
        <f t="shared" si="223"/>
        <v>#REF!</v>
      </c>
      <c r="AE209" s="232" t="e">
        <f t="shared" si="223"/>
        <v>#REF!</v>
      </c>
      <c r="AF209" s="232" t="e">
        <f t="shared" si="223"/>
        <v>#REF!</v>
      </c>
      <c r="AG209" s="232" t="e">
        <f t="shared" si="223"/>
        <v>#REF!</v>
      </c>
      <c r="AH209" s="232" t="e">
        <f t="shared" si="223"/>
        <v>#REF!</v>
      </c>
      <c r="AI209" s="232" t="e">
        <f t="shared" si="223"/>
        <v>#REF!</v>
      </c>
      <c r="AJ209" s="237" t="e">
        <f t="shared" si="205"/>
        <v>#REF!</v>
      </c>
      <c r="AK209" s="237"/>
      <c r="AL209" s="237"/>
      <c r="AM209" s="168" t="e">
        <f t="shared" si="206"/>
        <v>#REF!</v>
      </c>
      <c r="AN209" s="52">
        <f>IF($AM$2="Oui",SUM(AO209:BM209),0)</f>
        <v>0</v>
      </c>
      <c r="AO209" s="142"/>
      <c r="AP209" s="147"/>
      <c r="AQ209" s="150"/>
      <c r="AR209" s="147"/>
      <c r="AS209" s="150"/>
      <c r="AT209" s="147"/>
      <c r="AU209" s="150"/>
      <c r="AV209" s="147"/>
      <c r="AW209" s="150"/>
      <c r="AX209" s="147"/>
      <c r="AY209" s="150"/>
      <c r="AZ209" s="147"/>
      <c r="BA209" s="150"/>
      <c r="BB209" s="147"/>
      <c r="BC209" s="150"/>
      <c r="BD209" s="147"/>
      <c r="BE209" s="150"/>
      <c r="BF209" s="147"/>
      <c r="BG209" s="150"/>
      <c r="BH209" s="147"/>
      <c r="BI209" s="150"/>
      <c r="BJ209" s="147"/>
      <c r="BK209" s="150"/>
      <c r="BL209" s="147"/>
      <c r="BM209" s="151"/>
      <c r="BN209" s="67">
        <f t="shared" si="208"/>
        <v>0</v>
      </c>
      <c r="BO209" s="46">
        <f t="shared" si="218"/>
        <v>0</v>
      </c>
      <c r="BP209" s="46">
        <f t="shared" si="218"/>
        <v>0</v>
      </c>
      <c r="BQ209" s="46">
        <f t="shared" si="218"/>
        <v>0</v>
      </c>
      <c r="BR209" s="46">
        <f t="shared" si="218"/>
        <v>0</v>
      </c>
      <c r="BS209" s="49">
        <f t="shared" si="218"/>
        <v>0</v>
      </c>
      <c r="CC209" s="33" t="e">
        <f t="shared" si="210"/>
        <v>#REF!</v>
      </c>
    </row>
    <row r="210" spans="1:81" ht="15.75" hidden="1" thickBot="1" x14ac:dyDescent="0.25">
      <c r="A210" s="56">
        <v>1000013355</v>
      </c>
      <c r="B210" s="57" t="str">
        <f>VLOOKUP($A210,base!$F:$V,base!Q$1,FALSE)</f>
        <v>100% MIE COMPLET 500 G X 9</v>
      </c>
      <c r="C210" s="58">
        <f>VLOOKUP($A210,base!$F:$V,base!P$1,FALSE)</f>
        <v>2029004473</v>
      </c>
      <c r="D210" s="211">
        <f>VLOOKUP($A210,base!$F:$V,base!U$1,FALSE)</f>
        <v>5.2601809954751131</v>
      </c>
      <c r="E210" s="193">
        <f>VLOOKUP($A210,base!$F:$V,base!T$1,FALSE)</f>
        <v>10.04538832468821</v>
      </c>
      <c r="F210" s="58">
        <f>VLOOKUP($A210,base!$F:$V,base!O$1,FALSE)</f>
        <v>68</v>
      </c>
      <c r="G210" s="58">
        <f>VLOOKUP($A210,base!$F:$V,base!N$1,FALSE)</f>
        <v>9</v>
      </c>
      <c r="H210" s="58" t="str">
        <f>VLOOKUP($A210,DLUO!$A:$H,DLUO!$F$1,FALSE)</f>
        <v>6</v>
      </c>
      <c r="I210" s="58" t="str">
        <f>VLOOKUP($A210,DLUO!$A:$H,DLUO!$H$1,FALSE)</f>
        <v>18</v>
      </c>
      <c r="J210" s="141" t="e">
        <f>VLOOKUP(A210,#REF!,#REF!,FALSE)</f>
        <v>#REF!</v>
      </c>
      <c r="K210" s="132" t="e">
        <f>J210-(VLOOKUP($A210,#REF!,#REF!,FALSE))+($AN210*$F210)</f>
        <v>#REF!</v>
      </c>
      <c r="L210" s="133" t="e">
        <f>K210-(VLOOKUP($A210,#REF!,#REF!,FALSE))</f>
        <v>#REF!</v>
      </c>
      <c r="M210" s="133" t="e">
        <f>L210-(VLOOKUP($A210,#REF!,#REF!,FALSE))</f>
        <v>#REF!</v>
      </c>
      <c r="N210" s="133" t="e">
        <f>M210-(VLOOKUP($A210,#REF!,#REF!,FALSE))</f>
        <v>#REF!</v>
      </c>
      <c r="O210" s="133" t="e">
        <f>N210-(VLOOKUP($A210,#REF!,#REF!,FALSE))</f>
        <v>#REF!</v>
      </c>
      <c r="P210" s="133" t="e">
        <f>O210-(VLOOKUP($A210,#REF!,#REF!,FALSE))</f>
        <v>#REF!</v>
      </c>
      <c r="Q210" s="133" t="e">
        <f>P210-(VLOOKUP($A210,#REF!,#REF!,FALSE))</f>
        <v>#REF!</v>
      </c>
      <c r="R210" s="133" t="e">
        <f>Q210-(VLOOKUP($A210,#REF!,#REF!,FALSE))</f>
        <v>#REF!</v>
      </c>
      <c r="S210" s="133" t="e">
        <f>R210-(VLOOKUP($A210,#REF!,#REF!,FALSE))</f>
        <v>#REF!</v>
      </c>
      <c r="T210" s="133" t="e">
        <f>S210-(VLOOKUP($A210,#REF!,#REF!,FALSE))</f>
        <v>#REF!</v>
      </c>
      <c r="U210" s="133" t="e">
        <f>T210-(VLOOKUP($A210,#REF!,#REF!,FALSE))</f>
        <v>#REF!</v>
      </c>
      <c r="V210" s="133" t="e">
        <f>U210-(VLOOKUP($A210,#REF!,#REF!,FALSE))</f>
        <v>#REF!</v>
      </c>
      <c r="W210" s="133" t="e">
        <f>V210-(VLOOKUP($A210,#REF!,#REF!,FALSE))</f>
        <v>#REF!</v>
      </c>
      <c r="X210" s="134" t="e">
        <f>W210-(VLOOKUP($A210,#REF!,#REF!,FALSE))</f>
        <v>#REF!</v>
      </c>
      <c r="Z210" s="231" t="e">
        <f t="shared" si="195"/>
        <v>#REF!</v>
      </c>
      <c r="AA210" s="232" t="e">
        <f t="shared" si="196"/>
        <v>#REF!</v>
      </c>
      <c r="AB210" s="232" t="e">
        <f t="shared" si="197"/>
        <v>#REF!</v>
      </c>
      <c r="AC210" s="232" t="e">
        <f t="shared" si="198"/>
        <v>#REF!</v>
      </c>
      <c r="AD210" s="232" t="e">
        <f t="shared" si="199"/>
        <v>#REF!</v>
      </c>
      <c r="AE210" s="232" t="e">
        <f t="shared" si="200"/>
        <v>#REF!</v>
      </c>
      <c r="AF210" s="232" t="e">
        <f t="shared" si="201"/>
        <v>#REF!</v>
      </c>
      <c r="AG210" s="232" t="e">
        <f t="shared" si="202"/>
        <v>#REF!</v>
      </c>
      <c r="AH210" s="232" t="e">
        <f t="shared" si="203"/>
        <v>#REF!</v>
      </c>
      <c r="AI210" s="232" t="e">
        <f t="shared" si="204"/>
        <v>#REF!</v>
      </c>
      <c r="AJ210" s="237" t="e">
        <f t="shared" si="205"/>
        <v>#REF!</v>
      </c>
      <c r="AK210" s="237"/>
      <c r="AL210" s="237"/>
      <c r="AM210" s="168" t="e">
        <f t="shared" si="206"/>
        <v>#N/A</v>
      </c>
      <c r="AN210" s="52">
        <f t="shared" si="207"/>
        <v>0</v>
      </c>
      <c r="AO210" s="142"/>
      <c r="AP210" s="147"/>
      <c r="AQ210" s="150"/>
      <c r="AR210" s="147"/>
      <c r="AS210" s="150"/>
      <c r="AT210" s="147"/>
      <c r="AU210" s="150"/>
      <c r="AV210" s="147"/>
      <c r="AW210" s="150"/>
      <c r="AX210" s="147"/>
      <c r="AY210" s="150"/>
      <c r="AZ210" s="147"/>
      <c r="BA210" s="150"/>
      <c r="BB210" s="147"/>
      <c r="BC210" s="150"/>
      <c r="BD210" s="147"/>
      <c r="BE210" s="150"/>
      <c r="BF210" s="147"/>
      <c r="BG210" s="150"/>
      <c r="BH210" s="147"/>
      <c r="BI210" s="150"/>
      <c r="BJ210" s="147"/>
      <c r="BK210" s="150"/>
      <c r="BL210" s="147"/>
      <c r="BM210" s="151"/>
      <c r="BN210" s="67" t="e">
        <f t="shared" si="208"/>
        <v>#N/A</v>
      </c>
      <c r="BO210" s="46">
        <f t="shared" ref="BO210:BS219" si="224">IFERROR(VLOOKUP($A210,$A$6:$BS$55,BO$1,FALSE),0)</f>
        <v>0</v>
      </c>
      <c r="BP210" s="46">
        <f t="shared" si="224"/>
        <v>0</v>
      </c>
      <c r="BQ210" s="46">
        <f t="shared" si="224"/>
        <v>0</v>
      </c>
      <c r="BR210" s="46">
        <f t="shared" si="224"/>
        <v>0</v>
      </c>
      <c r="BS210" s="49">
        <f t="shared" si="224"/>
        <v>0</v>
      </c>
      <c r="CC210" s="33" t="e">
        <f t="shared" si="210"/>
        <v>#REF!</v>
      </c>
    </row>
    <row r="211" spans="1:81" ht="15.75" hidden="1" thickBot="1" x14ac:dyDescent="0.25">
      <c r="A211" s="56">
        <v>1000013356</v>
      </c>
      <c r="B211" s="57" t="str">
        <f>VLOOKUP($A211,base!$F:$V,base!Q$1,FALSE)</f>
        <v>100% MIE COMPLET 500 G X 20</v>
      </c>
      <c r="C211" s="58">
        <f>VLOOKUP($A211,base!$F:$V,base!P$1,FALSE)</f>
        <v>2029004473</v>
      </c>
      <c r="D211" s="211">
        <f>VLOOKUP($A211,base!$F:$V,base!U$1,FALSE)</f>
        <v>5.7486263736263723</v>
      </c>
      <c r="E211" s="193">
        <f>VLOOKUP($A211,base!$F:$V,base!T$1,FALSE)</f>
        <v>10.045388324688211</v>
      </c>
      <c r="F211" s="58">
        <f>VLOOKUP($A211,base!$F:$V,base!O$1,FALSE)</f>
        <v>28</v>
      </c>
      <c r="G211" s="58">
        <f>VLOOKUP($A211,base!$F:$V,base!N$1,FALSE)</f>
        <v>20</v>
      </c>
      <c r="H211" s="58" t="str">
        <f>VLOOKUP($A211,DLUO!$A:$H,DLUO!$F$1,FALSE)</f>
        <v>6</v>
      </c>
      <c r="I211" s="58" t="str">
        <f>VLOOKUP($A211,DLUO!$A:$H,DLUO!$H$1,FALSE)</f>
        <v>18</v>
      </c>
      <c r="J211" s="141" t="e">
        <f>VLOOKUP(A211,#REF!,#REF!,FALSE)</f>
        <v>#REF!</v>
      </c>
      <c r="K211" s="132" t="e">
        <f>J211-(VLOOKUP($A211,#REF!,#REF!,FALSE))+($AN211*$F211)</f>
        <v>#REF!</v>
      </c>
      <c r="L211" s="133" t="e">
        <f>K211-(VLOOKUP($A211,#REF!,#REF!,FALSE))</f>
        <v>#REF!</v>
      </c>
      <c r="M211" s="133" t="e">
        <f>L211-(VLOOKUP($A211,#REF!,#REF!,FALSE))</f>
        <v>#REF!</v>
      </c>
      <c r="N211" s="133" t="e">
        <f>M211-(VLOOKUP($A211,#REF!,#REF!,FALSE))</f>
        <v>#REF!</v>
      </c>
      <c r="O211" s="133" t="e">
        <f>N211-(VLOOKUP($A211,#REF!,#REF!,FALSE))</f>
        <v>#REF!</v>
      </c>
      <c r="P211" s="133" t="e">
        <f>O211-(VLOOKUP($A211,#REF!,#REF!,FALSE))</f>
        <v>#REF!</v>
      </c>
      <c r="Q211" s="133" t="e">
        <f>P211-(VLOOKUP($A211,#REF!,#REF!,FALSE))</f>
        <v>#REF!</v>
      </c>
      <c r="R211" s="133" t="e">
        <f>Q211-(VLOOKUP($A211,#REF!,#REF!,FALSE))</f>
        <v>#REF!</v>
      </c>
      <c r="S211" s="133" t="e">
        <f>R211-(VLOOKUP($A211,#REF!,#REF!,FALSE))</f>
        <v>#REF!</v>
      </c>
      <c r="T211" s="133" t="e">
        <f>S211-(VLOOKUP($A211,#REF!,#REF!,FALSE))</f>
        <v>#REF!</v>
      </c>
      <c r="U211" s="133" t="e">
        <f>T211-(VLOOKUP($A211,#REF!,#REF!,FALSE))</f>
        <v>#REF!</v>
      </c>
      <c r="V211" s="133" t="e">
        <f>U211-(VLOOKUP($A211,#REF!,#REF!,FALSE))</f>
        <v>#REF!</v>
      </c>
      <c r="W211" s="133" t="e">
        <f>V211-(VLOOKUP($A211,#REF!,#REF!,FALSE))</f>
        <v>#REF!</v>
      </c>
      <c r="X211" s="134" t="e">
        <f>W211-(VLOOKUP($A211,#REF!,#REF!,FALSE))</f>
        <v>#REF!</v>
      </c>
      <c r="Z211" s="231" t="e">
        <f t="shared" si="195"/>
        <v>#REF!</v>
      </c>
      <c r="AA211" s="232" t="e">
        <f t="shared" si="196"/>
        <v>#REF!</v>
      </c>
      <c r="AB211" s="232" t="e">
        <f t="shared" si="197"/>
        <v>#REF!</v>
      </c>
      <c r="AC211" s="232" t="e">
        <f t="shared" si="198"/>
        <v>#REF!</v>
      </c>
      <c r="AD211" s="232" t="e">
        <f t="shared" si="199"/>
        <v>#REF!</v>
      </c>
      <c r="AE211" s="232" t="e">
        <f t="shared" si="200"/>
        <v>#REF!</v>
      </c>
      <c r="AF211" s="232" t="e">
        <f t="shared" si="201"/>
        <v>#REF!</v>
      </c>
      <c r="AG211" s="232" t="e">
        <f t="shared" si="202"/>
        <v>#REF!</v>
      </c>
      <c r="AH211" s="232" t="e">
        <f t="shared" si="203"/>
        <v>#REF!</v>
      </c>
      <c r="AI211" s="232" t="e">
        <f t="shared" si="204"/>
        <v>#REF!</v>
      </c>
      <c r="AJ211" s="237" t="e">
        <f t="shared" si="205"/>
        <v>#REF!</v>
      </c>
      <c r="AK211" s="237"/>
      <c r="AL211" s="237"/>
      <c r="AM211" s="168" t="e">
        <f t="shared" si="206"/>
        <v>#N/A</v>
      </c>
      <c r="AN211" s="52">
        <f t="shared" si="207"/>
        <v>0</v>
      </c>
      <c r="AO211" s="142"/>
      <c r="AP211" s="147"/>
      <c r="AQ211" s="150"/>
      <c r="AR211" s="147"/>
      <c r="AS211" s="150"/>
      <c r="AT211" s="147"/>
      <c r="AU211" s="150"/>
      <c r="AV211" s="147"/>
      <c r="AW211" s="150"/>
      <c r="AX211" s="147"/>
      <c r="AY211" s="150"/>
      <c r="AZ211" s="147"/>
      <c r="BA211" s="150"/>
      <c r="BB211" s="147"/>
      <c r="BC211" s="150"/>
      <c r="BD211" s="147"/>
      <c r="BE211" s="150"/>
      <c r="BF211" s="147"/>
      <c r="BG211" s="150"/>
      <c r="BH211" s="147"/>
      <c r="BI211" s="150"/>
      <c r="BJ211" s="147"/>
      <c r="BK211" s="150"/>
      <c r="BL211" s="147"/>
      <c r="BM211" s="151"/>
      <c r="BN211" s="67" t="e">
        <f t="shared" si="208"/>
        <v>#N/A</v>
      </c>
      <c r="BO211" s="46">
        <f t="shared" si="224"/>
        <v>0</v>
      </c>
      <c r="BP211" s="46">
        <f t="shared" si="224"/>
        <v>0</v>
      </c>
      <c r="BQ211" s="46">
        <f t="shared" si="224"/>
        <v>0</v>
      </c>
      <c r="BR211" s="46">
        <f t="shared" si="224"/>
        <v>0</v>
      </c>
      <c r="BS211" s="49">
        <f t="shared" si="224"/>
        <v>0</v>
      </c>
      <c r="CC211" s="33" t="e">
        <f t="shared" si="210"/>
        <v>#REF!</v>
      </c>
    </row>
    <row r="212" spans="1:81" ht="15.75" hidden="1" thickBot="1" x14ac:dyDescent="0.25">
      <c r="A212" s="56">
        <v>1000013354</v>
      </c>
      <c r="B212" s="57" t="str">
        <f>VLOOKUP($A212,base!$F:$V,base!Q$1,FALSE)</f>
        <v>100% MIE COMPLET 500 G X 4</v>
      </c>
      <c r="C212" s="58">
        <f>VLOOKUP($A212,base!$F:$V,base!P$1,FALSE)</f>
        <v>2029004473</v>
      </c>
      <c r="D212" s="211">
        <f>VLOOKUP($A212,base!$F:$V,base!U$1,FALSE)</f>
        <v>5.9177036199095019</v>
      </c>
      <c r="E212" s="193">
        <f>VLOOKUP($A212,base!$F:$V,base!T$1,FALSE)</f>
        <v>10.045388324688211</v>
      </c>
      <c r="F212" s="58">
        <f>VLOOKUP($A212,base!$F:$V,base!O$1,FALSE)</f>
        <v>136</v>
      </c>
      <c r="G212" s="58">
        <f>VLOOKUP($A212,base!$F:$V,base!N$1,FALSE)</f>
        <v>4</v>
      </c>
      <c r="H212" s="58" t="e">
        <f>VLOOKUP($A212,DLUO!$A:$H,DLUO!$F$1,FALSE)</f>
        <v>#N/A</v>
      </c>
      <c r="I212" s="58" t="e">
        <f>VLOOKUP($A212,DLUO!$A:$H,DLUO!$H$1,FALSE)</f>
        <v>#N/A</v>
      </c>
      <c r="J212" s="141" t="e">
        <f>VLOOKUP(A212,#REF!,#REF!,FALSE)</f>
        <v>#REF!</v>
      </c>
      <c r="K212" s="132" t="e">
        <f>J212-(VLOOKUP($A212,#REF!,#REF!,FALSE))+($AN212*$F212)</f>
        <v>#REF!</v>
      </c>
      <c r="L212" s="133" t="e">
        <f>K212-(VLOOKUP($A212,#REF!,#REF!,FALSE))</f>
        <v>#REF!</v>
      </c>
      <c r="M212" s="133" t="e">
        <f>L212-(VLOOKUP($A212,#REF!,#REF!,FALSE))</f>
        <v>#REF!</v>
      </c>
      <c r="N212" s="133" t="e">
        <f>M212-(VLOOKUP($A212,#REF!,#REF!,FALSE))</f>
        <v>#REF!</v>
      </c>
      <c r="O212" s="133" t="e">
        <f>N212-(VLOOKUP($A212,#REF!,#REF!,FALSE))</f>
        <v>#REF!</v>
      </c>
      <c r="P212" s="133" t="e">
        <f>O212-(VLOOKUP($A212,#REF!,#REF!,FALSE))</f>
        <v>#REF!</v>
      </c>
      <c r="Q212" s="133" t="e">
        <f>P212-(VLOOKUP($A212,#REF!,#REF!,FALSE))</f>
        <v>#REF!</v>
      </c>
      <c r="R212" s="133" t="e">
        <f>Q212-(VLOOKUP($A212,#REF!,#REF!,FALSE))</f>
        <v>#REF!</v>
      </c>
      <c r="S212" s="133" t="e">
        <f>R212-(VLOOKUP($A212,#REF!,#REF!,FALSE))</f>
        <v>#REF!</v>
      </c>
      <c r="T212" s="133" t="e">
        <f>S212-(VLOOKUP($A212,#REF!,#REF!,FALSE))</f>
        <v>#REF!</v>
      </c>
      <c r="U212" s="133" t="e">
        <f>T212-(VLOOKUP($A212,#REF!,#REF!,FALSE))</f>
        <v>#REF!</v>
      </c>
      <c r="V212" s="133" t="e">
        <f>U212-(VLOOKUP($A212,#REF!,#REF!,FALSE))</f>
        <v>#REF!</v>
      </c>
      <c r="W212" s="133" t="e">
        <f>V212-(VLOOKUP($A212,#REF!,#REF!,FALSE))</f>
        <v>#REF!</v>
      </c>
      <c r="X212" s="134" t="e">
        <f>W212-(VLOOKUP($A212,#REF!,#REF!,FALSE))</f>
        <v>#REF!</v>
      </c>
      <c r="Z212" s="231" t="e">
        <f t="shared" ref="Z212:AI212" si="225">IF(IF(K212&lt;0,(L212/$F212)-(K212/$F212),L212/$F212)&gt;0,"",IF(K212&lt;0,(L212/$F212)-(K212/$F212),L212/$F212))</f>
        <v>#REF!</v>
      </c>
      <c r="AA212" s="232" t="e">
        <f t="shared" si="225"/>
        <v>#REF!</v>
      </c>
      <c r="AB212" s="232" t="e">
        <f t="shared" si="225"/>
        <v>#REF!</v>
      </c>
      <c r="AC212" s="232" t="e">
        <f t="shared" si="225"/>
        <v>#REF!</v>
      </c>
      <c r="AD212" s="232" t="e">
        <f t="shared" si="225"/>
        <v>#REF!</v>
      </c>
      <c r="AE212" s="232" t="e">
        <f t="shared" si="225"/>
        <v>#REF!</v>
      </c>
      <c r="AF212" s="232" t="e">
        <f t="shared" si="225"/>
        <v>#REF!</v>
      </c>
      <c r="AG212" s="232" t="e">
        <f t="shared" si="225"/>
        <v>#REF!</v>
      </c>
      <c r="AH212" s="232" t="e">
        <f t="shared" si="225"/>
        <v>#REF!</v>
      </c>
      <c r="AI212" s="232" t="e">
        <f t="shared" si="225"/>
        <v>#REF!</v>
      </c>
      <c r="AJ212" s="237" t="e">
        <f t="shared" ref="AJ212:AJ229" si="226">IF(IF(U212&lt;0,(V212/$F212)-(U212/$F212),V212/$F212)&gt;0,"",IF(U212&lt;0,(V212/$F212)-(U212/$F212),V212/$F212))</f>
        <v>#REF!</v>
      </c>
      <c r="AK212" s="237"/>
      <c r="AL212" s="237"/>
      <c r="AM212" s="168" t="e">
        <f t="shared" ref="AM212:AM229" si="227">VLOOKUP($A212,$A$6:$BS$55,AM$1,FALSE)</f>
        <v>#REF!</v>
      </c>
      <c r="AN212" s="52">
        <f>IF($AM$2="Oui",SUM(AO212:BM212),0)</f>
        <v>0</v>
      </c>
      <c r="AO212" s="142"/>
      <c r="AP212" s="147"/>
      <c r="AQ212" s="150"/>
      <c r="AR212" s="147"/>
      <c r="AS212" s="150"/>
      <c r="AT212" s="147"/>
      <c r="AU212" s="150"/>
      <c r="AV212" s="147"/>
      <c r="AW212" s="150"/>
      <c r="AX212" s="147"/>
      <c r="AY212" s="150"/>
      <c r="AZ212" s="147"/>
      <c r="BA212" s="150"/>
      <c r="BB212" s="147"/>
      <c r="BC212" s="150"/>
      <c r="BD212" s="147"/>
      <c r="BE212" s="150"/>
      <c r="BF212" s="147"/>
      <c r="BG212" s="150"/>
      <c r="BH212" s="147"/>
      <c r="BI212" s="150"/>
      <c r="BJ212" s="147"/>
      <c r="BK212" s="150"/>
      <c r="BL212" s="147"/>
      <c r="BM212" s="151"/>
      <c r="BN212" s="67">
        <f t="shared" ref="BN212:BN229" si="228">VLOOKUP($A212,$A$6:$BS$55,BN$1,FALSE)</f>
        <v>0</v>
      </c>
      <c r="BO212" s="46">
        <f t="shared" si="224"/>
        <v>0</v>
      </c>
      <c r="BP212" s="46">
        <f t="shared" si="224"/>
        <v>0</v>
      </c>
      <c r="BQ212" s="46">
        <f t="shared" si="224"/>
        <v>0</v>
      </c>
      <c r="BR212" s="46">
        <f t="shared" si="224"/>
        <v>0</v>
      </c>
      <c r="BS212" s="49">
        <f t="shared" si="224"/>
        <v>0</v>
      </c>
      <c r="CC212" s="33" t="e">
        <f t="shared" ref="CC212:CC229" si="229">SUM(K212:X212)</f>
        <v>#REF!</v>
      </c>
    </row>
    <row r="213" spans="1:81" ht="15.75" hidden="1" thickBot="1" x14ac:dyDescent="0.25">
      <c r="A213" s="300">
        <v>1000010124</v>
      </c>
      <c r="B213" s="301" t="str">
        <f>VLOOKUP($A213,base!$F:$V,base!Q$1,FALSE)</f>
        <v>PAIN 100% MIE NAT 500g  OFFRE ECONOMIQUE X 20</v>
      </c>
      <c r="C213" s="302">
        <f>VLOOKUP($A213,base!$F:$V,base!P$1,FALSE)</f>
        <v>2029004000</v>
      </c>
      <c r="D213" s="303">
        <f>VLOOKUP($A213,base!$F:$V,base!U$1,FALSE)</f>
        <v>5.8042582417582418</v>
      </c>
      <c r="E213" s="304">
        <f>VLOOKUP($A213,base!$F:$V,base!T$1,FALSE)</f>
        <v>10.592521817330812</v>
      </c>
      <c r="F213" s="302">
        <f>VLOOKUP($A213,base!$F:$V,base!O$1,FALSE)</f>
        <v>28</v>
      </c>
      <c r="G213" s="302">
        <f>VLOOKUP($A213,base!$F:$V,base!N$1,FALSE)</f>
        <v>20</v>
      </c>
      <c r="H213" s="302" t="str">
        <f>VLOOKUP($A213,DLUO!$A:$H,DLUO!$F$1,FALSE)</f>
        <v>6</v>
      </c>
      <c r="I213" s="302" t="str">
        <f>VLOOKUP($A213,DLUO!$A:$H,DLUO!$H$1,FALSE)</f>
        <v>18</v>
      </c>
      <c r="J213" s="141" t="e">
        <f>VLOOKUP(A213,#REF!,#REF!,FALSE)</f>
        <v>#REF!</v>
      </c>
      <c r="K213" s="132" t="e">
        <f>J213-(VLOOKUP($A213,#REF!,#REF!,FALSE))+($AN213*$F213)</f>
        <v>#REF!</v>
      </c>
      <c r="L213" s="133" t="e">
        <f>K213-(VLOOKUP($A213,#REF!,#REF!,FALSE))</f>
        <v>#REF!</v>
      </c>
      <c r="M213" s="133" t="e">
        <f>L213-(VLOOKUP($A213,#REF!,#REF!,FALSE))</f>
        <v>#REF!</v>
      </c>
      <c r="N213" s="133" t="e">
        <f>M213-(VLOOKUP($A213,#REF!,#REF!,FALSE))</f>
        <v>#REF!</v>
      </c>
      <c r="O213" s="133" t="e">
        <f>N213-(VLOOKUP($A213,#REF!,#REF!,FALSE))</f>
        <v>#REF!</v>
      </c>
      <c r="P213" s="133" t="e">
        <f>O213-(VLOOKUP($A213,#REF!,#REF!,FALSE))</f>
        <v>#REF!</v>
      </c>
      <c r="Q213" s="133" t="e">
        <f>P213-(VLOOKUP($A213,#REF!,#REF!,FALSE))</f>
        <v>#REF!</v>
      </c>
      <c r="R213" s="133" t="e">
        <f>Q213-(VLOOKUP($A213,#REF!,#REF!,FALSE))</f>
        <v>#REF!</v>
      </c>
      <c r="S213" s="133" t="e">
        <f>R213-(VLOOKUP($A213,#REF!,#REF!,FALSE))</f>
        <v>#REF!</v>
      </c>
      <c r="T213" s="133" t="e">
        <f>S213-(VLOOKUP($A213,#REF!,#REF!,FALSE))</f>
        <v>#REF!</v>
      </c>
      <c r="U213" s="133" t="e">
        <f>T213-(VLOOKUP($A213,#REF!,#REF!,FALSE))</f>
        <v>#REF!</v>
      </c>
      <c r="V213" s="133" t="e">
        <f>U213-(VLOOKUP($A213,#REF!,#REF!,FALSE))</f>
        <v>#REF!</v>
      </c>
      <c r="W213" s="133" t="e">
        <f>V213-(VLOOKUP($A213,#REF!,#REF!,FALSE))</f>
        <v>#REF!</v>
      </c>
      <c r="X213" s="134" t="e">
        <f>W213-(VLOOKUP($A213,#REF!,#REF!,FALSE))</f>
        <v>#REF!</v>
      </c>
      <c r="Z213" s="231" t="e">
        <f t="shared" si="195"/>
        <v>#REF!</v>
      </c>
      <c r="AA213" s="232" t="e">
        <f t="shared" si="196"/>
        <v>#REF!</v>
      </c>
      <c r="AB213" s="232" t="e">
        <f t="shared" si="197"/>
        <v>#REF!</v>
      </c>
      <c r="AC213" s="232" t="e">
        <f t="shared" si="198"/>
        <v>#REF!</v>
      </c>
      <c r="AD213" s="232" t="e">
        <f t="shared" si="199"/>
        <v>#REF!</v>
      </c>
      <c r="AE213" s="232" t="e">
        <f t="shared" si="200"/>
        <v>#REF!</v>
      </c>
      <c r="AF213" s="232" t="e">
        <f t="shared" si="201"/>
        <v>#REF!</v>
      </c>
      <c r="AG213" s="232" t="e">
        <f t="shared" si="202"/>
        <v>#REF!</v>
      </c>
      <c r="AH213" s="232" t="e">
        <f t="shared" si="203"/>
        <v>#REF!</v>
      </c>
      <c r="AI213" s="232" t="e">
        <f t="shared" si="204"/>
        <v>#REF!</v>
      </c>
      <c r="AJ213" s="237" t="e">
        <f t="shared" si="226"/>
        <v>#REF!</v>
      </c>
      <c r="AK213" s="237"/>
      <c r="AL213" s="237"/>
      <c r="AM213" s="168" t="e">
        <f t="shared" si="227"/>
        <v>#REF!</v>
      </c>
      <c r="AN213" s="52">
        <f t="shared" si="207"/>
        <v>0</v>
      </c>
      <c r="AO213" s="142"/>
      <c r="AP213" s="147"/>
      <c r="AQ213" s="150"/>
      <c r="AR213" s="147"/>
      <c r="AS213" s="150"/>
      <c r="AT213" s="147"/>
      <c r="AU213" s="150"/>
      <c r="AV213" s="147"/>
      <c r="AW213" s="150"/>
      <c r="AX213" s="147"/>
      <c r="AY213" s="150"/>
      <c r="AZ213" s="147"/>
      <c r="BA213" s="150"/>
      <c r="BB213" s="147"/>
      <c r="BC213" s="150"/>
      <c r="BD213" s="147"/>
      <c r="BE213" s="150"/>
      <c r="BF213" s="147"/>
      <c r="BG213" s="150"/>
      <c r="BH213" s="147"/>
      <c r="BI213" s="150"/>
      <c r="BJ213" s="147"/>
      <c r="BK213" s="150"/>
      <c r="BL213" s="147"/>
      <c r="BM213" s="151"/>
      <c r="BN213" s="67">
        <f t="shared" si="228"/>
        <v>0</v>
      </c>
      <c r="BO213" s="46">
        <f t="shared" si="224"/>
        <v>0</v>
      </c>
      <c r="BP213" s="46">
        <f t="shared" si="224"/>
        <v>0</v>
      </c>
      <c r="BQ213" s="46">
        <f t="shared" si="224"/>
        <v>0</v>
      </c>
      <c r="BR213" s="46">
        <f t="shared" si="224"/>
        <v>0</v>
      </c>
      <c r="BS213" s="49">
        <f t="shared" si="224"/>
        <v>0</v>
      </c>
      <c r="CC213" s="33" t="e">
        <f t="shared" si="229"/>
        <v>#REF!</v>
      </c>
    </row>
    <row r="214" spans="1:81" ht="15.75" hidden="1" thickBot="1" x14ac:dyDescent="0.25">
      <c r="A214" s="300">
        <v>1000010122</v>
      </c>
      <c r="B214" s="301" t="str">
        <f>VLOOKUP($A214,base!$F:$V,base!Q$1,FALSE)</f>
        <v>PAIN 100% MIE NAT 500g  OFFRE ECONOMIQUE X 9</v>
      </c>
      <c r="C214" s="302">
        <f>VLOOKUP($A214,base!$F:$V,base!P$1,FALSE)</f>
        <v>2029004000</v>
      </c>
      <c r="D214" s="303">
        <f>VLOOKUP($A214,base!$F:$V,base!U$1,FALSE)</f>
        <v>5.3110859728506794</v>
      </c>
      <c r="E214" s="304">
        <f>VLOOKUP($A214,base!$F:$V,base!T$1,FALSE)</f>
        <v>10.592521817330811</v>
      </c>
      <c r="F214" s="302">
        <f>VLOOKUP($A214,base!$F:$V,base!O$1,FALSE)</f>
        <v>68</v>
      </c>
      <c r="G214" s="302">
        <f>VLOOKUP($A214,base!$F:$V,base!N$1,FALSE)</f>
        <v>9</v>
      </c>
      <c r="H214" s="302" t="str">
        <f>VLOOKUP($A214,DLUO!$A:$H,DLUO!$F$1,FALSE)</f>
        <v>6</v>
      </c>
      <c r="I214" s="302" t="str">
        <f>VLOOKUP($A214,DLUO!$A:$H,DLUO!$H$1,FALSE)</f>
        <v>18</v>
      </c>
      <c r="J214" s="141" t="e">
        <f>VLOOKUP(A214,#REF!,#REF!,FALSE)</f>
        <v>#REF!</v>
      </c>
      <c r="K214" s="132" t="e">
        <f>J214-(VLOOKUP($A214,#REF!,#REF!,FALSE))+($AN214*$F214)</f>
        <v>#REF!</v>
      </c>
      <c r="L214" s="133" t="e">
        <f>K214-(VLOOKUP($A214,#REF!,#REF!,FALSE))</f>
        <v>#REF!</v>
      </c>
      <c r="M214" s="133" t="e">
        <f>L214-(VLOOKUP($A214,#REF!,#REF!,FALSE))</f>
        <v>#REF!</v>
      </c>
      <c r="N214" s="133" t="e">
        <f>M214-(VLOOKUP($A214,#REF!,#REF!,FALSE))</f>
        <v>#REF!</v>
      </c>
      <c r="O214" s="133" t="e">
        <f>N214-(VLOOKUP($A214,#REF!,#REF!,FALSE))</f>
        <v>#REF!</v>
      </c>
      <c r="P214" s="133" t="e">
        <f>O214-(VLOOKUP($A214,#REF!,#REF!,FALSE))</f>
        <v>#REF!</v>
      </c>
      <c r="Q214" s="133" t="e">
        <f>P214-(VLOOKUP($A214,#REF!,#REF!,FALSE))</f>
        <v>#REF!</v>
      </c>
      <c r="R214" s="133" t="e">
        <f>Q214-(VLOOKUP($A214,#REF!,#REF!,FALSE))</f>
        <v>#REF!</v>
      </c>
      <c r="S214" s="133" t="e">
        <f>R214-(VLOOKUP($A214,#REF!,#REF!,FALSE))</f>
        <v>#REF!</v>
      </c>
      <c r="T214" s="133" t="e">
        <f>S214-(VLOOKUP($A214,#REF!,#REF!,FALSE))</f>
        <v>#REF!</v>
      </c>
      <c r="U214" s="133" t="e">
        <f>T214-(VLOOKUP($A214,#REF!,#REF!,FALSE))</f>
        <v>#REF!</v>
      </c>
      <c r="V214" s="133" t="e">
        <f>U214-(VLOOKUP($A214,#REF!,#REF!,FALSE))</f>
        <v>#REF!</v>
      </c>
      <c r="W214" s="133" t="e">
        <f>V214-(VLOOKUP($A214,#REF!,#REF!,FALSE))</f>
        <v>#REF!</v>
      </c>
      <c r="X214" s="134" t="e">
        <f>W214-(VLOOKUP($A214,#REF!,#REF!,FALSE))</f>
        <v>#REF!</v>
      </c>
      <c r="Z214" s="231" t="e">
        <f t="shared" si="195"/>
        <v>#REF!</v>
      </c>
      <c r="AA214" s="232" t="e">
        <f t="shared" si="196"/>
        <v>#REF!</v>
      </c>
      <c r="AB214" s="232" t="e">
        <f t="shared" si="197"/>
        <v>#REF!</v>
      </c>
      <c r="AC214" s="232" t="e">
        <f t="shared" si="198"/>
        <v>#REF!</v>
      </c>
      <c r="AD214" s="232" t="e">
        <f t="shared" si="199"/>
        <v>#REF!</v>
      </c>
      <c r="AE214" s="232" t="e">
        <f t="shared" si="200"/>
        <v>#REF!</v>
      </c>
      <c r="AF214" s="232" t="e">
        <f t="shared" si="201"/>
        <v>#REF!</v>
      </c>
      <c r="AG214" s="232" t="e">
        <f t="shared" si="202"/>
        <v>#REF!</v>
      </c>
      <c r="AH214" s="232" t="e">
        <f t="shared" si="203"/>
        <v>#REF!</v>
      </c>
      <c r="AI214" s="232" t="e">
        <f t="shared" si="204"/>
        <v>#REF!</v>
      </c>
      <c r="AJ214" s="237" t="e">
        <f t="shared" si="226"/>
        <v>#REF!</v>
      </c>
      <c r="AK214" s="237"/>
      <c r="AL214" s="237"/>
      <c r="AM214" s="168" t="e">
        <f t="shared" si="227"/>
        <v>#REF!</v>
      </c>
      <c r="AN214" s="52">
        <f t="shared" si="207"/>
        <v>0</v>
      </c>
      <c r="AO214" s="142"/>
      <c r="AP214" s="147"/>
      <c r="AQ214" s="150"/>
      <c r="AR214" s="147"/>
      <c r="AS214" s="150"/>
      <c r="AT214" s="147"/>
      <c r="AU214" s="150"/>
      <c r="AV214" s="147"/>
      <c r="AW214" s="150"/>
      <c r="AX214" s="147"/>
      <c r="AY214" s="150"/>
      <c r="AZ214" s="147"/>
      <c r="BA214" s="150"/>
      <c r="BB214" s="147"/>
      <c r="BC214" s="150"/>
      <c r="BD214" s="147"/>
      <c r="BE214" s="150"/>
      <c r="BF214" s="147"/>
      <c r="BG214" s="150"/>
      <c r="BH214" s="147"/>
      <c r="BI214" s="150"/>
      <c r="BJ214" s="147"/>
      <c r="BK214" s="150"/>
      <c r="BL214" s="147"/>
      <c r="BM214" s="151"/>
      <c r="BN214" s="67">
        <f t="shared" si="228"/>
        <v>0</v>
      </c>
      <c r="BO214" s="46">
        <f t="shared" si="224"/>
        <v>0</v>
      </c>
      <c r="BP214" s="46">
        <f t="shared" si="224"/>
        <v>0</v>
      </c>
      <c r="BQ214" s="46">
        <f t="shared" si="224"/>
        <v>0</v>
      </c>
      <c r="BR214" s="46">
        <f t="shared" si="224"/>
        <v>0</v>
      </c>
      <c r="BS214" s="49">
        <f t="shared" si="224"/>
        <v>0</v>
      </c>
      <c r="CC214" s="33" t="e">
        <f t="shared" si="229"/>
        <v>#REF!</v>
      </c>
    </row>
    <row r="215" spans="1:81" ht="15.75" hidden="1" thickBot="1" x14ac:dyDescent="0.25">
      <c r="A215" s="376">
        <v>1000015910</v>
      </c>
      <c r="B215" s="377" t="str">
        <f>VLOOKUP($A215,base!$F:$V,base!Q$1,FALSE)</f>
        <v>PAIN 100% MIE NAT 500g  OFFRE ECONOMIQUE X 9</v>
      </c>
      <c r="C215" s="378">
        <f>VLOOKUP($A215,base!$F:$V,base!P$1,FALSE)</f>
        <v>2029004000</v>
      </c>
      <c r="D215" s="379">
        <f>VLOOKUP($A215,base!$F:$V,base!U$1,FALSE)</f>
        <v>5.3110859728506794</v>
      </c>
      <c r="E215" s="380">
        <f>VLOOKUP($A215,base!$F:$V,base!T$1,FALSE)</f>
        <v>10.592521817330811</v>
      </c>
      <c r="F215" s="378">
        <f>VLOOKUP($A215,base!$F:$V,base!O$1,FALSE)</f>
        <v>68</v>
      </c>
      <c r="G215" s="378">
        <f>VLOOKUP($A215,base!$F:$V,base!N$1,FALSE)</f>
        <v>9</v>
      </c>
      <c r="H215" s="378" t="str">
        <f>VLOOKUP($A215,DLUO!$A:$H,DLUO!$F$1,FALSE)</f>
        <v>6</v>
      </c>
      <c r="I215" s="378" t="str">
        <f>VLOOKUP($A215,DLUO!$A:$H,DLUO!$H$1,FALSE)</f>
        <v>18</v>
      </c>
      <c r="J215" s="141" t="e">
        <f>VLOOKUP(A215,#REF!,#REF!,FALSE)</f>
        <v>#REF!</v>
      </c>
      <c r="K215" s="132" t="e">
        <f>J215-(VLOOKUP($A215,#REF!,#REF!,FALSE))+($AN215*$F215)</f>
        <v>#REF!</v>
      </c>
      <c r="L215" s="133" t="e">
        <f>K215-(VLOOKUP($A215,#REF!,#REF!,FALSE))</f>
        <v>#REF!</v>
      </c>
      <c r="M215" s="133" t="e">
        <f>L215-(VLOOKUP($A215,#REF!,#REF!,FALSE))</f>
        <v>#REF!</v>
      </c>
      <c r="N215" s="133" t="e">
        <f>M215-(VLOOKUP($A215,#REF!,#REF!,FALSE))</f>
        <v>#REF!</v>
      </c>
      <c r="O215" s="133" t="e">
        <f>N215-(VLOOKUP($A215,#REF!,#REF!,FALSE))</f>
        <v>#REF!</v>
      </c>
      <c r="P215" s="133" t="e">
        <f>O215-(VLOOKUP($A215,#REF!,#REF!,FALSE))</f>
        <v>#REF!</v>
      </c>
      <c r="Q215" s="133" t="e">
        <f>P215-(VLOOKUP($A215,#REF!,#REF!,FALSE))</f>
        <v>#REF!</v>
      </c>
      <c r="R215" s="133" t="e">
        <f>Q215-(VLOOKUP($A215,#REF!,#REF!,FALSE))</f>
        <v>#REF!</v>
      </c>
      <c r="S215" s="133" t="e">
        <f>R215-(VLOOKUP($A215,#REF!,#REF!,FALSE))</f>
        <v>#REF!</v>
      </c>
      <c r="T215" s="133" t="e">
        <f>S215-(VLOOKUP($A215,#REF!,#REF!,FALSE))</f>
        <v>#REF!</v>
      </c>
      <c r="U215" s="133" t="e">
        <f>T215-(VLOOKUP($A215,#REF!,#REF!,FALSE))</f>
        <v>#REF!</v>
      </c>
      <c r="V215" s="133" t="e">
        <f>U215-(VLOOKUP($A215,#REF!,#REF!,FALSE))</f>
        <v>#REF!</v>
      </c>
      <c r="W215" s="133" t="e">
        <f>V215-(VLOOKUP($A215,#REF!,#REF!,FALSE))</f>
        <v>#REF!</v>
      </c>
      <c r="X215" s="134" t="e">
        <f>W215-(VLOOKUP($A215,#REF!,#REF!,FALSE))</f>
        <v>#REF!</v>
      </c>
      <c r="Z215" s="231" t="e">
        <f t="shared" ref="Z215:AI215" si="230">IF(IF(K215&lt;0,(L215/$F215)-(K215/$F215),L215/$F215)&gt;0,"",IF(K215&lt;0,(L215/$F215)-(K215/$F215),L215/$F215))</f>
        <v>#REF!</v>
      </c>
      <c r="AA215" s="232" t="e">
        <f t="shared" si="230"/>
        <v>#REF!</v>
      </c>
      <c r="AB215" s="232" t="e">
        <f t="shared" si="230"/>
        <v>#REF!</v>
      </c>
      <c r="AC215" s="232" t="e">
        <f t="shared" si="230"/>
        <v>#REF!</v>
      </c>
      <c r="AD215" s="232" t="e">
        <f t="shared" si="230"/>
        <v>#REF!</v>
      </c>
      <c r="AE215" s="232" t="e">
        <f t="shared" si="230"/>
        <v>#REF!</v>
      </c>
      <c r="AF215" s="232" t="e">
        <f t="shared" si="230"/>
        <v>#REF!</v>
      </c>
      <c r="AG215" s="232" t="e">
        <f t="shared" si="230"/>
        <v>#REF!</v>
      </c>
      <c r="AH215" s="232" t="e">
        <f t="shared" si="230"/>
        <v>#REF!</v>
      </c>
      <c r="AI215" s="232" t="e">
        <f t="shared" si="230"/>
        <v>#REF!</v>
      </c>
      <c r="AJ215" s="237" t="e">
        <f t="shared" si="226"/>
        <v>#REF!</v>
      </c>
      <c r="AK215" s="237"/>
      <c r="AL215" s="237"/>
      <c r="AM215" s="168" t="e">
        <f t="shared" si="227"/>
        <v>#REF!</v>
      </c>
      <c r="AN215" s="52">
        <f>IF($AM$2="Oui",SUM(AO215:BM215),0)</f>
        <v>0</v>
      </c>
      <c r="AO215" s="142"/>
      <c r="AP215" s="147"/>
      <c r="AQ215" s="150"/>
      <c r="AR215" s="147"/>
      <c r="AS215" s="150"/>
      <c r="AT215" s="147"/>
      <c r="AU215" s="150"/>
      <c r="AV215" s="147"/>
      <c r="AW215" s="150"/>
      <c r="AX215" s="147"/>
      <c r="AY215" s="150"/>
      <c r="AZ215" s="147"/>
      <c r="BA215" s="150"/>
      <c r="BB215" s="147"/>
      <c r="BC215" s="150"/>
      <c r="BD215" s="147"/>
      <c r="BE215" s="150"/>
      <c r="BF215" s="147"/>
      <c r="BG215" s="150"/>
      <c r="BH215" s="147"/>
      <c r="BI215" s="150"/>
      <c r="BJ215" s="147"/>
      <c r="BK215" s="150"/>
      <c r="BL215" s="147"/>
      <c r="BM215" s="151"/>
      <c r="BN215" s="67">
        <f t="shared" si="228"/>
        <v>0</v>
      </c>
      <c r="BO215" s="46">
        <f t="shared" si="224"/>
        <v>0</v>
      </c>
      <c r="BP215" s="46">
        <f t="shared" si="224"/>
        <v>0</v>
      </c>
      <c r="BQ215" s="46">
        <f t="shared" si="224"/>
        <v>0</v>
      </c>
      <c r="BR215" s="46">
        <f t="shared" si="224"/>
        <v>0</v>
      </c>
      <c r="BS215" s="49">
        <f t="shared" si="224"/>
        <v>0</v>
      </c>
      <c r="CC215" s="33" t="e">
        <f t="shared" si="229"/>
        <v>#REF!</v>
      </c>
    </row>
    <row r="216" spans="1:81" ht="15.75" hidden="1" thickBot="1" x14ac:dyDescent="0.25">
      <c r="A216" s="300">
        <v>1000013898</v>
      </c>
      <c r="B216" s="301" t="str">
        <f>VLOOKUP($A216,base!$F:$V,base!Q$1,FALSE)</f>
        <v>100% MIE NATURE PT 500 G X 9</v>
      </c>
      <c r="C216" s="302">
        <f>VLOOKUP($A216,base!$F:$V,base!P$1,FALSE)</f>
        <v>2029004000</v>
      </c>
      <c r="D216" s="303">
        <f>VLOOKUP($A216,base!$F:$V,base!U$1,FALSE)</f>
        <v>5.3110859728506794</v>
      </c>
      <c r="E216" s="304">
        <f>VLOOKUP($A216,base!$F:$V,base!T$1,FALSE)</f>
        <v>10.592521817330811</v>
      </c>
      <c r="F216" s="302">
        <f>VLOOKUP($A216,base!$F:$V,base!O$1,FALSE)</f>
        <v>68</v>
      </c>
      <c r="G216" s="302">
        <f>VLOOKUP($A216,base!$F:$V,base!N$1,FALSE)</f>
        <v>9</v>
      </c>
      <c r="H216" s="302" t="str">
        <f>VLOOKUP($A216,DLUO!$A:$H,DLUO!$F$1,FALSE)</f>
        <v>6</v>
      </c>
      <c r="I216" s="378" t="str">
        <f>VLOOKUP($A216,DLUO!$A:$H,DLUO!$H$1,FALSE)</f>
        <v>18</v>
      </c>
      <c r="J216" s="141" t="e">
        <f>VLOOKUP(A216,#REF!,#REF!,FALSE)</f>
        <v>#REF!</v>
      </c>
      <c r="K216" s="132" t="e">
        <f>J216-(VLOOKUP($A216,#REF!,#REF!,FALSE))+($AN216*$F216)</f>
        <v>#REF!</v>
      </c>
      <c r="L216" s="133" t="e">
        <f>K216-(VLOOKUP($A216,#REF!,#REF!,FALSE))</f>
        <v>#REF!</v>
      </c>
      <c r="M216" s="133" t="e">
        <f>L216-(VLOOKUP($A216,#REF!,#REF!,FALSE))</f>
        <v>#REF!</v>
      </c>
      <c r="N216" s="133" t="e">
        <f>M216-(VLOOKUP($A216,#REF!,#REF!,FALSE))</f>
        <v>#REF!</v>
      </c>
      <c r="O216" s="133" t="e">
        <f>N216-(VLOOKUP($A216,#REF!,#REF!,FALSE))</f>
        <v>#REF!</v>
      </c>
      <c r="P216" s="133" t="e">
        <f>O216-(VLOOKUP($A216,#REF!,#REF!,FALSE))</f>
        <v>#REF!</v>
      </c>
      <c r="Q216" s="133" t="e">
        <f>P216-(VLOOKUP($A216,#REF!,#REF!,FALSE))</f>
        <v>#REF!</v>
      </c>
      <c r="R216" s="133" t="e">
        <f>Q216-(VLOOKUP($A216,#REF!,#REF!,FALSE))</f>
        <v>#REF!</v>
      </c>
      <c r="S216" s="133" t="e">
        <f>R216-(VLOOKUP($A216,#REF!,#REF!,FALSE))</f>
        <v>#REF!</v>
      </c>
      <c r="T216" s="133" t="e">
        <f>S216-(VLOOKUP($A216,#REF!,#REF!,FALSE))</f>
        <v>#REF!</v>
      </c>
      <c r="U216" s="133" t="e">
        <f>T216-(VLOOKUP($A216,#REF!,#REF!,FALSE))</f>
        <v>#REF!</v>
      </c>
      <c r="V216" s="133" t="e">
        <f>U216-(VLOOKUP($A216,#REF!,#REF!,FALSE))</f>
        <v>#REF!</v>
      </c>
      <c r="W216" s="133" t="e">
        <f>V216-(VLOOKUP($A216,#REF!,#REF!,FALSE))</f>
        <v>#REF!</v>
      </c>
      <c r="X216" s="134" t="e">
        <f>W216-(VLOOKUP($A216,#REF!,#REF!,FALSE))</f>
        <v>#REF!</v>
      </c>
      <c r="Z216" s="231" t="e">
        <f t="shared" si="195"/>
        <v>#REF!</v>
      </c>
      <c r="AA216" s="232" t="e">
        <f t="shared" si="196"/>
        <v>#REF!</v>
      </c>
      <c r="AB216" s="232" t="e">
        <f t="shared" si="197"/>
        <v>#REF!</v>
      </c>
      <c r="AC216" s="232" t="e">
        <f t="shared" si="198"/>
        <v>#REF!</v>
      </c>
      <c r="AD216" s="232" t="e">
        <f t="shared" si="199"/>
        <v>#REF!</v>
      </c>
      <c r="AE216" s="232" t="e">
        <f t="shared" si="200"/>
        <v>#REF!</v>
      </c>
      <c r="AF216" s="232" t="e">
        <f t="shared" si="201"/>
        <v>#REF!</v>
      </c>
      <c r="AG216" s="232" t="e">
        <f t="shared" si="202"/>
        <v>#REF!</v>
      </c>
      <c r="AH216" s="232" t="e">
        <f t="shared" si="203"/>
        <v>#REF!</v>
      </c>
      <c r="AI216" s="232" t="e">
        <f t="shared" si="204"/>
        <v>#REF!</v>
      </c>
      <c r="AJ216" s="237" t="e">
        <f t="shared" si="226"/>
        <v>#REF!</v>
      </c>
      <c r="AK216" s="237"/>
      <c r="AL216" s="237"/>
      <c r="AM216" s="168" t="e">
        <f t="shared" si="227"/>
        <v>#REF!</v>
      </c>
      <c r="AN216" s="52">
        <f t="shared" si="207"/>
        <v>0</v>
      </c>
      <c r="AO216" s="142"/>
      <c r="AP216" s="147"/>
      <c r="AQ216" s="150"/>
      <c r="AR216" s="147"/>
      <c r="AS216" s="150"/>
      <c r="AT216" s="147"/>
      <c r="AU216" s="150"/>
      <c r="AV216" s="147"/>
      <c r="AW216" s="150"/>
      <c r="AX216" s="147"/>
      <c r="AY216" s="150"/>
      <c r="AZ216" s="147"/>
      <c r="BA216" s="150"/>
      <c r="BB216" s="147"/>
      <c r="BC216" s="150"/>
      <c r="BD216" s="147"/>
      <c r="BE216" s="150"/>
      <c r="BF216" s="147"/>
      <c r="BG216" s="150"/>
      <c r="BH216" s="147"/>
      <c r="BI216" s="150"/>
      <c r="BJ216" s="147"/>
      <c r="BK216" s="150"/>
      <c r="BL216" s="147"/>
      <c r="BM216" s="151"/>
      <c r="BN216" s="67">
        <f t="shared" si="228"/>
        <v>0</v>
      </c>
      <c r="BO216" s="46">
        <f t="shared" si="224"/>
        <v>0</v>
      </c>
      <c r="BP216" s="46">
        <f t="shared" si="224"/>
        <v>0</v>
      </c>
      <c r="BQ216" s="46">
        <f t="shared" si="224"/>
        <v>0</v>
      </c>
      <c r="BR216" s="46">
        <f t="shared" si="224"/>
        <v>0</v>
      </c>
      <c r="BS216" s="49">
        <f t="shared" si="224"/>
        <v>0</v>
      </c>
      <c r="CC216" s="33" t="e">
        <f t="shared" si="229"/>
        <v>#REF!</v>
      </c>
    </row>
    <row r="217" spans="1:81" ht="15.75" hidden="1" thickBot="1" x14ac:dyDescent="0.25">
      <c r="A217" s="376">
        <v>1000015802</v>
      </c>
      <c r="B217" s="377" t="str">
        <f>VLOOKUP($A217,base!$F:$V,base!Q$1,FALSE)</f>
        <v>100% MIE NATURE PT 500 G X 9</v>
      </c>
      <c r="C217" s="378">
        <f>VLOOKUP($A217,base!$F:$V,base!P$1,FALSE)</f>
        <v>2029004000</v>
      </c>
      <c r="D217" s="379">
        <f>VLOOKUP($A217,base!$F:$V,base!U$1,FALSE)</f>
        <v>5.3110859728506794</v>
      </c>
      <c r="E217" s="380">
        <f>VLOOKUP($A217,base!$F:$V,base!T$1,FALSE)</f>
        <v>10.592521817330811</v>
      </c>
      <c r="F217" s="378">
        <f>VLOOKUP($A217,base!$F:$V,base!O$1,FALSE)</f>
        <v>68</v>
      </c>
      <c r="G217" s="378">
        <f>VLOOKUP($A217,base!$F:$V,base!N$1,FALSE)</f>
        <v>9</v>
      </c>
      <c r="H217" s="378" t="str">
        <f>VLOOKUP($A217,DLUO!$A:$H,DLUO!$F$1,FALSE)</f>
        <v>6</v>
      </c>
      <c r="I217" s="378" t="str">
        <f>VLOOKUP($A217,DLUO!$A:$H,DLUO!$H$1,FALSE)</f>
        <v>18</v>
      </c>
      <c r="J217" s="141" t="e">
        <f>VLOOKUP(A217,#REF!,#REF!,FALSE)</f>
        <v>#REF!</v>
      </c>
      <c r="K217" s="132" t="e">
        <f>J217-(VLOOKUP($A217,#REF!,#REF!,FALSE))+($AN217*$F217)</f>
        <v>#REF!</v>
      </c>
      <c r="L217" s="133" t="e">
        <f>K217-(VLOOKUP($A217,#REF!,#REF!,FALSE))</f>
        <v>#REF!</v>
      </c>
      <c r="M217" s="133" t="e">
        <f>L217-(VLOOKUP($A217,#REF!,#REF!,FALSE))</f>
        <v>#REF!</v>
      </c>
      <c r="N217" s="133" t="e">
        <f>M217-(VLOOKUP($A217,#REF!,#REF!,FALSE))</f>
        <v>#REF!</v>
      </c>
      <c r="O217" s="133" t="e">
        <f>N217-(VLOOKUP($A217,#REF!,#REF!,FALSE))</f>
        <v>#REF!</v>
      </c>
      <c r="P217" s="133" t="e">
        <f>O217-(VLOOKUP($A217,#REF!,#REF!,FALSE))</f>
        <v>#REF!</v>
      </c>
      <c r="Q217" s="133" t="e">
        <f>P217-(VLOOKUP($A217,#REF!,#REF!,FALSE))</f>
        <v>#REF!</v>
      </c>
      <c r="R217" s="133" t="e">
        <f>Q217-(VLOOKUP($A217,#REF!,#REF!,FALSE))</f>
        <v>#REF!</v>
      </c>
      <c r="S217" s="133" t="e">
        <f>R217-(VLOOKUP($A217,#REF!,#REF!,FALSE))</f>
        <v>#REF!</v>
      </c>
      <c r="T217" s="133" t="e">
        <f>S217-(VLOOKUP($A217,#REF!,#REF!,FALSE))</f>
        <v>#REF!</v>
      </c>
      <c r="U217" s="133" t="e">
        <f>T217-(VLOOKUP($A217,#REF!,#REF!,FALSE))</f>
        <v>#REF!</v>
      </c>
      <c r="V217" s="133" t="e">
        <f>U217-(VLOOKUP($A217,#REF!,#REF!,FALSE))</f>
        <v>#REF!</v>
      </c>
      <c r="W217" s="133" t="e">
        <f>V217-(VLOOKUP($A217,#REF!,#REF!,FALSE))</f>
        <v>#REF!</v>
      </c>
      <c r="X217" s="134" t="e">
        <f>W217-(VLOOKUP($A217,#REF!,#REF!,FALSE))</f>
        <v>#REF!</v>
      </c>
      <c r="Z217" s="231" t="e">
        <f t="shared" ref="Z217:AI219" si="231">IF(IF(K217&lt;0,(L217/$F217)-(K217/$F217),L217/$F217)&gt;0,"",IF(K217&lt;0,(L217/$F217)-(K217/$F217),L217/$F217))</f>
        <v>#REF!</v>
      </c>
      <c r="AA217" s="232" t="e">
        <f t="shared" si="231"/>
        <v>#REF!</v>
      </c>
      <c r="AB217" s="232" t="e">
        <f t="shared" si="231"/>
        <v>#REF!</v>
      </c>
      <c r="AC217" s="232" t="e">
        <f t="shared" si="231"/>
        <v>#REF!</v>
      </c>
      <c r="AD217" s="232" t="e">
        <f t="shared" si="231"/>
        <v>#REF!</v>
      </c>
      <c r="AE217" s="232" t="e">
        <f t="shared" si="231"/>
        <v>#REF!</v>
      </c>
      <c r="AF217" s="232" t="e">
        <f t="shared" si="231"/>
        <v>#REF!</v>
      </c>
      <c r="AG217" s="232" t="e">
        <f t="shared" si="231"/>
        <v>#REF!</v>
      </c>
      <c r="AH217" s="232" t="e">
        <f t="shared" si="231"/>
        <v>#REF!</v>
      </c>
      <c r="AI217" s="232" t="e">
        <f t="shared" si="231"/>
        <v>#REF!</v>
      </c>
      <c r="AJ217" s="237" t="e">
        <f t="shared" si="226"/>
        <v>#REF!</v>
      </c>
      <c r="AK217" s="237"/>
      <c r="AL217" s="237"/>
      <c r="AM217" s="168" t="e">
        <f t="shared" si="227"/>
        <v>#N/A</v>
      </c>
      <c r="AN217" s="52">
        <f>IF($AM$2="Oui",SUM(AO217:BM217),0)</f>
        <v>0</v>
      </c>
      <c r="AO217" s="142"/>
      <c r="AP217" s="147"/>
      <c r="AQ217" s="150"/>
      <c r="AR217" s="147"/>
      <c r="AS217" s="150"/>
      <c r="AT217" s="147"/>
      <c r="AU217" s="150"/>
      <c r="AV217" s="147"/>
      <c r="AW217" s="150"/>
      <c r="AX217" s="147"/>
      <c r="AY217" s="150"/>
      <c r="AZ217" s="147"/>
      <c r="BA217" s="150"/>
      <c r="BB217" s="147"/>
      <c r="BC217" s="150"/>
      <c r="BD217" s="147"/>
      <c r="BE217" s="150"/>
      <c r="BF217" s="147"/>
      <c r="BG217" s="150"/>
      <c r="BH217" s="147"/>
      <c r="BI217" s="150"/>
      <c r="BJ217" s="147"/>
      <c r="BK217" s="150"/>
      <c r="BL217" s="147"/>
      <c r="BM217" s="151"/>
      <c r="BN217" s="67" t="e">
        <f t="shared" si="228"/>
        <v>#N/A</v>
      </c>
      <c r="BO217" s="46">
        <f t="shared" si="224"/>
        <v>0</v>
      </c>
      <c r="BP217" s="46">
        <f t="shared" si="224"/>
        <v>0</v>
      </c>
      <c r="BQ217" s="46">
        <f t="shared" si="224"/>
        <v>0</v>
      </c>
      <c r="BR217" s="46">
        <f t="shared" si="224"/>
        <v>0</v>
      </c>
      <c r="BS217" s="49">
        <f t="shared" si="224"/>
        <v>0</v>
      </c>
      <c r="CC217" s="33" t="e">
        <f t="shared" si="229"/>
        <v>#REF!</v>
      </c>
    </row>
    <row r="218" spans="1:81" ht="15.75" hidden="1" thickBot="1" x14ac:dyDescent="0.25">
      <c r="A218" s="376">
        <v>1000010632</v>
      </c>
      <c r="B218" s="377" t="str">
        <f>VLOOKUP($A218,base!$F:$V,base!Q$1,FALSE)</f>
        <v>100% MIE NATURE PT 500 G X 4 BNL</v>
      </c>
      <c r="C218" s="378">
        <f>VLOOKUP($A218,base!$F:$V,base!P$1,FALSE)</f>
        <v>2029004000</v>
      </c>
      <c r="D218" s="379">
        <f>VLOOKUP($A218,base!$F:$V,base!U$1,FALSE)</f>
        <v>6.771634615384615</v>
      </c>
      <c r="E218" s="380">
        <f>VLOOKUP($A218,base!$F:$V,base!T$1,FALSE)</f>
        <v>10.592521817330814</v>
      </c>
      <c r="F218" s="378">
        <f>VLOOKUP($A218,base!$F:$V,base!O$1,FALSE)</f>
        <v>120</v>
      </c>
      <c r="G218" s="378">
        <f>VLOOKUP($A218,base!$F:$V,base!N$1,FALSE)</f>
        <v>4</v>
      </c>
      <c r="H218" s="378" t="str">
        <f>VLOOKUP($A218,DLUO!$A:$H,DLUO!$F$1,FALSE)</f>
        <v>6</v>
      </c>
      <c r="I218" s="378" t="str">
        <f>VLOOKUP($A218,DLUO!$A:$H,DLUO!$H$1,FALSE)</f>
        <v>18</v>
      </c>
      <c r="J218" s="141" t="e">
        <f>VLOOKUP(A218,#REF!,#REF!,FALSE)</f>
        <v>#REF!</v>
      </c>
      <c r="K218" s="132" t="e">
        <f>J218-(VLOOKUP($A218,#REF!,#REF!,FALSE))+($AN218*$F218)</f>
        <v>#REF!</v>
      </c>
      <c r="L218" s="133" t="e">
        <f>K218-(VLOOKUP($A218,#REF!,#REF!,FALSE))</f>
        <v>#REF!</v>
      </c>
      <c r="M218" s="133" t="e">
        <f>L218-(VLOOKUP($A218,#REF!,#REF!,FALSE))</f>
        <v>#REF!</v>
      </c>
      <c r="N218" s="133" t="e">
        <f>M218-(VLOOKUP($A218,#REF!,#REF!,FALSE))</f>
        <v>#REF!</v>
      </c>
      <c r="O218" s="133" t="e">
        <f>N218-(VLOOKUP($A218,#REF!,#REF!,FALSE))</f>
        <v>#REF!</v>
      </c>
      <c r="P218" s="133" t="e">
        <f>O218-(VLOOKUP($A218,#REF!,#REF!,FALSE))</f>
        <v>#REF!</v>
      </c>
      <c r="Q218" s="133" t="e">
        <f>P218-(VLOOKUP($A218,#REF!,#REF!,FALSE))</f>
        <v>#REF!</v>
      </c>
      <c r="R218" s="133" t="e">
        <f>Q218-(VLOOKUP($A218,#REF!,#REF!,FALSE))</f>
        <v>#REF!</v>
      </c>
      <c r="S218" s="133" t="e">
        <f>R218-(VLOOKUP($A218,#REF!,#REF!,FALSE))</f>
        <v>#REF!</v>
      </c>
      <c r="T218" s="133" t="e">
        <f>S218-(VLOOKUP($A218,#REF!,#REF!,FALSE))</f>
        <v>#REF!</v>
      </c>
      <c r="U218" s="133" t="e">
        <f>T218-(VLOOKUP($A218,#REF!,#REF!,FALSE))</f>
        <v>#REF!</v>
      </c>
      <c r="V218" s="133" t="e">
        <f>U218-(VLOOKUP($A218,#REF!,#REF!,FALSE))</f>
        <v>#REF!</v>
      </c>
      <c r="W218" s="133" t="e">
        <f>V218-(VLOOKUP($A218,#REF!,#REF!,FALSE))</f>
        <v>#REF!</v>
      </c>
      <c r="X218" s="134" t="e">
        <f>W218-(VLOOKUP($A218,#REF!,#REF!,FALSE))</f>
        <v>#REF!</v>
      </c>
      <c r="Z218" s="231" t="e">
        <f t="shared" si="231"/>
        <v>#REF!</v>
      </c>
      <c r="AA218" s="232" t="e">
        <f t="shared" si="231"/>
        <v>#REF!</v>
      </c>
      <c r="AB218" s="232" t="e">
        <f t="shared" si="231"/>
        <v>#REF!</v>
      </c>
      <c r="AC218" s="232" t="e">
        <f t="shared" si="231"/>
        <v>#REF!</v>
      </c>
      <c r="AD218" s="232" t="e">
        <f t="shared" si="231"/>
        <v>#REF!</v>
      </c>
      <c r="AE218" s="232" t="e">
        <f t="shared" si="231"/>
        <v>#REF!</v>
      </c>
      <c r="AF218" s="232" t="e">
        <f t="shared" si="231"/>
        <v>#REF!</v>
      </c>
      <c r="AG218" s="232" t="e">
        <f t="shared" si="231"/>
        <v>#REF!</v>
      </c>
      <c r="AH218" s="232" t="e">
        <f t="shared" si="231"/>
        <v>#REF!</v>
      </c>
      <c r="AI218" s="232" t="e">
        <f t="shared" si="231"/>
        <v>#REF!</v>
      </c>
      <c r="AJ218" s="237" t="e">
        <f t="shared" si="226"/>
        <v>#REF!</v>
      </c>
      <c r="AK218" s="237"/>
      <c r="AL218" s="237"/>
      <c r="AM218" s="168" t="e">
        <f t="shared" si="227"/>
        <v>#REF!</v>
      </c>
      <c r="AN218" s="52">
        <f>IF($AM$2="Oui",SUM(AO218:BM218),0)</f>
        <v>0</v>
      </c>
      <c r="AO218" s="142"/>
      <c r="AP218" s="147"/>
      <c r="AQ218" s="150"/>
      <c r="AR218" s="147"/>
      <c r="AS218" s="150"/>
      <c r="AT218" s="147"/>
      <c r="AU218" s="150"/>
      <c r="AV218" s="147"/>
      <c r="AW218" s="150"/>
      <c r="AX218" s="147"/>
      <c r="AY218" s="150"/>
      <c r="AZ218" s="147"/>
      <c r="BA218" s="150"/>
      <c r="BB218" s="147"/>
      <c r="BC218" s="150"/>
      <c r="BD218" s="147"/>
      <c r="BE218" s="150"/>
      <c r="BF218" s="147"/>
      <c r="BG218" s="150"/>
      <c r="BH218" s="147"/>
      <c r="BI218" s="150"/>
      <c r="BJ218" s="147"/>
      <c r="BK218" s="150"/>
      <c r="BL218" s="147"/>
      <c r="BM218" s="151"/>
      <c r="BN218" s="67">
        <f t="shared" si="228"/>
        <v>0</v>
      </c>
      <c r="BO218" s="46">
        <f t="shared" si="224"/>
        <v>0</v>
      </c>
      <c r="BP218" s="46">
        <f t="shared" si="224"/>
        <v>0</v>
      </c>
      <c r="BQ218" s="46">
        <f t="shared" si="224"/>
        <v>0</v>
      </c>
      <c r="BR218" s="46">
        <f t="shared" si="224"/>
        <v>0</v>
      </c>
      <c r="BS218" s="49">
        <f t="shared" si="224"/>
        <v>0</v>
      </c>
      <c r="CC218" s="33" t="e">
        <f t="shared" si="229"/>
        <v>#REF!</v>
      </c>
    </row>
    <row r="219" spans="1:81" ht="15.75" hidden="1" thickBot="1" x14ac:dyDescent="0.25">
      <c r="A219" s="376">
        <v>1000015803</v>
      </c>
      <c r="B219" s="377" t="str">
        <f>VLOOKUP($A219,base!$F:$V,base!Q$1,FALSE)</f>
        <v>100% MIE NATURE PT 500 G X 20</v>
      </c>
      <c r="C219" s="378">
        <f>VLOOKUP($A219,base!$F:$V,base!P$1,FALSE)</f>
        <v>2029004000</v>
      </c>
      <c r="D219" s="379">
        <f>VLOOKUP($A219,base!$F:$V,base!U$1,FALSE)</f>
        <v>5.8042582417582418</v>
      </c>
      <c r="E219" s="380">
        <f>VLOOKUP($A219,base!$F:$V,base!T$1,FALSE)</f>
        <v>10.592521817330812</v>
      </c>
      <c r="F219" s="378">
        <f>VLOOKUP($A219,base!$F:$V,base!O$1,FALSE)</f>
        <v>28</v>
      </c>
      <c r="G219" s="378">
        <f>VLOOKUP($A219,base!$F:$V,base!N$1,FALSE)</f>
        <v>20</v>
      </c>
      <c r="H219" s="378" t="str">
        <f>VLOOKUP($A219,DLUO!$A:$H,DLUO!$F$1,FALSE)</f>
        <v>6</v>
      </c>
      <c r="I219" s="378" t="str">
        <f>VLOOKUP($A219,DLUO!$A:$H,DLUO!$H$1,FALSE)</f>
        <v>18</v>
      </c>
      <c r="J219" s="141" t="e">
        <f>VLOOKUP(A219,#REF!,#REF!,FALSE)</f>
        <v>#REF!</v>
      </c>
      <c r="K219" s="132" t="e">
        <f>J219-(VLOOKUP($A219,#REF!,#REF!,FALSE))+($AN219*$F219)</f>
        <v>#REF!</v>
      </c>
      <c r="L219" s="133" t="e">
        <f>K219-(VLOOKUP($A219,#REF!,#REF!,FALSE))</f>
        <v>#REF!</v>
      </c>
      <c r="M219" s="133" t="e">
        <f>L219-(VLOOKUP($A219,#REF!,#REF!,FALSE))</f>
        <v>#REF!</v>
      </c>
      <c r="N219" s="133" t="e">
        <f>M219-(VLOOKUP($A219,#REF!,#REF!,FALSE))</f>
        <v>#REF!</v>
      </c>
      <c r="O219" s="133" t="e">
        <f>N219-(VLOOKUP($A219,#REF!,#REF!,FALSE))</f>
        <v>#REF!</v>
      </c>
      <c r="P219" s="133" t="e">
        <f>O219-(VLOOKUP($A219,#REF!,#REF!,FALSE))</f>
        <v>#REF!</v>
      </c>
      <c r="Q219" s="133" t="e">
        <f>P219-(VLOOKUP($A219,#REF!,#REF!,FALSE))</f>
        <v>#REF!</v>
      </c>
      <c r="R219" s="133" t="e">
        <f>Q219-(VLOOKUP($A219,#REF!,#REF!,FALSE))</f>
        <v>#REF!</v>
      </c>
      <c r="S219" s="133" t="e">
        <f>R219-(VLOOKUP($A219,#REF!,#REF!,FALSE))</f>
        <v>#REF!</v>
      </c>
      <c r="T219" s="133" t="e">
        <f>S219-(VLOOKUP($A219,#REF!,#REF!,FALSE))</f>
        <v>#REF!</v>
      </c>
      <c r="U219" s="133" t="e">
        <f>T219-(VLOOKUP($A219,#REF!,#REF!,FALSE))</f>
        <v>#REF!</v>
      </c>
      <c r="V219" s="133" t="e">
        <f>U219-(VLOOKUP($A219,#REF!,#REF!,FALSE))</f>
        <v>#REF!</v>
      </c>
      <c r="W219" s="133" t="e">
        <f>V219-(VLOOKUP($A219,#REF!,#REF!,FALSE))</f>
        <v>#REF!</v>
      </c>
      <c r="X219" s="134" t="e">
        <f>W219-(VLOOKUP($A219,#REF!,#REF!,FALSE))</f>
        <v>#REF!</v>
      </c>
      <c r="Z219" s="231" t="e">
        <f t="shared" si="231"/>
        <v>#REF!</v>
      </c>
      <c r="AA219" s="232" t="e">
        <f t="shared" si="231"/>
        <v>#REF!</v>
      </c>
      <c r="AB219" s="232" t="e">
        <f t="shared" si="231"/>
        <v>#REF!</v>
      </c>
      <c r="AC219" s="232" t="e">
        <f t="shared" si="231"/>
        <v>#REF!</v>
      </c>
      <c r="AD219" s="232" t="e">
        <f t="shared" si="231"/>
        <v>#REF!</v>
      </c>
      <c r="AE219" s="232" t="e">
        <f t="shared" si="231"/>
        <v>#REF!</v>
      </c>
      <c r="AF219" s="232" t="e">
        <f t="shared" si="231"/>
        <v>#REF!</v>
      </c>
      <c r="AG219" s="232" t="e">
        <f t="shared" si="231"/>
        <v>#REF!</v>
      </c>
      <c r="AH219" s="232" t="e">
        <f t="shared" si="231"/>
        <v>#REF!</v>
      </c>
      <c r="AI219" s="232" t="e">
        <f t="shared" si="231"/>
        <v>#REF!</v>
      </c>
      <c r="AJ219" s="237" t="e">
        <f t="shared" si="226"/>
        <v>#REF!</v>
      </c>
      <c r="AK219" s="237"/>
      <c r="AL219" s="237"/>
      <c r="AM219" s="168" t="e">
        <f t="shared" si="227"/>
        <v>#N/A</v>
      </c>
      <c r="AN219" s="52">
        <f>IF($AM$2="Oui",SUM(AO219:BM219),0)</f>
        <v>0</v>
      </c>
      <c r="AO219" s="142"/>
      <c r="AP219" s="147"/>
      <c r="AQ219" s="150"/>
      <c r="AR219" s="147"/>
      <c r="AS219" s="150"/>
      <c r="AT219" s="147"/>
      <c r="AU219" s="150"/>
      <c r="AV219" s="147"/>
      <c r="AW219" s="150"/>
      <c r="AX219" s="147"/>
      <c r="AY219" s="150"/>
      <c r="AZ219" s="147"/>
      <c r="BA219" s="150"/>
      <c r="BB219" s="147"/>
      <c r="BC219" s="150"/>
      <c r="BD219" s="147"/>
      <c r="BE219" s="150"/>
      <c r="BF219" s="147"/>
      <c r="BG219" s="150"/>
      <c r="BH219" s="147"/>
      <c r="BI219" s="150"/>
      <c r="BJ219" s="147"/>
      <c r="BK219" s="150"/>
      <c r="BL219" s="147"/>
      <c r="BM219" s="151"/>
      <c r="BN219" s="67" t="e">
        <f t="shared" si="228"/>
        <v>#N/A</v>
      </c>
      <c r="BO219" s="46">
        <f t="shared" si="224"/>
        <v>0</v>
      </c>
      <c r="BP219" s="46">
        <f t="shared" si="224"/>
        <v>0</v>
      </c>
      <c r="BQ219" s="46">
        <f t="shared" si="224"/>
        <v>0</v>
      </c>
      <c r="BR219" s="46">
        <f t="shared" si="224"/>
        <v>0</v>
      </c>
      <c r="BS219" s="49">
        <f t="shared" si="224"/>
        <v>0</v>
      </c>
      <c r="CC219" s="33" t="e">
        <f t="shared" si="229"/>
        <v>#REF!</v>
      </c>
    </row>
    <row r="220" spans="1:81" ht="15.75" hidden="1" thickBot="1" x14ac:dyDescent="0.25">
      <c r="A220" s="300">
        <v>1000013899</v>
      </c>
      <c r="B220" s="301" t="str">
        <f>VLOOKUP($A220,base!$F:$V,base!Q$1,FALSE)</f>
        <v>100% MIE NATURE PT 500 G X 20</v>
      </c>
      <c r="C220" s="302">
        <f>VLOOKUP($A220,base!$F:$V,base!P$1,FALSE)</f>
        <v>2029004000</v>
      </c>
      <c r="D220" s="303">
        <f>VLOOKUP($A220,base!$F:$V,base!U$1,FALSE)</f>
        <v>5.8042582417582418</v>
      </c>
      <c r="E220" s="304">
        <f>VLOOKUP($A220,base!$F:$V,base!T$1,FALSE)</f>
        <v>10.592521817330812</v>
      </c>
      <c r="F220" s="302">
        <f>VLOOKUP($A220,base!$F:$V,base!O$1,FALSE)</f>
        <v>28</v>
      </c>
      <c r="G220" s="302">
        <f>VLOOKUP($A220,base!$F:$V,base!N$1,FALSE)</f>
        <v>20</v>
      </c>
      <c r="H220" s="302" t="str">
        <f>VLOOKUP($A220,DLUO!$A:$H,DLUO!$F$1,FALSE)</f>
        <v>6</v>
      </c>
      <c r="I220" s="302" t="str">
        <f>VLOOKUP($A220,DLUO!$A:$H,DLUO!$H$1,FALSE)</f>
        <v>18</v>
      </c>
      <c r="J220" s="141" t="e">
        <f>VLOOKUP(A220,#REF!,#REF!,FALSE)</f>
        <v>#REF!</v>
      </c>
      <c r="K220" s="132" t="e">
        <f>J220-(VLOOKUP($A220,#REF!,#REF!,FALSE))+($AN220*$F220)</f>
        <v>#REF!</v>
      </c>
      <c r="L220" s="133" t="e">
        <f>K220-(VLOOKUP($A220,#REF!,#REF!,FALSE))</f>
        <v>#REF!</v>
      </c>
      <c r="M220" s="133" t="e">
        <f>L220-(VLOOKUP($A220,#REF!,#REF!,FALSE))</f>
        <v>#REF!</v>
      </c>
      <c r="N220" s="133" t="e">
        <f>M220-(VLOOKUP($A220,#REF!,#REF!,FALSE))</f>
        <v>#REF!</v>
      </c>
      <c r="O220" s="133" t="e">
        <f>N220-(VLOOKUP($A220,#REF!,#REF!,FALSE))</f>
        <v>#REF!</v>
      </c>
      <c r="P220" s="133" t="e">
        <f>O220-(VLOOKUP($A220,#REF!,#REF!,FALSE))</f>
        <v>#REF!</v>
      </c>
      <c r="Q220" s="133" t="e">
        <f>P220-(VLOOKUP($A220,#REF!,#REF!,FALSE))</f>
        <v>#REF!</v>
      </c>
      <c r="R220" s="133" t="e">
        <f>Q220-(VLOOKUP($A220,#REF!,#REF!,FALSE))</f>
        <v>#REF!</v>
      </c>
      <c r="S220" s="133" t="e">
        <f>R220-(VLOOKUP($A220,#REF!,#REF!,FALSE))</f>
        <v>#REF!</v>
      </c>
      <c r="T220" s="133" t="e">
        <f>S220-(VLOOKUP($A220,#REF!,#REF!,FALSE))</f>
        <v>#REF!</v>
      </c>
      <c r="U220" s="133" t="e">
        <f>T220-(VLOOKUP($A220,#REF!,#REF!,FALSE))</f>
        <v>#REF!</v>
      </c>
      <c r="V220" s="133" t="e">
        <f>U220-(VLOOKUP($A220,#REF!,#REF!,FALSE))</f>
        <v>#REF!</v>
      </c>
      <c r="W220" s="133" t="e">
        <f>V220-(VLOOKUP($A220,#REF!,#REF!,FALSE))</f>
        <v>#REF!</v>
      </c>
      <c r="X220" s="134" t="e">
        <f>W220-(VLOOKUP($A220,#REF!,#REF!,FALSE))</f>
        <v>#REF!</v>
      </c>
      <c r="Z220" s="231" t="e">
        <f t="shared" si="195"/>
        <v>#REF!</v>
      </c>
      <c r="AA220" s="232" t="e">
        <f t="shared" si="196"/>
        <v>#REF!</v>
      </c>
      <c r="AB220" s="232" t="e">
        <f t="shared" si="197"/>
        <v>#REF!</v>
      </c>
      <c r="AC220" s="232" t="e">
        <f t="shared" si="198"/>
        <v>#REF!</v>
      </c>
      <c r="AD220" s="232" t="e">
        <f t="shared" si="199"/>
        <v>#REF!</v>
      </c>
      <c r="AE220" s="232" t="e">
        <f t="shared" si="200"/>
        <v>#REF!</v>
      </c>
      <c r="AF220" s="232" t="e">
        <f t="shared" si="201"/>
        <v>#REF!</v>
      </c>
      <c r="AG220" s="232" t="e">
        <f t="shared" si="202"/>
        <v>#REF!</v>
      </c>
      <c r="AH220" s="232" t="e">
        <f t="shared" si="203"/>
        <v>#REF!</v>
      </c>
      <c r="AI220" s="232" t="e">
        <f t="shared" si="204"/>
        <v>#REF!</v>
      </c>
      <c r="AJ220" s="237" t="e">
        <f t="shared" si="226"/>
        <v>#REF!</v>
      </c>
      <c r="AK220" s="237"/>
      <c r="AL220" s="237"/>
      <c r="AM220" s="168" t="e">
        <f t="shared" si="227"/>
        <v>#REF!</v>
      </c>
      <c r="AN220" s="52">
        <f t="shared" si="207"/>
        <v>0</v>
      </c>
      <c r="AO220" s="142"/>
      <c r="AP220" s="147"/>
      <c r="AQ220" s="150"/>
      <c r="AR220" s="147"/>
      <c r="AS220" s="150"/>
      <c r="AT220" s="147"/>
      <c r="AU220" s="150"/>
      <c r="AV220" s="147"/>
      <c r="AW220" s="150"/>
      <c r="AX220" s="147"/>
      <c r="AY220" s="150"/>
      <c r="AZ220" s="147"/>
      <c r="BA220" s="150"/>
      <c r="BB220" s="147"/>
      <c r="BC220" s="150"/>
      <c r="BD220" s="147"/>
      <c r="BE220" s="150"/>
      <c r="BF220" s="147"/>
      <c r="BG220" s="150"/>
      <c r="BH220" s="147"/>
      <c r="BI220" s="150"/>
      <c r="BJ220" s="147"/>
      <c r="BK220" s="150"/>
      <c r="BL220" s="147"/>
      <c r="BM220" s="151"/>
      <c r="BN220" s="67">
        <f t="shared" si="228"/>
        <v>0</v>
      </c>
      <c r="BO220" s="46">
        <f t="shared" ref="BO220:BS229" si="232">IFERROR(VLOOKUP($A220,$A$6:$BS$55,BO$1,FALSE),0)</f>
        <v>0</v>
      </c>
      <c r="BP220" s="46">
        <f t="shared" si="232"/>
        <v>0</v>
      </c>
      <c r="BQ220" s="46">
        <f t="shared" si="232"/>
        <v>0</v>
      </c>
      <c r="BR220" s="46">
        <f t="shared" si="232"/>
        <v>0</v>
      </c>
      <c r="BS220" s="49">
        <f t="shared" si="232"/>
        <v>0</v>
      </c>
      <c r="CC220" s="33" t="e">
        <f t="shared" si="229"/>
        <v>#REF!</v>
      </c>
    </row>
    <row r="221" spans="1:81" ht="15.75" hidden="1" thickBot="1" x14ac:dyDescent="0.25">
      <c r="A221" s="189">
        <v>1000014566</v>
      </c>
      <c r="B221" s="190" t="str">
        <f>VLOOKUP($A221,base!$F:$V,base!Q$1,FALSE)</f>
        <v>100% MIE SPECIAL FOIE GRAS</v>
      </c>
      <c r="C221" s="191">
        <f>VLOOKUP($A221,base!$F:$V,base!P$1,FALSE)</f>
        <v>2029005439</v>
      </c>
      <c r="D221" s="212">
        <f>VLOOKUP($A221,base!$F:$V,base!U$1,FALSE)</f>
        <v>3.3371040723981893</v>
      </c>
      <c r="E221" s="194">
        <f>VLOOKUP($A221,base!$F:$V,base!T$1,FALSE)</f>
        <v>6.3276125547550945</v>
      </c>
      <c r="F221" s="191">
        <f>VLOOKUP($A221,base!$F:$V,base!O$1,FALSE)</f>
        <v>68</v>
      </c>
      <c r="G221" s="191">
        <f>VLOOKUP($A221,base!$F:$V,base!N$1,FALSE)</f>
        <v>12</v>
      </c>
      <c r="H221" s="191" t="str">
        <f>VLOOKUP($A221,DLUO!$A:$H,DLUO!$F$1,FALSE)</f>
        <v>15</v>
      </c>
      <c r="I221" s="191" t="str">
        <f>VLOOKUP($A221,DLUO!$A:$H,DLUO!$H$1,FALSE)</f>
        <v>45</v>
      </c>
      <c r="J221" s="141" t="e">
        <f>VLOOKUP(A221,#REF!,#REF!,FALSE)</f>
        <v>#REF!</v>
      </c>
      <c r="K221" s="132" t="e">
        <f>J221-(VLOOKUP($A221,#REF!,#REF!,FALSE))+($AN221*$F221)</f>
        <v>#REF!</v>
      </c>
      <c r="L221" s="133" t="e">
        <f>K221-(VLOOKUP($A221,#REF!,#REF!,FALSE))</f>
        <v>#REF!</v>
      </c>
      <c r="M221" s="133" t="e">
        <f>L221-(VLOOKUP($A221,#REF!,#REF!,FALSE))</f>
        <v>#REF!</v>
      </c>
      <c r="N221" s="133" t="e">
        <f>M221-(VLOOKUP($A221,#REF!,#REF!,FALSE))</f>
        <v>#REF!</v>
      </c>
      <c r="O221" s="133" t="e">
        <f>N221-(VLOOKUP($A221,#REF!,#REF!,FALSE))</f>
        <v>#REF!</v>
      </c>
      <c r="P221" s="133" t="e">
        <f>O221-(VLOOKUP($A221,#REF!,#REF!,FALSE))</f>
        <v>#REF!</v>
      </c>
      <c r="Q221" s="133" t="e">
        <f>P221-(VLOOKUP($A221,#REF!,#REF!,FALSE))</f>
        <v>#REF!</v>
      </c>
      <c r="R221" s="133" t="e">
        <f>Q221-(VLOOKUP($A221,#REF!,#REF!,FALSE))</f>
        <v>#REF!</v>
      </c>
      <c r="S221" s="133" t="e">
        <f>R221-(VLOOKUP($A221,#REF!,#REF!,FALSE))</f>
        <v>#REF!</v>
      </c>
      <c r="T221" s="133" t="e">
        <f>S221-(VLOOKUP($A221,#REF!,#REF!,FALSE))</f>
        <v>#REF!</v>
      </c>
      <c r="U221" s="133" t="e">
        <f>T221-(VLOOKUP($A221,#REF!,#REF!,FALSE))</f>
        <v>#REF!</v>
      </c>
      <c r="V221" s="133" t="e">
        <f>U221-(VLOOKUP($A221,#REF!,#REF!,FALSE))</f>
        <v>#REF!</v>
      </c>
      <c r="W221" s="133" t="e">
        <f>V221-(VLOOKUP($A221,#REF!,#REF!,FALSE))</f>
        <v>#REF!</v>
      </c>
      <c r="X221" s="134" t="e">
        <f>W221-(VLOOKUP($A221,#REF!,#REF!,FALSE))</f>
        <v>#REF!</v>
      </c>
      <c r="Z221" s="231" t="e">
        <f t="shared" ref="Z221:AI221" si="233">IF(IF(K221&lt;0,(L221/$F221)-(K221/$F221),L221/$F221)&gt;0,"",IF(K221&lt;0,(L221/$F221)-(K221/$F221),L221/$F221))</f>
        <v>#REF!</v>
      </c>
      <c r="AA221" s="232" t="e">
        <f t="shared" si="233"/>
        <v>#REF!</v>
      </c>
      <c r="AB221" s="232" t="e">
        <f t="shared" si="233"/>
        <v>#REF!</v>
      </c>
      <c r="AC221" s="232" t="e">
        <f t="shared" si="233"/>
        <v>#REF!</v>
      </c>
      <c r="AD221" s="232" t="e">
        <f t="shared" si="233"/>
        <v>#REF!</v>
      </c>
      <c r="AE221" s="232" t="e">
        <f t="shared" si="233"/>
        <v>#REF!</v>
      </c>
      <c r="AF221" s="232" t="e">
        <f t="shared" si="233"/>
        <v>#REF!</v>
      </c>
      <c r="AG221" s="232" t="e">
        <f t="shared" si="233"/>
        <v>#REF!</v>
      </c>
      <c r="AH221" s="232" t="e">
        <f t="shared" si="233"/>
        <v>#REF!</v>
      </c>
      <c r="AI221" s="232" t="e">
        <f t="shared" si="233"/>
        <v>#REF!</v>
      </c>
      <c r="AJ221" s="237" t="e">
        <f t="shared" si="226"/>
        <v>#REF!</v>
      </c>
      <c r="AK221" s="237"/>
      <c r="AL221" s="237"/>
      <c r="AM221" s="168" t="e">
        <f t="shared" si="227"/>
        <v>#REF!</v>
      </c>
      <c r="AN221" s="52">
        <f>IF($AM$2="Oui",SUM(AO221:BM221),0)</f>
        <v>0</v>
      </c>
      <c r="AO221" s="142"/>
      <c r="AP221" s="147"/>
      <c r="AQ221" s="150"/>
      <c r="AR221" s="147"/>
      <c r="AS221" s="150"/>
      <c r="AT221" s="147"/>
      <c r="AU221" s="150"/>
      <c r="AV221" s="147"/>
      <c r="AW221" s="150"/>
      <c r="AX221" s="147"/>
      <c r="AY221" s="150"/>
      <c r="AZ221" s="147"/>
      <c r="BA221" s="150"/>
      <c r="BB221" s="147"/>
      <c r="BC221" s="150"/>
      <c r="BD221" s="147"/>
      <c r="BE221" s="150"/>
      <c r="BF221" s="147"/>
      <c r="BG221" s="150"/>
      <c r="BH221" s="147"/>
      <c r="BI221" s="150"/>
      <c r="BJ221" s="147"/>
      <c r="BK221" s="150"/>
      <c r="BL221" s="147"/>
      <c r="BM221" s="151"/>
      <c r="BN221" s="67">
        <f t="shared" si="228"/>
        <v>0</v>
      </c>
      <c r="BO221" s="46">
        <f t="shared" si="232"/>
        <v>0</v>
      </c>
      <c r="BP221" s="46">
        <f t="shared" si="232"/>
        <v>0</v>
      </c>
      <c r="BQ221" s="46">
        <f t="shared" si="232"/>
        <v>0</v>
      </c>
      <c r="BR221" s="46">
        <f t="shared" si="232"/>
        <v>0</v>
      </c>
      <c r="BS221" s="49">
        <f t="shared" si="232"/>
        <v>0</v>
      </c>
      <c r="CC221" s="33" t="e">
        <f t="shared" si="229"/>
        <v>#REF!</v>
      </c>
    </row>
    <row r="222" spans="1:81" ht="15.75" hidden="1" thickBot="1" x14ac:dyDescent="0.25">
      <c r="A222" s="29">
        <v>1000013051</v>
      </c>
      <c r="B222" s="30" t="str">
        <f>VLOOKUP($A222,base!$F:$V,base!Q$1,FALSE)</f>
        <v>LONGUE CONSERVATION NATURE SANS CROUTE 3</v>
      </c>
      <c r="C222" s="31">
        <f>VLOOKUP($A222,base!$F:$V,base!P$1,FALSE)</f>
        <v>2029004672</v>
      </c>
      <c r="D222" s="210">
        <f>VLOOKUP($A222,base!$F:$V,base!U$1,FALSE)</f>
        <v>3.7959558823529411</v>
      </c>
      <c r="E222" s="192">
        <f>VLOOKUP($A222,base!$F:$V,base!T$1,FALSE)</f>
        <v>11.101449717405812</v>
      </c>
      <c r="F222" s="31">
        <f>VLOOKUP($A222,base!$F:$V,base!O$1,FALSE)</f>
        <v>136</v>
      </c>
      <c r="G222" s="31">
        <f>VLOOKUP($A222,base!$F:$V,base!N$1,FALSE)</f>
        <v>6</v>
      </c>
      <c r="H222" s="31" t="str">
        <f>VLOOKUP($A222,DLUO!$A:$H,DLUO!$F$1,FALSE)</f>
        <v>15</v>
      </c>
      <c r="I222" s="31" t="str">
        <f>VLOOKUP($A222,DLUO!$A:$H,DLUO!$H$1,FALSE)</f>
        <v>45</v>
      </c>
      <c r="J222" s="141" t="e">
        <f>VLOOKUP(A222,#REF!,#REF!,FALSE)</f>
        <v>#REF!</v>
      </c>
      <c r="K222" s="132" t="e">
        <f>J222-(VLOOKUP($A222,#REF!,#REF!,FALSE))+($AN222*$F222)</f>
        <v>#REF!</v>
      </c>
      <c r="L222" s="133" t="e">
        <f>K222-(VLOOKUP($A222,#REF!,#REF!,FALSE))</f>
        <v>#REF!</v>
      </c>
      <c r="M222" s="133" t="e">
        <f>L222-(VLOOKUP($A222,#REF!,#REF!,FALSE))</f>
        <v>#REF!</v>
      </c>
      <c r="N222" s="133" t="e">
        <f>M222-(VLOOKUP($A222,#REF!,#REF!,FALSE))</f>
        <v>#REF!</v>
      </c>
      <c r="O222" s="133" t="e">
        <f>N222-(VLOOKUP($A222,#REF!,#REF!,FALSE))</f>
        <v>#REF!</v>
      </c>
      <c r="P222" s="133" t="e">
        <f>O222-(VLOOKUP($A222,#REF!,#REF!,FALSE))</f>
        <v>#REF!</v>
      </c>
      <c r="Q222" s="133" t="e">
        <f>P222-(VLOOKUP($A222,#REF!,#REF!,FALSE))</f>
        <v>#REF!</v>
      </c>
      <c r="R222" s="133" t="e">
        <f>Q222-(VLOOKUP($A222,#REF!,#REF!,FALSE))</f>
        <v>#REF!</v>
      </c>
      <c r="S222" s="133" t="e">
        <f>R222-(VLOOKUP($A222,#REF!,#REF!,FALSE))</f>
        <v>#REF!</v>
      </c>
      <c r="T222" s="133" t="e">
        <f>S222-(VLOOKUP($A222,#REF!,#REF!,FALSE))</f>
        <v>#REF!</v>
      </c>
      <c r="U222" s="133" t="e">
        <f>T222-(VLOOKUP($A222,#REF!,#REF!,FALSE))</f>
        <v>#REF!</v>
      </c>
      <c r="V222" s="133" t="e">
        <f>U222-(VLOOKUP($A222,#REF!,#REF!,FALSE))</f>
        <v>#REF!</v>
      </c>
      <c r="W222" s="133" t="e">
        <f>V222-(VLOOKUP($A222,#REF!,#REF!,FALSE))</f>
        <v>#REF!</v>
      </c>
      <c r="X222" s="134" t="e">
        <f>W222-(VLOOKUP($A222,#REF!,#REF!,FALSE))</f>
        <v>#REF!</v>
      </c>
      <c r="Z222" s="231" t="e">
        <f t="shared" si="195"/>
        <v>#REF!</v>
      </c>
      <c r="AA222" s="232" t="e">
        <f t="shared" si="196"/>
        <v>#REF!</v>
      </c>
      <c r="AB222" s="232" t="e">
        <f t="shared" si="197"/>
        <v>#REF!</v>
      </c>
      <c r="AC222" s="232" t="e">
        <f t="shared" si="198"/>
        <v>#REF!</v>
      </c>
      <c r="AD222" s="232" t="e">
        <f t="shared" si="199"/>
        <v>#REF!</v>
      </c>
      <c r="AE222" s="232" t="e">
        <f t="shared" si="200"/>
        <v>#REF!</v>
      </c>
      <c r="AF222" s="232" t="e">
        <f t="shared" si="201"/>
        <v>#REF!</v>
      </c>
      <c r="AG222" s="232" t="e">
        <f t="shared" si="202"/>
        <v>#REF!</v>
      </c>
      <c r="AH222" s="232" t="e">
        <f t="shared" si="203"/>
        <v>#REF!</v>
      </c>
      <c r="AI222" s="232" t="e">
        <f t="shared" si="204"/>
        <v>#REF!</v>
      </c>
      <c r="AJ222" s="237" t="e">
        <f t="shared" si="226"/>
        <v>#REF!</v>
      </c>
      <c r="AK222" s="237"/>
      <c r="AL222" s="237"/>
      <c r="AM222" s="168" t="e">
        <f t="shared" si="227"/>
        <v>#N/A</v>
      </c>
      <c r="AN222" s="52">
        <f t="shared" si="207"/>
        <v>0</v>
      </c>
      <c r="AO222" s="142"/>
      <c r="AP222" s="147"/>
      <c r="AQ222" s="150"/>
      <c r="AR222" s="147"/>
      <c r="AS222" s="150"/>
      <c r="AT222" s="147"/>
      <c r="AU222" s="150"/>
      <c r="AV222" s="147"/>
      <c r="AW222" s="150"/>
      <c r="AX222" s="147"/>
      <c r="AY222" s="150"/>
      <c r="AZ222" s="147"/>
      <c r="BA222" s="150"/>
      <c r="BB222" s="147"/>
      <c r="BC222" s="150"/>
      <c r="BD222" s="147"/>
      <c r="BE222" s="150"/>
      <c r="BF222" s="147"/>
      <c r="BG222" s="150"/>
      <c r="BH222" s="147"/>
      <c r="BI222" s="150"/>
      <c r="BJ222" s="147"/>
      <c r="BK222" s="150"/>
      <c r="BL222" s="147"/>
      <c r="BM222" s="151"/>
      <c r="BN222" s="67" t="e">
        <f t="shared" si="228"/>
        <v>#N/A</v>
      </c>
      <c r="BO222" s="46">
        <f t="shared" si="232"/>
        <v>0</v>
      </c>
      <c r="BP222" s="46">
        <f t="shared" si="232"/>
        <v>0</v>
      </c>
      <c r="BQ222" s="46">
        <f t="shared" si="232"/>
        <v>0</v>
      </c>
      <c r="BR222" s="46">
        <f t="shared" si="232"/>
        <v>0</v>
      </c>
      <c r="BS222" s="49">
        <f t="shared" si="232"/>
        <v>0</v>
      </c>
      <c r="CC222" s="33" t="e">
        <f t="shared" si="229"/>
        <v>#REF!</v>
      </c>
    </row>
    <row r="223" spans="1:81" ht="15.75" hidden="1" thickBot="1" x14ac:dyDescent="0.25">
      <c r="A223" s="29">
        <v>1000013062</v>
      </c>
      <c r="B223" s="30" t="str">
        <f>VLOOKUP($A223,base!$F:$V,base!Q$1,FALSE)</f>
        <v>LONGUE CONSERVATION NATURE SANS CROUTE 3</v>
      </c>
      <c r="C223" s="31">
        <f>VLOOKUP($A223,base!$F:$V,base!P$1,FALSE)</f>
        <v>2029004672</v>
      </c>
      <c r="D223" s="210">
        <f>VLOOKUP($A223,base!$F:$V,base!U$1,FALSE)</f>
        <v>3.7959558823529411</v>
      </c>
      <c r="E223" s="192">
        <f>VLOOKUP($A223,base!$F:$V,base!T$1,FALSE)</f>
        <v>11.101449717405812</v>
      </c>
      <c r="F223" s="31">
        <f>VLOOKUP($A223,base!$F:$V,base!O$1,FALSE)</f>
        <v>68</v>
      </c>
      <c r="G223" s="31">
        <f>VLOOKUP($A223,base!$F:$V,base!N$1,FALSE)</f>
        <v>12</v>
      </c>
      <c r="H223" s="31" t="str">
        <f>VLOOKUP($A223,DLUO!$A:$H,DLUO!$F$1,FALSE)</f>
        <v>15</v>
      </c>
      <c r="I223" s="31" t="str">
        <f>VLOOKUP($A223,DLUO!$A:$H,DLUO!$H$1,FALSE)</f>
        <v>45</v>
      </c>
      <c r="J223" s="141" t="e">
        <f>VLOOKUP(A223,#REF!,#REF!,FALSE)</f>
        <v>#REF!</v>
      </c>
      <c r="K223" s="339" t="e">
        <f>J223-(VLOOKUP($A223,#REF!,#REF!,FALSE))+($AN223*$F223)</f>
        <v>#REF!</v>
      </c>
      <c r="L223" s="133" t="e">
        <f>K223-(VLOOKUP($A223,#REF!,#REF!,FALSE))</f>
        <v>#REF!</v>
      </c>
      <c r="M223" s="133" t="e">
        <f>L223-(VLOOKUP($A223,#REF!,#REF!,FALSE))</f>
        <v>#REF!</v>
      </c>
      <c r="N223" s="133" t="e">
        <f>M223-(VLOOKUP($A223,#REF!,#REF!,FALSE))</f>
        <v>#REF!</v>
      </c>
      <c r="O223" s="133" t="e">
        <f>N223-(VLOOKUP($A223,#REF!,#REF!,FALSE))</f>
        <v>#REF!</v>
      </c>
      <c r="P223" s="133" t="e">
        <f>O223-(VLOOKUP($A223,#REF!,#REF!,FALSE))</f>
        <v>#REF!</v>
      </c>
      <c r="Q223" s="133" t="e">
        <f>P223-(VLOOKUP($A223,#REF!,#REF!,FALSE))</f>
        <v>#REF!</v>
      </c>
      <c r="R223" s="133" t="e">
        <f>Q223-(VLOOKUP($A223,#REF!,#REF!,FALSE))</f>
        <v>#REF!</v>
      </c>
      <c r="S223" s="133" t="e">
        <f>R223-(VLOOKUP($A223,#REF!,#REF!,FALSE))</f>
        <v>#REF!</v>
      </c>
      <c r="T223" s="133" t="e">
        <f>S223-(VLOOKUP($A223,#REF!,#REF!,FALSE))</f>
        <v>#REF!</v>
      </c>
      <c r="U223" s="133" t="e">
        <f>T223-(VLOOKUP($A223,#REF!,#REF!,FALSE))</f>
        <v>#REF!</v>
      </c>
      <c r="V223" s="133" t="e">
        <f>U223-(VLOOKUP($A223,#REF!,#REF!,FALSE))</f>
        <v>#REF!</v>
      </c>
      <c r="W223" s="133" t="e">
        <f>V223-(VLOOKUP($A223,#REF!,#REF!,FALSE))</f>
        <v>#REF!</v>
      </c>
      <c r="X223" s="134" t="e">
        <f>W223-(VLOOKUP($A223,#REF!,#REF!,FALSE))</f>
        <v>#REF!</v>
      </c>
      <c r="Z223" s="231" t="e">
        <f t="shared" si="195"/>
        <v>#REF!</v>
      </c>
      <c r="AA223" s="232" t="e">
        <f t="shared" si="196"/>
        <v>#REF!</v>
      </c>
      <c r="AB223" s="232" t="e">
        <f t="shared" si="197"/>
        <v>#REF!</v>
      </c>
      <c r="AC223" s="232" t="e">
        <f t="shared" si="198"/>
        <v>#REF!</v>
      </c>
      <c r="AD223" s="232" t="e">
        <f t="shared" si="199"/>
        <v>#REF!</v>
      </c>
      <c r="AE223" s="232" t="e">
        <f t="shared" si="200"/>
        <v>#REF!</v>
      </c>
      <c r="AF223" s="232" t="e">
        <f t="shared" si="201"/>
        <v>#REF!</v>
      </c>
      <c r="AG223" s="232" t="e">
        <f t="shared" si="202"/>
        <v>#REF!</v>
      </c>
      <c r="AH223" s="232" t="e">
        <f t="shared" si="203"/>
        <v>#REF!</v>
      </c>
      <c r="AI223" s="232" t="e">
        <f t="shared" si="204"/>
        <v>#REF!</v>
      </c>
      <c r="AJ223" s="237" t="e">
        <f t="shared" si="226"/>
        <v>#REF!</v>
      </c>
      <c r="AK223" s="237"/>
      <c r="AL223" s="237"/>
      <c r="AM223" s="168" t="e">
        <f t="shared" si="227"/>
        <v>#N/A</v>
      </c>
      <c r="AN223" s="52">
        <f t="shared" si="207"/>
        <v>0</v>
      </c>
      <c r="AO223" s="142"/>
      <c r="AP223" s="147"/>
      <c r="AQ223" s="150"/>
      <c r="AR223" s="147"/>
      <c r="AS223" s="150"/>
      <c r="AT223" s="147"/>
      <c r="AU223" s="150"/>
      <c r="AV223" s="147"/>
      <c r="AW223" s="150"/>
      <c r="AX223" s="147"/>
      <c r="AY223" s="150"/>
      <c r="AZ223" s="147"/>
      <c r="BA223" s="150"/>
      <c r="BB223" s="147"/>
      <c r="BC223" s="150"/>
      <c r="BD223" s="147"/>
      <c r="BE223" s="150"/>
      <c r="BF223" s="147"/>
      <c r="BG223" s="150"/>
      <c r="BH223" s="147"/>
      <c r="BI223" s="150"/>
      <c r="BJ223" s="147"/>
      <c r="BK223" s="150"/>
      <c r="BL223" s="147"/>
      <c r="BM223" s="151"/>
      <c r="BN223" s="67" t="e">
        <f t="shared" si="228"/>
        <v>#N/A</v>
      </c>
      <c r="BO223" s="46">
        <f t="shared" si="232"/>
        <v>0</v>
      </c>
      <c r="BP223" s="46">
        <f t="shared" si="232"/>
        <v>0</v>
      </c>
      <c r="BQ223" s="46">
        <f t="shared" si="232"/>
        <v>0</v>
      </c>
      <c r="BR223" s="46">
        <f t="shared" si="232"/>
        <v>0</v>
      </c>
      <c r="BS223" s="49">
        <f t="shared" si="232"/>
        <v>0</v>
      </c>
      <c r="CC223" s="33" t="e">
        <f t="shared" si="229"/>
        <v>#REF!</v>
      </c>
    </row>
    <row r="224" spans="1:81" ht="15.75" hidden="1" thickBot="1" x14ac:dyDescent="0.25">
      <c r="A224" s="334">
        <v>1000015508</v>
      </c>
      <c r="B224" s="335" t="str">
        <f>VLOOKUP($A224,base!$F:$V,base!Q$1,FALSE)</f>
        <v xml:space="preserve">100% MIE PETITE TRANCHE 325g </v>
      </c>
      <c r="C224" s="350">
        <f>VLOOKUP($A224,base!$F:$V,base!P$1,FALSE)</f>
        <v>2029005734</v>
      </c>
      <c r="D224" s="351">
        <f>VLOOKUP($A224,base!$F:$V,base!U$1,FALSE)</f>
        <v>2.8895180334907682</v>
      </c>
      <c r="E224" s="352">
        <f>VLOOKUP($A224,base!$F:$V,base!T$1,FALSE)</f>
        <v>9.4070434975817125</v>
      </c>
      <c r="F224" s="350">
        <f>VLOOKUP($A224,base!$F:$V,base!O$1,FALSE)</f>
        <v>136</v>
      </c>
      <c r="G224" s="350">
        <f>VLOOKUP($A224,base!$F:$V,base!N$1,FALSE)</f>
        <v>6</v>
      </c>
      <c r="H224" s="350" t="str">
        <f>VLOOKUP($A224,DLUO!$A:$H,DLUO!$F$1,FALSE)</f>
        <v>6</v>
      </c>
      <c r="I224" s="350" t="str">
        <f>VLOOKUP($A224,DLUO!$A:$H,DLUO!$H$1,FALSE)</f>
        <v>18</v>
      </c>
      <c r="J224" s="353" t="e">
        <f>VLOOKUP(A224,#REF!,#REF!,FALSE)</f>
        <v>#REF!</v>
      </c>
      <c r="K224" s="336" t="e">
        <f>J224-(VLOOKUP($A224,#REF!,#REF!,FALSE))+($AN224*$F224)</f>
        <v>#REF!</v>
      </c>
      <c r="L224" s="337" t="e">
        <f>K224-(VLOOKUP($A224,#REF!,#REF!,FALSE))</f>
        <v>#REF!</v>
      </c>
      <c r="M224" s="337" t="e">
        <f>L224-(VLOOKUP($A224,#REF!,#REF!,FALSE))</f>
        <v>#REF!</v>
      </c>
      <c r="N224" s="337" t="e">
        <f>M224-(VLOOKUP($A224,#REF!,#REF!,FALSE))</f>
        <v>#REF!</v>
      </c>
      <c r="O224" s="337" t="e">
        <f>N224-(VLOOKUP($A224,#REF!,#REF!,FALSE))</f>
        <v>#REF!</v>
      </c>
      <c r="P224" s="337" t="e">
        <f>O224-(VLOOKUP($A224,#REF!,#REF!,FALSE))</f>
        <v>#REF!</v>
      </c>
      <c r="Q224" s="337" t="e">
        <f>P224-(VLOOKUP($A224,#REF!,#REF!,FALSE))</f>
        <v>#REF!</v>
      </c>
      <c r="R224" s="337" t="e">
        <f>Q224-(VLOOKUP($A224,#REF!,#REF!,FALSE))</f>
        <v>#REF!</v>
      </c>
      <c r="S224" s="337" t="e">
        <f>R224-(VLOOKUP($A224,#REF!,#REF!,FALSE))</f>
        <v>#REF!</v>
      </c>
      <c r="T224" s="337" t="e">
        <f>S224-(VLOOKUP($A224,#REF!,#REF!,FALSE))</f>
        <v>#REF!</v>
      </c>
      <c r="U224" s="337" t="e">
        <f>T224-(VLOOKUP($A224,#REF!,#REF!,FALSE))</f>
        <v>#REF!</v>
      </c>
      <c r="V224" s="337" t="e">
        <f>U224-(VLOOKUP($A224,#REF!,#REF!,FALSE))</f>
        <v>#REF!</v>
      </c>
      <c r="W224" s="337" t="e">
        <f>V224-(VLOOKUP($A224,#REF!,#REF!,FALSE))</f>
        <v>#REF!</v>
      </c>
      <c r="X224" s="338" t="e">
        <f>W224-(VLOOKUP($A224,#REF!,#REF!,FALSE))</f>
        <v>#REF!</v>
      </c>
      <c r="Z224" s="340" t="e">
        <f t="shared" ref="Z224:AI224" si="234">IF(IF(K224&lt;0,(L224/$F224)-(K224/$F224),L224/$F224)&gt;0,"",IF(K224&lt;0,(L224/$F224)-(K224/$F224),L224/$F224))</f>
        <v>#REF!</v>
      </c>
      <c r="AA224" s="341" t="e">
        <f t="shared" si="234"/>
        <v>#REF!</v>
      </c>
      <c r="AB224" s="341" t="e">
        <f t="shared" si="234"/>
        <v>#REF!</v>
      </c>
      <c r="AC224" s="341" t="e">
        <f t="shared" si="234"/>
        <v>#REF!</v>
      </c>
      <c r="AD224" s="341" t="e">
        <f t="shared" si="234"/>
        <v>#REF!</v>
      </c>
      <c r="AE224" s="341" t="e">
        <f t="shared" si="234"/>
        <v>#REF!</v>
      </c>
      <c r="AF224" s="341" t="e">
        <f t="shared" si="234"/>
        <v>#REF!</v>
      </c>
      <c r="AG224" s="341" t="e">
        <f t="shared" si="234"/>
        <v>#REF!</v>
      </c>
      <c r="AH224" s="341" t="e">
        <f t="shared" si="234"/>
        <v>#REF!</v>
      </c>
      <c r="AI224" s="341" t="e">
        <f t="shared" si="234"/>
        <v>#REF!</v>
      </c>
      <c r="AJ224" s="342" t="e">
        <f t="shared" si="226"/>
        <v>#REF!</v>
      </c>
      <c r="AK224" s="342"/>
      <c r="AL224" s="342"/>
      <c r="AM224" s="356" t="e">
        <f t="shared" si="227"/>
        <v>#N/A</v>
      </c>
      <c r="AN224" s="343">
        <f>IF($AM$2="Oui",SUM(AO224:BM224),0)</f>
        <v>0</v>
      </c>
      <c r="AO224" s="357"/>
      <c r="AP224" s="345"/>
      <c r="AQ224" s="344"/>
      <c r="AR224" s="345"/>
      <c r="AS224" s="344"/>
      <c r="AT224" s="345"/>
      <c r="AU224" s="344"/>
      <c r="AV224" s="345"/>
      <c r="AW224" s="344"/>
      <c r="AX224" s="345"/>
      <c r="AY224" s="344"/>
      <c r="AZ224" s="345"/>
      <c r="BA224" s="344"/>
      <c r="BB224" s="345"/>
      <c r="BC224" s="344"/>
      <c r="BD224" s="345"/>
      <c r="BE224" s="344"/>
      <c r="BF224" s="345"/>
      <c r="BG224" s="344"/>
      <c r="BH224" s="345"/>
      <c r="BI224" s="344"/>
      <c r="BJ224" s="345"/>
      <c r="BK224" s="344"/>
      <c r="BL224" s="345"/>
      <c r="BM224" s="346"/>
      <c r="BN224" s="347" t="e">
        <f t="shared" si="228"/>
        <v>#N/A</v>
      </c>
      <c r="BO224" s="348">
        <f t="shared" si="232"/>
        <v>0</v>
      </c>
      <c r="BP224" s="348">
        <f t="shared" si="232"/>
        <v>0</v>
      </c>
      <c r="BQ224" s="348">
        <f t="shared" si="232"/>
        <v>0</v>
      </c>
      <c r="BR224" s="348">
        <f t="shared" si="232"/>
        <v>0</v>
      </c>
      <c r="BS224" s="349">
        <f t="shared" si="232"/>
        <v>0</v>
      </c>
      <c r="CC224" s="33" t="e">
        <f t="shared" si="229"/>
        <v>#REF!</v>
      </c>
    </row>
    <row r="225" spans="1:81" ht="15.75" hidden="1" thickBot="1" x14ac:dyDescent="0.25">
      <c r="A225" s="285">
        <v>1000013343</v>
      </c>
      <c r="B225" s="286" t="str">
        <f>VLOOKUP($A225,base!$F:$V,base!Q$1,FALSE)</f>
        <v>BRIOCHE TRANCHEE CHOCO 500G HARRYS</v>
      </c>
      <c r="C225" s="287">
        <f>VLOOKUP($A225,base!$F:$V,base!P$1,FALSE)</f>
        <v>2029003553</v>
      </c>
      <c r="D225" s="288">
        <f>VLOOKUP($A225,base!$F:$V,base!U$1,FALSE)</f>
        <v>5.2486933797909421</v>
      </c>
      <c r="E225" s="289">
        <f>VLOOKUP($A225,base!$F:$V,base!T$1,FALSE)</f>
        <v>5.9124548708654521</v>
      </c>
      <c r="F225" s="287">
        <f>VLOOKUP($A225,base!$F:$V,base!O$1,FALSE)</f>
        <v>64</v>
      </c>
      <c r="G225" s="287">
        <f>VLOOKUP($A225,base!$F:$V,base!N$1,FALSE)</f>
        <v>7</v>
      </c>
      <c r="H225" s="287" t="str">
        <f>VLOOKUP($A225,DLUO!$A:$H,DLUO!$F$1,FALSE)</f>
        <v>15</v>
      </c>
      <c r="I225" s="287" t="str">
        <f>VLOOKUP($A225,DLUO!$A:$H,DLUO!$H$1,FALSE)</f>
        <v>45</v>
      </c>
      <c r="J225" s="138" t="e">
        <f>VLOOKUP(A225,#REF!,#REF!,FALSE)</f>
        <v>#REF!</v>
      </c>
      <c r="K225" s="132" t="e">
        <f>J225-(VLOOKUP($A225,#REF!,#REF!,FALSE))+($AN225*$F225)</f>
        <v>#REF!</v>
      </c>
      <c r="L225" s="137" t="e">
        <f>K225-(VLOOKUP($A225,#REF!,#REF!,FALSE))</f>
        <v>#REF!</v>
      </c>
      <c r="M225" s="137" t="e">
        <f>L225-(VLOOKUP($A225,#REF!,#REF!,FALSE))</f>
        <v>#REF!</v>
      </c>
      <c r="N225" s="137" t="e">
        <f>M225-(VLOOKUP($A225,#REF!,#REF!,FALSE))</f>
        <v>#REF!</v>
      </c>
      <c r="O225" s="137" t="e">
        <f>N225-(VLOOKUP($A225,#REF!,#REF!,FALSE))</f>
        <v>#REF!</v>
      </c>
      <c r="P225" s="137" t="e">
        <f>O225-(VLOOKUP($A225,#REF!,#REF!,FALSE))</f>
        <v>#REF!</v>
      </c>
      <c r="Q225" s="137" t="e">
        <f>P225-(VLOOKUP($A225,#REF!,#REF!,FALSE))</f>
        <v>#REF!</v>
      </c>
      <c r="R225" s="137" t="e">
        <f>Q225-(VLOOKUP($A225,#REF!,#REF!,FALSE))</f>
        <v>#REF!</v>
      </c>
      <c r="S225" s="137" t="e">
        <f>R225-(VLOOKUP($A225,#REF!,#REF!,FALSE))</f>
        <v>#REF!</v>
      </c>
      <c r="T225" s="137" t="e">
        <f>S225-(VLOOKUP($A225,#REF!,#REF!,FALSE))</f>
        <v>#REF!</v>
      </c>
      <c r="U225" s="137" t="e">
        <f>T225-(VLOOKUP($A225,#REF!,#REF!,FALSE))</f>
        <v>#REF!</v>
      </c>
      <c r="V225" s="137" t="e">
        <f>U225-(VLOOKUP($A225,#REF!,#REF!,FALSE))</f>
        <v>#REF!</v>
      </c>
      <c r="W225" s="137" t="e">
        <f>V225-(VLOOKUP($A225,#REF!,#REF!,FALSE))</f>
        <v>#REF!</v>
      </c>
      <c r="X225" s="140" t="e">
        <f>W225-(VLOOKUP($A225,#REF!,#REF!,FALSE))</f>
        <v>#REF!</v>
      </c>
      <c r="Z225" s="234" t="e">
        <f t="shared" si="195"/>
        <v>#REF!</v>
      </c>
      <c r="AA225" s="235" t="e">
        <f t="shared" si="196"/>
        <v>#REF!</v>
      </c>
      <c r="AB225" s="235" t="e">
        <f t="shared" si="197"/>
        <v>#REF!</v>
      </c>
      <c r="AC225" s="235" t="e">
        <f t="shared" si="198"/>
        <v>#REF!</v>
      </c>
      <c r="AD225" s="235" t="e">
        <f t="shared" si="199"/>
        <v>#REF!</v>
      </c>
      <c r="AE225" s="235" t="e">
        <f t="shared" si="200"/>
        <v>#REF!</v>
      </c>
      <c r="AF225" s="235" t="e">
        <f t="shared" si="201"/>
        <v>#REF!</v>
      </c>
      <c r="AG225" s="235" t="e">
        <f t="shared" si="202"/>
        <v>#REF!</v>
      </c>
      <c r="AH225" s="235" t="e">
        <f t="shared" si="203"/>
        <v>#REF!</v>
      </c>
      <c r="AI225" s="235" t="e">
        <f t="shared" si="204"/>
        <v>#REF!</v>
      </c>
      <c r="AJ225" s="238" t="e">
        <f t="shared" si="226"/>
        <v>#REF!</v>
      </c>
      <c r="AK225" s="238"/>
      <c r="AL225" s="238"/>
      <c r="AM225" s="167" t="e">
        <f t="shared" si="227"/>
        <v>#N/A</v>
      </c>
      <c r="AN225" s="270">
        <f t="shared" si="207"/>
        <v>0</v>
      </c>
      <c r="AO225" s="149"/>
      <c r="AP225" s="148"/>
      <c r="AQ225" s="152"/>
      <c r="AR225" s="148"/>
      <c r="AS225" s="152"/>
      <c r="AT225" s="148"/>
      <c r="AU225" s="152"/>
      <c r="AV225" s="148"/>
      <c r="AW225" s="152"/>
      <c r="AX225" s="148"/>
      <c r="AY225" s="152"/>
      <c r="AZ225" s="148"/>
      <c r="BA225" s="152"/>
      <c r="BB225" s="148"/>
      <c r="BC225" s="152"/>
      <c r="BD225" s="148"/>
      <c r="BE225" s="152"/>
      <c r="BF225" s="148"/>
      <c r="BG225" s="152"/>
      <c r="BH225" s="148"/>
      <c r="BI225" s="152"/>
      <c r="BJ225" s="148"/>
      <c r="BK225" s="152"/>
      <c r="BL225" s="148"/>
      <c r="BM225" s="153"/>
      <c r="BN225" s="185" t="e">
        <f t="shared" si="228"/>
        <v>#N/A</v>
      </c>
      <c r="BO225" s="65">
        <f t="shared" si="232"/>
        <v>0</v>
      </c>
      <c r="BP225" s="65">
        <f t="shared" si="232"/>
        <v>0</v>
      </c>
      <c r="BQ225" s="65">
        <f t="shared" si="232"/>
        <v>0</v>
      </c>
      <c r="BR225" s="65">
        <f t="shared" si="232"/>
        <v>0</v>
      </c>
      <c r="BS225" s="66">
        <f t="shared" si="232"/>
        <v>0</v>
      </c>
      <c r="CC225" s="33" t="e">
        <f t="shared" si="229"/>
        <v>#REF!</v>
      </c>
    </row>
    <row r="226" spans="1:81" ht="15.75" hidden="1" thickBot="1" x14ac:dyDescent="0.25">
      <c r="A226" s="283">
        <v>1000013372</v>
      </c>
      <c r="B226" s="284" t="str">
        <f>VLOOKUP($A226,base!$F:$V,base!Q$1,FALSE)</f>
        <v>BRIOCHE TRANCHEE CHOCO 500G HARRYS ECO</v>
      </c>
      <c r="C226" s="290">
        <f>VLOOKUP($A226,base!$F:$V,base!P$1,FALSE)</f>
        <v>2029003553</v>
      </c>
      <c r="D226" s="291">
        <f>VLOOKUP($A226,base!$F:$V,base!U$1,FALSE)</f>
        <v>5.2486933797909421</v>
      </c>
      <c r="E226" s="292">
        <f>VLOOKUP($A226,base!$F:$V,base!T$1,FALSE)</f>
        <v>5.9287503583080943</v>
      </c>
      <c r="F226" s="290">
        <f>VLOOKUP($A226,base!$F:$V,base!O$1,FALSE)</f>
        <v>64</v>
      </c>
      <c r="G226" s="290">
        <f>VLOOKUP($A226,base!$F:$V,base!N$1,FALSE)</f>
        <v>7</v>
      </c>
      <c r="H226" s="290" t="str">
        <f>VLOOKUP($A226,DLUO!$A:$H,DLUO!$F$1,FALSE)</f>
        <v>15</v>
      </c>
      <c r="I226" s="290" t="str">
        <f>VLOOKUP($A226,DLUO!$A:$H,DLUO!$H$1,FALSE)</f>
        <v>45</v>
      </c>
      <c r="J226" s="141" t="e">
        <f>VLOOKUP(A226,#REF!,#REF!,FALSE)</f>
        <v>#REF!</v>
      </c>
      <c r="K226" s="132" t="e">
        <f>J226-(VLOOKUP($A226,#REF!,#REF!,FALSE))+($AN226*$F226)</f>
        <v>#REF!</v>
      </c>
      <c r="L226" s="133" t="e">
        <f>K226-(VLOOKUP($A226,#REF!,#REF!,FALSE))</f>
        <v>#REF!</v>
      </c>
      <c r="M226" s="133" t="e">
        <f>L226-(VLOOKUP($A226,#REF!,#REF!,FALSE))</f>
        <v>#REF!</v>
      </c>
      <c r="N226" s="133" t="e">
        <f>M226-(VLOOKUP($A226,#REF!,#REF!,FALSE))</f>
        <v>#REF!</v>
      </c>
      <c r="O226" s="133" t="e">
        <f>N226-(VLOOKUP($A226,#REF!,#REF!,FALSE))</f>
        <v>#REF!</v>
      </c>
      <c r="P226" s="133" t="e">
        <f>O226-(VLOOKUP($A226,#REF!,#REF!,FALSE))</f>
        <v>#REF!</v>
      </c>
      <c r="Q226" s="133" t="e">
        <f>P226-(VLOOKUP($A226,#REF!,#REF!,FALSE))</f>
        <v>#REF!</v>
      </c>
      <c r="R226" s="133" t="e">
        <f>Q226-(VLOOKUP($A226,#REF!,#REF!,FALSE))</f>
        <v>#REF!</v>
      </c>
      <c r="S226" s="133" t="e">
        <f>R226-(VLOOKUP($A226,#REF!,#REF!,FALSE))</f>
        <v>#REF!</v>
      </c>
      <c r="T226" s="133" t="e">
        <f>S226-(VLOOKUP($A226,#REF!,#REF!,FALSE))</f>
        <v>#REF!</v>
      </c>
      <c r="U226" s="133" t="e">
        <f>T226-(VLOOKUP($A226,#REF!,#REF!,FALSE))</f>
        <v>#REF!</v>
      </c>
      <c r="V226" s="133" t="e">
        <f>U226-(VLOOKUP($A226,#REF!,#REF!,FALSE))</f>
        <v>#REF!</v>
      </c>
      <c r="W226" s="133" t="e">
        <f>V226-(VLOOKUP($A226,#REF!,#REF!,FALSE))</f>
        <v>#REF!</v>
      </c>
      <c r="X226" s="134" t="e">
        <f>W226-(VLOOKUP($A226,#REF!,#REF!,FALSE))</f>
        <v>#REF!</v>
      </c>
      <c r="Z226" s="231" t="e">
        <f t="shared" si="195"/>
        <v>#REF!</v>
      </c>
      <c r="AA226" s="232" t="e">
        <f t="shared" si="196"/>
        <v>#REF!</v>
      </c>
      <c r="AB226" s="232" t="e">
        <f t="shared" si="197"/>
        <v>#REF!</v>
      </c>
      <c r="AC226" s="232" t="e">
        <f t="shared" si="198"/>
        <v>#REF!</v>
      </c>
      <c r="AD226" s="232" t="e">
        <f t="shared" si="199"/>
        <v>#REF!</v>
      </c>
      <c r="AE226" s="232" t="e">
        <f t="shared" si="200"/>
        <v>#REF!</v>
      </c>
      <c r="AF226" s="232" t="e">
        <f t="shared" si="201"/>
        <v>#REF!</v>
      </c>
      <c r="AG226" s="232" t="e">
        <f t="shared" si="202"/>
        <v>#REF!</v>
      </c>
      <c r="AH226" s="232" t="e">
        <f t="shared" si="203"/>
        <v>#REF!</v>
      </c>
      <c r="AI226" s="232" t="e">
        <f t="shared" si="204"/>
        <v>#REF!</v>
      </c>
      <c r="AJ226" s="237" t="e">
        <f t="shared" si="226"/>
        <v>#REF!</v>
      </c>
      <c r="AK226" s="237"/>
      <c r="AL226" s="237"/>
      <c r="AM226" s="168" t="e">
        <f t="shared" si="227"/>
        <v>#REF!</v>
      </c>
      <c r="AN226" s="52">
        <f t="shared" si="207"/>
        <v>0</v>
      </c>
      <c r="AO226" s="142"/>
      <c r="AP226" s="147"/>
      <c r="AQ226" s="150"/>
      <c r="AR226" s="147"/>
      <c r="AS226" s="150"/>
      <c r="AT226" s="147"/>
      <c r="AU226" s="150"/>
      <c r="AV226" s="147"/>
      <c r="AW226" s="150"/>
      <c r="AX226" s="147"/>
      <c r="AY226" s="150"/>
      <c r="AZ226" s="147"/>
      <c r="BA226" s="150"/>
      <c r="BB226" s="147"/>
      <c r="BC226" s="150"/>
      <c r="BD226" s="147"/>
      <c r="BE226" s="150"/>
      <c r="BF226" s="147"/>
      <c r="BG226" s="150"/>
      <c r="BH226" s="147"/>
      <c r="BI226" s="150"/>
      <c r="BJ226" s="147"/>
      <c r="BK226" s="150"/>
      <c r="BL226" s="147"/>
      <c r="BM226" s="151"/>
      <c r="BN226" s="67">
        <f t="shared" si="228"/>
        <v>0</v>
      </c>
      <c r="BO226" s="46">
        <f t="shared" si="232"/>
        <v>0</v>
      </c>
      <c r="BP226" s="46">
        <f t="shared" si="232"/>
        <v>0</v>
      </c>
      <c r="BQ226" s="46">
        <f t="shared" si="232"/>
        <v>0</v>
      </c>
      <c r="BR226" s="46">
        <f t="shared" si="232"/>
        <v>0</v>
      </c>
      <c r="BS226" s="49">
        <f t="shared" si="232"/>
        <v>0</v>
      </c>
      <c r="CC226" s="33" t="e">
        <f t="shared" si="229"/>
        <v>#REF!</v>
      </c>
    </row>
    <row r="227" spans="1:81" ht="15.75" hidden="1" thickBot="1" x14ac:dyDescent="0.25">
      <c r="A227" s="295">
        <v>1000014982</v>
      </c>
      <c r="B227" s="296" t="str">
        <f>VLOOKUP($A227,base!$F:$V,base!Q$1,FALSE)</f>
        <v>BRIOCHE TRANCHEE NATURE 500 G</v>
      </c>
      <c r="C227" s="297">
        <f>VLOOKUP($A227,base!$F:$V,base!P$1,FALSE)</f>
        <v>2029004167</v>
      </c>
      <c r="D227" s="298">
        <f>VLOOKUP($A227,base!$F:$V,base!U$1,FALSE)</f>
        <v>5.1837725381414703</v>
      </c>
      <c r="E227" s="299">
        <f>VLOOKUP($A227,base!$F:$V,base!T$1,FALSE)</f>
        <v>6.7251927487642682</v>
      </c>
      <c r="F227" s="297">
        <f>VLOOKUP($A227,base!$F:$V,base!O$1,FALSE)</f>
        <v>64</v>
      </c>
      <c r="G227" s="297">
        <f>VLOOKUP($A227,base!$F:$V,base!N$1,FALSE)</f>
        <v>7</v>
      </c>
      <c r="H227" s="297" t="str">
        <f>VLOOKUP($A227,DLUO!$A:$H,DLUO!$F$1,FALSE)</f>
        <v>15</v>
      </c>
      <c r="I227" s="297" t="str">
        <f>VLOOKUP($A227,DLUO!$A:$H,DLUO!$H$1,FALSE)</f>
        <v>45</v>
      </c>
      <c r="J227" s="141" t="e">
        <f>VLOOKUP(A227,#REF!,#REF!,FALSE)</f>
        <v>#REF!</v>
      </c>
      <c r="K227" s="132" t="e">
        <f>J227-(VLOOKUP($A227,#REF!,#REF!,FALSE))+($AN227*$F227)</f>
        <v>#REF!</v>
      </c>
      <c r="L227" s="133" t="e">
        <f>K227-(VLOOKUP($A227,#REF!,#REF!,FALSE))</f>
        <v>#REF!</v>
      </c>
      <c r="M227" s="133" t="e">
        <f>L227-(VLOOKUP($A227,#REF!,#REF!,FALSE))</f>
        <v>#REF!</v>
      </c>
      <c r="N227" s="133" t="e">
        <f>M227-(VLOOKUP($A227,#REF!,#REF!,FALSE))</f>
        <v>#REF!</v>
      </c>
      <c r="O227" s="133" t="e">
        <f>N227-(VLOOKUP($A227,#REF!,#REF!,FALSE))</f>
        <v>#REF!</v>
      </c>
      <c r="P227" s="133" t="e">
        <f>O227-(VLOOKUP($A227,#REF!,#REF!,FALSE))</f>
        <v>#REF!</v>
      </c>
      <c r="Q227" s="133" t="e">
        <f>P227-(VLOOKUP($A227,#REF!,#REF!,FALSE))</f>
        <v>#REF!</v>
      </c>
      <c r="R227" s="133" t="e">
        <f>Q227-(VLOOKUP($A227,#REF!,#REF!,FALSE))</f>
        <v>#REF!</v>
      </c>
      <c r="S227" s="133" t="e">
        <f>R227-(VLOOKUP($A227,#REF!,#REF!,FALSE))</f>
        <v>#REF!</v>
      </c>
      <c r="T227" s="133" t="e">
        <f>S227-(VLOOKUP($A227,#REF!,#REF!,FALSE))</f>
        <v>#REF!</v>
      </c>
      <c r="U227" s="133" t="e">
        <f>T227-(VLOOKUP($A227,#REF!,#REF!,FALSE))</f>
        <v>#REF!</v>
      </c>
      <c r="V227" s="133" t="e">
        <f>U227-(VLOOKUP($A227,#REF!,#REF!,FALSE))</f>
        <v>#REF!</v>
      </c>
      <c r="W227" s="133" t="e">
        <f>V227-(VLOOKUP($A227,#REF!,#REF!,FALSE))</f>
        <v>#REF!</v>
      </c>
      <c r="X227" s="134" t="e">
        <f>W227-(VLOOKUP($A227,#REF!,#REF!,FALSE))</f>
        <v>#REF!</v>
      </c>
      <c r="Z227" s="231" t="e">
        <f t="shared" ref="Z227:AI227" si="235">IF(IF(K227&lt;0,(L227/$F227)-(K227/$F227),L227/$F227)&gt;0,"",IF(K227&lt;0,(L227/$F227)-(K227/$F227),L227/$F227))</f>
        <v>#REF!</v>
      </c>
      <c r="AA227" s="232" t="e">
        <f t="shared" si="235"/>
        <v>#REF!</v>
      </c>
      <c r="AB227" s="232" t="e">
        <f t="shared" si="235"/>
        <v>#REF!</v>
      </c>
      <c r="AC227" s="232" t="e">
        <f t="shared" si="235"/>
        <v>#REF!</v>
      </c>
      <c r="AD227" s="232" t="e">
        <f t="shared" si="235"/>
        <v>#REF!</v>
      </c>
      <c r="AE227" s="232" t="e">
        <f t="shared" si="235"/>
        <v>#REF!</v>
      </c>
      <c r="AF227" s="232" t="e">
        <f t="shared" si="235"/>
        <v>#REF!</v>
      </c>
      <c r="AG227" s="232" t="e">
        <f t="shared" si="235"/>
        <v>#REF!</v>
      </c>
      <c r="AH227" s="232" t="e">
        <f t="shared" si="235"/>
        <v>#REF!</v>
      </c>
      <c r="AI227" s="232" t="e">
        <f t="shared" si="235"/>
        <v>#REF!</v>
      </c>
      <c r="AJ227" s="237" t="e">
        <f t="shared" si="226"/>
        <v>#REF!</v>
      </c>
      <c r="AK227" s="237"/>
      <c r="AL227" s="237"/>
      <c r="AM227" s="168" t="e">
        <f t="shared" si="227"/>
        <v>#N/A</v>
      </c>
      <c r="AN227" s="52">
        <f>IF($AM$2="Oui",SUM(AO227:BM227),0)</f>
        <v>0</v>
      </c>
      <c r="AO227" s="142"/>
      <c r="AP227" s="147"/>
      <c r="AQ227" s="150"/>
      <c r="AR227" s="147"/>
      <c r="AS227" s="150"/>
      <c r="AT227" s="147"/>
      <c r="AU227" s="150"/>
      <c r="AV227" s="147"/>
      <c r="AW227" s="150"/>
      <c r="AX227" s="147"/>
      <c r="AY227" s="150"/>
      <c r="AZ227" s="147"/>
      <c r="BA227" s="150"/>
      <c r="BB227" s="147"/>
      <c r="BC227" s="150"/>
      <c r="BD227" s="147"/>
      <c r="BE227" s="150"/>
      <c r="BF227" s="147"/>
      <c r="BG227" s="150"/>
      <c r="BH227" s="147"/>
      <c r="BI227" s="150"/>
      <c r="BJ227" s="147"/>
      <c r="BK227" s="150"/>
      <c r="BL227" s="147"/>
      <c r="BM227" s="151"/>
      <c r="BN227" s="67" t="e">
        <f t="shared" si="228"/>
        <v>#N/A</v>
      </c>
      <c r="BO227" s="46">
        <f t="shared" si="232"/>
        <v>0</v>
      </c>
      <c r="BP227" s="46">
        <f t="shared" si="232"/>
        <v>0</v>
      </c>
      <c r="BQ227" s="46">
        <f t="shared" si="232"/>
        <v>0</v>
      </c>
      <c r="BR227" s="46">
        <f t="shared" si="232"/>
        <v>0</v>
      </c>
      <c r="BS227" s="49">
        <f t="shared" si="232"/>
        <v>0</v>
      </c>
      <c r="CC227" s="33" t="e">
        <f t="shared" si="229"/>
        <v>#REF!</v>
      </c>
    </row>
    <row r="228" spans="1:81" ht="15.75" hidden="1" thickBot="1" x14ac:dyDescent="0.25">
      <c r="A228" s="62">
        <v>1000013955</v>
      </c>
      <c r="B228" s="63" t="str">
        <f>VLOOKUP($A228,base!$F:$V,base!Q$1,FALSE)</f>
        <v>BRIOCHE TRANCHEE NATURE 700 G OFFRE ECO</v>
      </c>
      <c r="C228" s="64">
        <f>VLOOKUP($A228,base!$F:$V,base!P$1,FALSE)</f>
        <v>2029004169</v>
      </c>
      <c r="D228" s="214">
        <f>VLOOKUP($A228,base!$F:$V,base!U$1,FALSE)</f>
        <v>5.1917475728155331</v>
      </c>
      <c r="E228" s="196">
        <f>VLOOKUP($A228,base!$F:$V,base!T$1,FALSE)</f>
        <v>6.7170015553540843</v>
      </c>
      <c r="F228" s="64">
        <f>VLOOKUP($A228,base!$F:$V,base!O$1,FALSE)</f>
        <v>64</v>
      </c>
      <c r="G228" s="64">
        <f>VLOOKUP($A228,base!$F:$V,base!N$1,FALSE)</f>
        <v>5</v>
      </c>
      <c r="H228" s="64" t="str">
        <f>VLOOKUP($A228,DLUO!$A:$H,DLUO!$F$1,FALSE)</f>
        <v>15</v>
      </c>
      <c r="I228" s="77" t="str">
        <f>VLOOKUP($A228,DLUO!$A:$H,DLUO!$H$1,FALSE)</f>
        <v>45</v>
      </c>
      <c r="J228" s="141" t="e">
        <f>VLOOKUP(A228,#REF!,#REF!,FALSE)</f>
        <v>#REF!</v>
      </c>
      <c r="K228" s="132" t="e">
        <f>J228-(VLOOKUP($A228,#REF!,#REF!,FALSE))+($AN228*$F228)</f>
        <v>#REF!</v>
      </c>
      <c r="L228" s="133" t="e">
        <f>K228-(VLOOKUP($A228,#REF!,#REF!,FALSE))</f>
        <v>#REF!</v>
      </c>
      <c r="M228" s="133" t="e">
        <f>L228-(VLOOKUP($A228,#REF!,#REF!,FALSE))</f>
        <v>#REF!</v>
      </c>
      <c r="N228" s="133" t="e">
        <f>M228-(VLOOKUP($A228,#REF!,#REF!,FALSE))</f>
        <v>#REF!</v>
      </c>
      <c r="O228" s="133" t="e">
        <f>N228-(VLOOKUP($A228,#REF!,#REF!,FALSE))</f>
        <v>#REF!</v>
      </c>
      <c r="P228" s="133" t="e">
        <f>O228-(VLOOKUP($A228,#REF!,#REF!,FALSE))</f>
        <v>#REF!</v>
      </c>
      <c r="Q228" s="133" t="e">
        <f>P228-(VLOOKUP($A228,#REF!,#REF!,FALSE))</f>
        <v>#REF!</v>
      </c>
      <c r="R228" s="133" t="e">
        <f>Q228-(VLOOKUP($A228,#REF!,#REF!,FALSE))</f>
        <v>#REF!</v>
      </c>
      <c r="S228" s="133" t="e">
        <f>R228-(VLOOKUP($A228,#REF!,#REF!,FALSE))</f>
        <v>#REF!</v>
      </c>
      <c r="T228" s="133" t="e">
        <f>S228-(VLOOKUP($A228,#REF!,#REF!,FALSE))</f>
        <v>#REF!</v>
      </c>
      <c r="U228" s="133" t="e">
        <f>T228-(VLOOKUP($A228,#REF!,#REF!,FALSE))</f>
        <v>#REF!</v>
      </c>
      <c r="V228" s="133" t="e">
        <f>U228-(VLOOKUP($A228,#REF!,#REF!,FALSE))</f>
        <v>#REF!</v>
      </c>
      <c r="W228" s="133" t="e">
        <f>V228-(VLOOKUP($A228,#REF!,#REF!,FALSE))</f>
        <v>#REF!</v>
      </c>
      <c r="X228" s="134" t="e">
        <f>W228-(VLOOKUP($A228,#REF!,#REF!,FALSE))</f>
        <v>#REF!</v>
      </c>
      <c r="Z228" s="231" t="e">
        <f t="shared" si="195"/>
        <v>#REF!</v>
      </c>
      <c r="AA228" s="232" t="e">
        <f t="shared" si="196"/>
        <v>#REF!</v>
      </c>
      <c r="AB228" s="232" t="e">
        <f t="shared" si="197"/>
        <v>#REF!</v>
      </c>
      <c r="AC228" s="232" t="e">
        <f t="shared" si="198"/>
        <v>#REF!</v>
      </c>
      <c r="AD228" s="232" t="e">
        <f t="shared" si="199"/>
        <v>#REF!</v>
      </c>
      <c r="AE228" s="232" t="e">
        <f t="shared" si="200"/>
        <v>#REF!</v>
      </c>
      <c r="AF228" s="232" t="e">
        <f t="shared" si="201"/>
        <v>#REF!</v>
      </c>
      <c r="AG228" s="232" t="e">
        <f t="shared" si="202"/>
        <v>#REF!</v>
      </c>
      <c r="AH228" s="232" t="e">
        <f t="shared" si="203"/>
        <v>#REF!</v>
      </c>
      <c r="AI228" s="232" t="e">
        <f t="shared" si="204"/>
        <v>#REF!</v>
      </c>
      <c r="AJ228" s="237" t="e">
        <f t="shared" si="226"/>
        <v>#REF!</v>
      </c>
      <c r="AK228" s="237"/>
      <c r="AL228" s="237"/>
      <c r="AM228" s="168" t="e">
        <f t="shared" si="227"/>
        <v>#REF!</v>
      </c>
      <c r="AN228" s="52">
        <f t="shared" si="207"/>
        <v>0</v>
      </c>
      <c r="AO228" s="142"/>
      <c r="AP228" s="147"/>
      <c r="AQ228" s="150"/>
      <c r="AR228" s="147"/>
      <c r="AS228" s="150"/>
      <c r="AT228" s="147"/>
      <c r="AU228" s="150"/>
      <c r="AV228" s="147"/>
      <c r="AW228" s="150"/>
      <c r="AX228" s="147"/>
      <c r="AY228" s="150"/>
      <c r="AZ228" s="147"/>
      <c r="BA228" s="150"/>
      <c r="BB228" s="147"/>
      <c r="BC228" s="150"/>
      <c r="BD228" s="147"/>
      <c r="BE228" s="150"/>
      <c r="BF228" s="147"/>
      <c r="BG228" s="150"/>
      <c r="BH228" s="147"/>
      <c r="BI228" s="150"/>
      <c r="BJ228" s="147"/>
      <c r="BK228" s="150"/>
      <c r="BL228" s="147"/>
      <c r="BM228" s="151"/>
      <c r="BN228" s="67">
        <f t="shared" si="228"/>
        <v>0</v>
      </c>
      <c r="BO228" s="46">
        <f t="shared" si="232"/>
        <v>0</v>
      </c>
      <c r="BP228" s="46">
        <f t="shared" si="232"/>
        <v>0</v>
      </c>
      <c r="BQ228" s="46">
        <f t="shared" si="232"/>
        <v>0</v>
      </c>
      <c r="BR228" s="46">
        <f t="shared" si="232"/>
        <v>0</v>
      </c>
      <c r="BS228" s="49">
        <f t="shared" si="232"/>
        <v>0</v>
      </c>
      <c r="CC228" s="33" t="e">
        <f t="shared" si="229"/>
        <v>#REF!</v>
      </c>
    </row>
    <row r="229" spans="1:81" ht="15.75" hidden="1" thickBot="1" x14ac:dyDescent="0.25">
      <c r="A229" s="62">
        <v>1000014977</v>
      </c>
      <c r="B229" s="63" t="str">
        <f>VLOOKUP($A229,base!$F:$V,base!Q$1,FALSE)</f>
        <v>BRIOCHE TRANCHEE NATURE 700 G</v>
      </c>
      <c r="C229" s="64">
        <f>VLOOKUP($A229,base!$F:$V,base!P$1,FALSE)</f>
        <v>2029004169</v>
      </c>
      <c r="D229" s="214">
        <f>VLOOKUP($A229,base!$F:$V,base!U$1,FALSE)</f>
        <v>5.1917475728155331</v>
      </c>
      <c r="E229" s="196">
        <f>VLOOKUP($A229,base!$F:$V,base!T$1,FALSE)</f>
        <v>6.7120685772796156</v>
      </c>
      <c r="F229" s="64">
        <f>VLOOKUP($A229,base!$F:$V,base!O$1,FALSE)</f>
        <v>64</v>
      </c>
      <c r="G229" s="64">
        <f>VLOOKUP($A229,base!$F:$V,base!N$1,FALSE)</f>
        <v>5</v>
      </c>
      <c r="H229" s="64" t="str">
        <f>VLOOKUP($A229,DLUO!$A:$H,DLUO!$F$1,FALSE)</f>
        <v>15</v>
      </c>
      <c r="I229" s="77" t="str">
        <f>VLOOKUP($A229,DLUO!$A:$H,DLUO!$H$1,FALSE)</f>
        <v>45</v>
      </c>
      <c r="J229" s="141" t="e">
        <f>VLOOKUP(A229,#REF!,#REF!,FALSE)</f>
        <v>#REF!</v>
      </c>
      <c r="K229" s="132" t="e">
        <f>J229-(VLOOKUP($A229,#REF!,#REF!,FALSE))+($AN229*$F229)</f>
        <v>#REF!</v>
      </c>
      <c r="L229" s="133" t="e">
        <f>K229-(VLOOKUP($A229,#REF!,#REF!,FALSE))</f>
        <v>#REF!</v>
      </c>
      <c r="M229" s="133" t="e">
        <f>L229-(VLOOKUP($A229,#REF!,#REF!,FALSE))</f>
        <v>#REF!</v>
      </c>
      <c r="N229" s="133" t="e">
        <f>M229-(VLOOKUP($A229,#REF!,#REF!,FALSE))</f>
        <v>#REF!</v>
      </c>
      <c r="O229" s="133" t="e">
        <f>N229-(VLOOKUP($A229,#REF!,#REF!,FALSE))</f>
        <v>#REF!</v>
      </c>
      <c r="P229" s="133" t="e">
        <f>O229-(VLOOKUP($A229,#REF!,#REF!,FALSE))</f>
        <v>#REF!</v>
      </c>
      <c r="Q229" s="133" t="e">
        <f>P229-(VLOOKUP($A229,#REF!,#REF!,FALSE))</f>
        <v>#REF!</v>
      </c>
      <c r="R229" s="133" t="e">
        <f>Q229-(VLOOKUP($A229,#REF!,#REF!,FALSE))</f>
        <v>#REF!</v>
      </c>
      <c r="S229" s="133" t="e">
        <f>R229-(VLOOKUP($A229,#REF!,#REF!,FALSE))</f>
        <v>#REF!</v>
      </c>
      <c r="T229" s="133" t="e">
        <f>S229-(VLOOKUP($A229,#REF!,#REF!,FALSE))</f>
        <v>#REF!</v>
      </c>
      <c r="U229" s="133" t="e">
        <f>T229-(VLOOKUP($A229,#REF!,#REF!,FALSE))</f>
        <v>#REF!</v>
      </c>
      <c r="V229" s="133" t="e">
        <f>U229-(VLOOKUP($A229,#REF!,#REF!,FALSE))</f>
        <v>#REF!</v>
      </c>
      <c r="W229" s="133" t="e">
        <f>V229-(VLOOKUP($A229,#REF!,#REF!,FALSE))</f>
        <v>#REF!</v>
      </c>
      <c r="X229" s="134" t="e">
        <f>W229-(VLOOKUP($A229,#REF!,#REF!,FALSE))</f>
        <v>#REF!</v>
      </c>
      <c r="Z229" s="231" t="e">
        <f t="shared" ref="Z229:AI229" si="236">IF(IF(K229&lt;0,(L229/$F229)-(K229/$F229),L229/$F229)&gt;0,"",IF(K229&lt;0,(L229/$F229)-(K229/$F229),L229/$F229))</f>
        <v>#REF!</v>
      </c>
      <c r="AA229" s="232" t="e">
        <f t="shared" si="236"/>
        <v>#REF!</v>
      </c>
      <c r="AB229" s="232" t="e">
        <f t="shared" si="236"/>
        <v>#REF!</v>
      </c>
      <c r="AC229" s="232" t="e">
        <f t="shared" si="236"/>
        <v>#REF!</v>
      </c>
      <c r="AD229" s="232" t="e">
        <f t="shared" si="236"/>
        <v>#REF!</v>
      </c>
      <c r="AE229" s="232" t="e">
        <f t="shared" si="236"/>
        <v>#REF!</v>
      </c>
      <c r="AF229" s="232" t="e">
        <f t="shared" si="236"/>
        <v>#REF!</v>
      </c>
      <c r="AG229" s="232" t="e">
        <f t="shared" si="236"/>
        <v>#REF!</v>
      </c>
      <c r="AH229" s="232" t="e">
        <f t="shared" si="236"/>
        <v>#REF!</v>
      </c>
      <c r="AI229" s="232" t="e">
        <f t="shared" si="236"/>
        <v>#REF!</v>
      </c>
      <c r="AJ229" s="237" t="e">
        <f t="shared" si="226"/>
        <v>#REF!</v>
      </c>
      <c r="AK229" s="237"/>
      <c r="AL229" s="237"/>
      <c r="AM229" s="168" t="e">
        <f t="shared" si="227"/>
        <v>#N/A</v>
      </c>
      <c r="AN229" s="52">
        <f>IF($AM$2="Oui",SUM(AO229:BM229),0)</f>
        <v>0</v>
      </c>
      <c r="AO229" s="142"/>
      <c r="AP229" s="147"/>
      <c r="AQ229" s="150"/>
      <c r="AR229" s="147"/>
      <c r="AS229" s="150"/>
      <c r="AT229" s="147"/>
      <c r="AU229" s="150"/>
      <c r="AV229" s="147"/>
      <c r="AW229" s="150"/>
      <c r="AX229" s="147"/>
      <c r="AY229" s="150"/>
      <c r="AZ229" s="147"/>
      <c r="BA229" s="150"/>
      <c r="BB229" s="147"/>
      <c r="BC229" s="150"/>
      <c r="BD229" s="147"/>
      <c r="BE229" s="150"/>
      <c r="BF229" s="147"/>
      <c r="BG229" s="150"/>
      <c r="BH229" s="147"/>
      <c r="BI229" s="150"/>
      <c r="BJ229" s="147"/>
      <c r="BK229" s="150"/>
      <c r="BL229" s="147"/>
      <c r="BM229" s="151"/>
      <c r="BN229" s="67" t="e">
        <f t="shared" si="228"/>
        <v>#N/A</v>
      </c>
      <c r="BO229" s="46">
        <f t="shared" si="232"/>
        <v>0</v>
      </c>
      <c r="BP229" s="46">
        <f t="shared" si="232"/>
        <v>0</v>
      </c>
      <c r="BQ229" s="46">
        <f t="shared" si="232"/>
        <v>0</v>
      </c>
      <c r="BR229" s="46">
        <f t="shared" si="232"/>
        <v>0</v>
      </c>
      <c r="BS229" s="49">
        <f t="shared" si="232"/>
        <v>0</v>
      </c>
      <c r="CC229" s="33" t="e">
        <f t="shared" si="229"/>
        <v>#REF!</v>
      </c>
    </row>
    <row r="230" spans="1:81" ht="15.75" thickBot="1" x14ac:dyDescent="0.3">
      <c r="A230" s="613" t="s">
        <v>300</v>
      </c>
      <c r="B230" s="614"/>
      <c r="C230" s="614"/>
      <c r="D230" s="614"/>
      <c r="E230" s="614"/>
      <c r="F230" s="615"/>
      <c r="G230" s="615"/>
      <c r="H230" s="615"/>
      <c r="I230" s="614"/>
      <c r="J230" s="615"/>
      <c r="K230" s="615"/>
      <c r="L230" s="615"/>
      <c r="M230" s="615"/>
      <c r="N230" s="615"/>
      <c r="O230" s="615"/>
      <c r="P230" s="615"/>
      <c r="Q230" s="615"/>
      <c r="R230" s="615"/>
      <c r="S230" s="615"/>
      <c r="T230" s="615"/>
      <c r="U230" s="615"/>
      <c r="V230" s="615"/>
      <c r="W230" s="615"/>
      <c r="X230" s="616"/>
      <c r="Z230" s="154" t="e">
        <f>ABS(ROUNDUP(SUM(Z180:Z229),0))</f>
        <v>#REF!</v>
      </c>
      <c r="AA230" s="155" t="e">
        <f t="shared" ref="AA230:AJ230" si="237">ABS(ROUNDUP(SUM(AA180:AA229),0))</f>
        <v>#REF!</v>
      </c>
      <c r="AB230" s="155" t="e">
        <f t="shared" si="237"/>
        <v>#REF!</v>
      </c>
      <c r="AC230" s="155" t="e">
        <f t="shared" si="237"/>
        <v>#REF!</v>
      </c>
      <c r="AD230" s="155" t="e">
        <f t="shared" si="237"/>
        <v>#REF!</v>
      </c>
      <c r="AE230" s="155" t="e">
        <f t="shared" si="237"/>
        <v>#REF!</v>
      </c>
      <c r="AF230" s="155" t="e">
        <f t="shared" si="237"/>
        <v>#REF!</v>
      </c>
      <c r="AG230" s="155" t="e">
        <f t="shared" si="237"/>
        <v>#REF!</v>
      </c>
      <c r="AH230" s="155" t="e">
        <f t="shared" si="237"/>
        <v>#REF!</v>
      </c>
      <c r="AI230" s="155" t="e">
        <f t="shared" si="237"/>
        <v>#REF!</v>
      </c>
      <c r="AJ230" s="156" t="e">
        <f t="shared" si="237"/>
        <v>#REF!</v>
      </c>
      <c r="AK230" s="156"/>
      <c r="AL230" s="156"/>
      <c r="AN230" s="7"/>
      <c r="AO230" s="126" t="str">
        <f t="shared" ref="AO230:BM230" si="238">IF(SUM(AO180:AO229)=0,"",SUM(AO180:AO229))</f>
        <v/>
      </c>
      <c r="AP230" s="127" t="str">
        <f t="shared" si="238"/>
        <v/>
      </c>
      <c r="AQ230" s="127" t="str">
        <f t="shared" si="238"/>
        <v/>
      </c>
      <c r="AR230" s="127" t="str">
        <f t="shared" si="238"/>
        <v/>
      </c>
      <c r="AS230" s="127" t="str">
        <f t="shared" si="238"/>
        <v/>
      </c>
      <c r="AT230" s="127" t="str">
        <f t="shared" si="238"/>
        <v/>
      </c>
      <c r="AU230" s="127" t="str">
        <f t="shared" si="238"/>
        <v/>
      </c>
      <c r="AV230" s="127" t="str">
        <f t="shared" si="238"/>
        <v/>
      </c>
      <c r="AW230" s="127" t="str">
        <f t="shared" si="238"/>
        <v/>
      </c>
      <c r="AX230" s="127" t="str">
        <f t="shared" si="238"/>
        <v/>
      </c>
      <c r="AY230" s="127" t="str">
        <f t="shared" si="238"/>
        <v/>
      </c>
      <c r="AZ230" s="127" t="str">
        <f t="shared" si="238"/>
        <v/>
      </c>
      <c r="BA230" s="127" t="str">
        <f t="shared" si="238"/>
        <v/>
      </c>
      <c r="BB230" s="127" t="str">
        <f t="shared" si="238"/>
        <v/>
      </c>
      <c r="BC230" s="127" t="str">
        <f t="shared" si="238"/>
        <v/>
      </c>
      <c r="BD230" s="127" t="str">
        <f t="shared" si="238"/>
        <v/>
      </c>
      <c r="BE230" s="127" t="str">
        <f t="shared" si="238"/>
        <v/>
      </c>
      <c r="BF230" s="127" t="str">
        <f t="shared" si="238"/>
        <v/>
      </c>
      <c r="BG230" s="127" t="str">
        <f t="shared" si="238"/>
        <v/>
      </c>
      <c r="BH230" s="127" t="str">
        <f t="shared" si="238"/>
        <v/>
      </c>
      <c r="BI230" s="127" t="str">
        <f t="shared" si="238"/>
        <v/>
      </c>
      <c r="BJ230" s="127" t="str">
        <f t="shared" si="238"/>
        <v/>
      </c>
      <c r="BK230" s="127" t="str">
        <f t="shared" si="238"/>
        <v/>
      </c>
      <c r="BL230" s="127" t="str">
        <f t="shared" si="238"/>
        <v/>
      </c>
      <c r="BM230" s="128" t="str">
        <f t="shared" si="238"/>
        <v/>
      </c>
      <c r="CC230" s="33">
        <v>1</v>
      </c>
    </row>
    <row r="231" spans="1:81" ht="13.5" thickBot="1" x14ac:dyDescent="0.25">
      <c r="A231" s="7"/>
      <c r="B231" s="7"/>
      <c r="C231" s="207"/>
      <c r="D231" s="215"/>
      <c r="E231" s="215"/>
      <c r="F231" s="207"/>
      <c r="G231" s="207"/>
      <c r="H231" s="207"/>
      <c r="I231" s="207"/>
      <c r="J231" s="7"/>
      <c r="Z231" s="7"/>
      <c r="AA231" s="7"/>
      <c r="AB231" s="7"/>
      <c r="AC231" s="7"/>
      <c r="AD231" s="7"/>
      <c r="AE231" s="7"/>
      <c r="AF231" s="7"/>
      <c r="AG231" s="7"/>
      <c r="AH231" s="7"/>
      <c r="AI231" s="7"/>
      <c r="AJ231" s="7"/>
      <c r="AK231" s="7"/>
      <c r="AL231" s="7"/>
      <c r="AN231" s="7" t="s">
        <v>310</v>
      </c>
      <c r="AO231" s="7"/>
      <c r="AP231" s="7"/>
      <c r="AQ231" s="7"/>
      <c r="AR231" s="7"/>
      <c r="AS231" s="7"/>
      <c r="AT231" s="7"/>
      <c r="AU231" s="7"/>
      <c r="AV231" s="7"/>
      <c r="AW231" s="7"/>
      <c r="AX231" s="7"/>
      <c r="AY231" s="7"/>
      <c r="AZ231" s="7"/>
      <c r="BA231" s="7"/>
      <c r="BB231" s="7"/>
      <c r="BC231" s="7"/>
      <c r="BD231" s="7"/>
      <c r="BE231" s="7"/>
      <c r="BF231" s="7"/>
      <c r="BG231" s="7"/>
      <c r="BH231" s="7"/>
      <c r="BI231" s="7"/>
      <c r="BJ231" s="7"/>
      <c r="BK231" s="7"/>
      <c r="BL231" s="7"/>
      <c r="CC231" s="33">
        <v>1</v>
      </c>
    </row>
    <row r="232" spans="1:81" ht="15.75" thickBot="1" x14ac:dyDescent="0.25">
      <c r="A232" s="610"/>
      <c r="B232" s="611"/>
      <c r="C232" s="611"/>
      <c r="D232" s="611"/>
      <c r="E232" s="611"/>
      <c r="F232" s="611"/>
      <c r="G232" s="611"/>
      <c r="H232" s="611"/>
      <c r="I232" s="611"/>
      <c r="J232" s="611"/>
      <c r="K232" s="611"/>
      <c r="L232" s="611"/>
      <c r="M232" s="611"/>
      <c r="N232" s="611"/>
      <c r="O232" s="611"/>
      <c r="P232" s="611"/>
      <c r="Q232" s="611"/>
      <c r="R232" s="611"/>
      <c r="S232" s="611"/>
      <c r="T232" s="611"/>
      <c r="U232" s="611"/>
      <c r="V232" s="611"/>
      <c r="W232" s="611"/>
      <c r="X232" s="612"/>
      <c r="Z232" s="7"/>
      <c r="AA232" s="7"/>
      <c r="AB232" s="7"/>
      <c r="AC232" s="7"/>
      <c r="AD232" s="7"/>
      <c r="AE232" s="7"/>
      <c r="AF232" s="7"/>
      <c r="AG232" s="7"/>
      <c r="AH232" s="7"/>
      <c r="AI232" s="7"/>
      <c r="AJ232" s="7"/>
      <c r="AK232" s="7"/>
      <c r="AL232" s="7"/>
      <c r="AM232" s="7"/>
      <c r="AN232" s="477"/>
      <c r="AO232" s="68"/>
      <c r="AP232" s="5"/>
      <c r="AQ232" s="5"/>
      <c r="AR232" s="5"/>
      <c r="AS232" s="5"/>
      <c r="AT232" s="5"/>
      <c r="AU232" s="5"/>
      <c r="AV232" s="5"/>
      <c r="AW232" s="5"/>
      <c r="AX232" s="239"/>
      <c r="AY232" s="239"/>
      <c r="AZ232" s="239"/>
      <c r="BA232" s="7"/>
      <c r="BB232" s="7"/>
      <c r="BC232" s="7"/>
      <c r="BD232" s="7"/>
      <c r="BE232" s="7"/>
      <c r="BF232" s="7"/>
      <c r="BG232" s="7"/>
      <c r="BH232" s="7"/>
      <c r="BI232" s="7"/>
      <c r="BJ232" s="7"/>
      <c r="BK232" s="7"/>
      <c r="BL232" s="7"/>
      <c r="CC232" s="33">
        <v>1</v>
      </c>
    </row>
    <row r="233" spans="1:81" ht="33.75" customHeight="1" thickBot="1" x14ac:dyDescent="0.35">
      <c r="A233" s="10" t="s">
        <v>46</v>
      </c>
      <c r="B233" s="11" t="s">
        <v>47</v>
      </c>
      <c r="C233" s="11" t="s">
        <v>48</v>
      </c>
      <c r="D233" s="209" t="s">
        <v>156</v>
      </c>
      <c r="E233" s="218" t="s">
        <v>144</v>
      </c>
      <c r="F233" s="11" t="s">
        <v>49</v>
      </c>
      <c r="G233" s="11" t="s">
        <v>50</v>
      </c>
      <c r="H233" s="11" t="s">
        <v>51</v>
      </c>
      <c r="I233" s="11" t="s">
        <v>52</v>
      </c>
      <c r="J233" s="82" t="s">
        <v>53</v>
      </c>
      <c r="K233" s="55" t="e">
        <f t="shared" ref="K233:X233" si="239">K2</f>
        <v>#REF!</v>
      </c>
      <c r="L233" s="34" t="e">
        <f t="shared" si="239"/>
        <v>#REF!</v>
      </c>
      <c r="M233" s="34" t="e">
        <f t="shared" si="239"/>
        <v>#REF!</v>
      </c>
      <c r="N233" s="34" t="e">
        <f t="shared" si="239"/>
        <v>#REF!</v>
      </c>
      <c r="O233" s="34" t="e">
        <f t="shared" si="239"/>
        <v>#REF!</v>
      </c>
      <c r="P233" s="34" t="e">
        <f t="shared" si="239"/>
        <v>#REF!</v>
      </c>
      <c r="Q233" s="34" t="e">
        <f t="shared" si="239"/>
        <v>#REF!</v>
      </c>
      <c r="R233" s="34" t="e">
        <f t="shared" si="239"/>
        <v>#REF!</v>
      </c>
      <c r="S233" s="34" t="e">
        <f t="shared" si="239"/>
        <v>#REF!</v>
      </c>
      <c r="T233" s="34" t="e">
        <f t="shared" si="239"/>
        <v>#REF!</v>
      </c>
      <c r="U233" s="34" t="e">
        <f t="shared" si="239"/>
        <v>#REF!</v>
      </c>
      <c r="V233" s="34" t="e">
        <f t="shared" si="239"/>
        <v>#REF!</v>
      </c>
      <c r="W233" s="34" t="e">
        <f t="shared" si="239"/>
        <v>#REF!</v>
      </c>
      <c r="X233" s="35" t="e">
        <f t="shared" si="239"/>
        <v>#REF!</v>
      </c>
      <c r="AM233" s="490"/>
      <c r="AN233" s="491"/>
      <c r="AO233" s="491"/>
      <c r="AP233" s="491"/>
      <c r="AQ233" s="491"/>
      <c r="BM233" s="37"/>
      <c r="BN233" s="37"/>
      <c r="BO233" s="37"/>
      <c r="CC233" s="33">
        <v>1</v>
      </c>
    </row>
    <row r="234" spans="1:81" ht="15.75" hidden="1" x14ac:dyDescent="0.25">
      <c r="A234" s="275">
        <v>1000011746</v>
      </c>
      <c r="B234" s="305" t="str">
        <f>VLOOKUP($A234,base!$F:$V,base!Q$1,FALSE)</f>
        <v>GP MAXI SANDWICH 550GX10</v>
      </c>
      <c r="C234" s="306">
        <f>VLOOKUP($A234,base!$F:$V,base!P$1,FALSE)</f>
        <v>2029003109</v>
      </c>
      <c r="D234" s="307">
        <f>VLOOKUP($A234,base!$F:$V,base!U$1,FALSE)</f>
        <v>5.5660194174757285</v>
      </c>
      <c r="E234" s="308">
        <f>VLOOKUP($A234,base!$F:$V,base!T$1,FALSE)</f>
        <v>9.4770123786049503</v>
      </c>
      <c r="F234" s="306">
        <f>VLOOKUP($A234,base!$F:$V,base!O$1,FALSE)</f>
        <v>60</v>
      </c>
      <c r="G234" s="306">
        <f>VLOOKUP($A234,base!$F:$V,base!N$1,FALSE)</f>
        <v>10</v>
      </c>
      <c r="H234" s="306" t="str">
        <f>VLOOKUP($A234,DLUO!$A:$H,DLUO!$F$1,FALSE)</f>
        <v>8</v>
      </c>
      <c r="I234" s="306" t="str">
        <f>VLOOKUP($A234,DLUO!$A:$H,DLUO!$H$1,FALSE)</f>
        <v>54</v>
      </c>
      <c r="J234" s="159" t="e">
        <f>VLOOKUP(A234,#REF!,#REF!,FALSE)</f>
        <v>#REF!</v>
      </c>
      <c r="K234" s="129" t="e">
        <f>J234-(VLOOKUP($A234,#REF!,#REF!,FALSE))</f>
        <v>#REF!</v>
      </c>
      <c r="L234" s="130" t="e">
        <f>K234-(VLOOKUP($A234,#REF!,#REF!,FALSE))</f>
        <v>#REF!</v>
      </c>
      <c r="M234" s="130" t="e">
        <f>L234-(VLOOKUP($A234,#REF!,#REF!,FALSE))</f>
        <v>#REF!</v>
      </c>
      <c r="N234" s="130" t="e">
        <f>M234-(VLOOKUP($A234,#REF!,#REF!,FALSE))</f>
        <v>#REF!</v>
      </c>
      <c r="O234" s="130" t="e">
        <f>N234-(VLOOKUP($A234,#REF!,#REF!,FALSE))</f>
        <v>#REF!</v>
      </c>
      <c r="P234" s="130" t="e">
        <f>O234-(VLOOKUP($A234,#REF!,#REF!,FALSE))</f>
        <v>#REF!</v>
      </c>
      <c r="Q234" s="130" t="e">
        <f>P234-(VLOOKUP($A234,#REF!,#REF!,FALSE))</f>
        <v>#REF!</v>
      </c>
      <c r="R234" s="130" t="e">
        <f>Q234-(VLOOKUP($A234,#REF!,#REF!,FALSE))</f>
        <v>#REF!</v>
      </c>
      <c r="S234" s="130" t="e">
        <f>R234-(VLOOKUP($A234,#REF!,#REF!,FALSE))</f>
        <v>#REF!</v>
      </c>
      <c r="T234" s="130" t="e">
        <f>S234-(VLOOKUP($A234,#REF!,#REF!,FALSE))</f>
        <v>#REF!</v>
      </c>
      <c r="U234" s="130" t="e">
        <f>T234-(VLOOKUP($A234,#REF!,#REF!,FALSE))</f>
        <v>#REF!</v>
      </c>
      <c r="V234" s="130" t="e">
        <f>U234-(VLOOKUP($A234,#REF!,#REF!,FALSE))</f>
        <v>#REF!</v>
      </c>
      <c r="W234" s="130" t="e">
        <f>V234-(VLOOKUP($A234,#REF!,#REF!,FALSE))</f>
        <v>#REF!</v>
      </c>
      <c r="X234" s="131" t="e">
        <f>W234-(VLOOKUP($A234,#REF!,#REF!,FALSE))</f>
        <v>#REF!</v>
      </c>
      <c r="AC234" s="7"/>
      <c r="AD234" s="7"/>
      <c r="AE234" s="7"/>
      <c r="AF234" s="7"/>
      <c r="AG234" s="7"/>
      <c r="AH234" s="7"/>
      <c r="AI234" s="7"/>
      <c r="AJ234" s="7"/>
      <c r="AK234" s="7"/>
      <c r="AL234" s="7"/>
      <c r="AN234" s="470"/>
      <c r="AO234" s="471"/>
      <c r="AP234" s="471"/>
      <c r="AQ234" s="471"/>
      <c r="AR234" s="471"/>
      <c r="AS234" s="471"/>
      <c r="AT234" s="471"/>
      <c r="AU234" s="5"/>
      <c r="AV234" s="5"/>
      <c r="AW234" s="5"/>
      <c r="AX234" s="239"/>
      <c r="AY234" s="239"/>
      <c r="AZ234" s="239"/>
      <c r="CC234" s="33" t="e">
        <f>SUM(K234:X234)</f>
        <v>#REF!</v>
      </c>
    </row>
    <row r="235" spans="1:81" ht="16.5" customHeight="1" thickBot="1" x14ac:dyDescent="0.35">
      <c r="A235" s="309">
        <v>1000009501</v>
      </c>
      <c r="B235" s="310" t="str">
        <f>VLOOKUP($A235,base!$F:$V,base!Q$1,FALSE)</f>
        <v>CUOR DI PANE 325GRX8 MB</v>
      </c>
      <c r="C235" s="311">
        <f>VLOOKUP($A235,base!$F:$V,base!P$1,FALSE)</f>
        <v>2029003566</v>
      </c>
      <c r="D235" s="312">
        <f>VLOOKUP($A235,base!$F:$V,base!U$1,FALSE)</f>
        <v>3.7678376906318083</v>
      </c>
      <c r="E235" s="313">
        <f>VLOOKUP($A235,base!$F:$V,base!T$1,FALSE)</f>
        <v>11.226157533325891</v>
      </c>
      <c r="F235" s="311">
        <f>VLOOKUP($A235,base!$F:$V,base!O$1,FALSE)</f>
        <v>108</v>
      </c>
      <c r="G235" s="311">
        <f>VLOOKUP($A235,base!$F:$V,base!N$1,FALSE)</f>
        <v>8</v>
      </c>
      <c r="H235" s="311" t="str">
        <f>VLOOKUP($A235,DLUO!$A:$H,DLUO!$F$1,FALSE)</f>
        <v>5</v>
      </c>
      <c r="I235" s="311" t="str">
        <f>VLOOKUP($A235,DLUO!$A:$H,DLUO!$H$1,FALSE)</f>
        <v>45</v>
      </c>
      <c r="J235" s="160" t="e">
        <f>VLOOKUP(A235,#REF!,#REF!,FALSE)</f>
        <v>#REF!</v>
      </c>
      <c r="K235" s="161" t="e">
        <f>J235-(VLOOKUP($A235,#REF!,#REF!,FALSE))</f>
        <v>#REF!</v>
      </c>
      <c r="L235" s="135" t="e">
        <f>K235-(VLOOKUP($A235,#REF!,#REF!,FALSE))</f>
        <v>#REF!</v>
      </c>
      <c r="M235" s="135" t="e">
        <f>L235-(VLOOKUP($A235,#REF!,#REF!,FALSE))</f>
        <v>#REF!</v>
      </c>
      <c r="N235" s="135" t="e">
        <f>M235-(VLOOKUP($A235,#REF!,#REF!,FALSE))</f>
        <v>#REF!</v>
      </c>
      <c r="O235" s="135" t="e">
        <f>N235-(VLOOKUP($A235,#REF!,#REF!,FALSE))</f>
        <v>#REF!</v>
      </c>
      <c r="P235" s="135" t="e">
        <f>O235-(VLOOKUP($A235,#REF!,#REF!,FALSE))</f>
        <v>#REF!</v>
      </c>
      <c r="Q235" s="551" t="s">
        <v>304</v>
      </c>
      <c r="R235" s="135" t="e">
        <f>Q235-(VLOOKUP($A235,#REF!,#REF!,FALSE))</f>
        <v>#VALUE!</v>
      </c>
      <c r="S235" s="135" t="e">
        <f>R235-(VLOOKUP($A235,#REF!,#REF!,FALSE))</f>
        <v>#VALUE!</v>
      </c>
      <c r="T235" s="135" t="e">
        <f>S235-(VLOOKUP($A235,#REF!,#REF!,FALSE))</f>
        <v>#VALUE!</v>
      </c>
      <c r="U235" s="135" t="e">
        <f>T235-(VLOOKUP($A235,#REF!,#REF!,FALSE))</f>
        <v>#VALUE!</v>
      </c>
      <c r="V235" s="135" t="e">
        <f>U235-(VLOOKUP($A235,#REF!,#REF!,FALSE))</f>
        <v>#VALUE!</v>
      </c>
      <c r="W235" s="135" t="e">
        <f>V235-(VLOOKUP($A235,#REF!,#REF!,FALSE))</f>
        <v>#VALUE!</v>
      </c>
      <c r="X235" s="136" t="e">
        <f>W235-(VLOOKUP($A235,#REF!,#REF!,FALSE))</f>
        <v>#VALUE!</v>
      </c>
      <c r="AC235" s="7"/>
      <c r="AD235" s="7"/>
      <c r="AE235" s="7"/>
      <c r="AF235" s="7"/>
      <c r="AG235" s="7"/>
      <c r="AH235" s="7"/>
      <c r="AI235" s="7"/>
      <c r="AJ235" s="435"/>
      <c r="AK235" s="435"/>
      <c r="AL235" s="435"/>
      <c r="AM235" s="490"/>
      <c r="AN235" s="492"/>
      <c r="AO235" s="493"/>
      <c r="AP235" s="494"/>
      <c r="AQ235" s="494"/>
      <c r="AR235" s="5"/>
      <c r="AS235" s="5"/>
      <c r="AT235" s="5"/>
      <c r="AU235" s="5"/>
      <c r="AV235" s="5"/>
      <c r="AW235" s="5"/>
      <c r="AX235" s="5"/>
      <c r="AY235" s="5"/>
      <c r="AZ235" s="239"/>
      <c r="CC235" s="33" t="e">
        <f t="shared" ref="CC235:CC284" si="240">SUM(K235:X235)</f>
        <v>#REF!</v>
      </c>
    </row>
    <row r="236" spans="1:81" hidden="1" x14ac:dyDescent="0.2">
      <c r="A236" s="323">
        <v>1000010121</v>
      </c>
      <c r="B236" s="324" t="str">
        <f>VLOOKUP($A236,base!$F:$V,base!Q$1,FALSE)</f>
        <v>AMS NATURE GEANT 825g OFFRE ECONOMIQUE S</v>
      </c>
      <c r="C236" s="325">
        <f>VLOOKUP($A236,base!$F:$V,base!P$1,FALSE)</f>
        <v>2029003999</v>
      </c>
      <c r="D236" s="326">
        <f>VLOOKUP($A236,base!$F:$V,base!U$1,FALSE)</f>
        <v>5.4174757268009701</v>
      </c>
      <c r="E236" s="327">
        <f>VLOOKUP($A236,base!$F:$V,base!T$1,FALSE)</f>
        <v>9.4396508737883931</v>
      </c>
      <c r="F236" s="325">
        <f>VLOOKUP($A236,base!$F:$V,base!O$1,FALSE)</f>
        <v>28</v>
      </c>
      <c r="G236" s="325">
        <f>VLOOKUP($A236,base!$F:$V,base!N$1,FALSE)</f>
        <v>15</v>
      </c>
      <c r="H236" s="325" t="str">
        <f>VLOOKUP($A236,DLUO!$A:$H,DLUO!$F$1,FALSE)</f>
        <v>6</v>
      </c>
      <c r="I236" s="325" t="str">
        <f>VLOOKUP($A236,DLUO!$A:$H,DLUO!$H$1,FALSE)</f>
        <v>18</v>
      </c>
      <c r="J236" s="159" t="e">
        <f>VLOOKUP(A236,$A$6:$J$55,J$1,FALSE)+VLOOKUP(A236,$A$64:$J$113,J$1,FALSE)+VLOOKUP(A236,$A$122:$J$171,J$1,FALSE)+VLOOKUP(A236,$A$180:$J$229,J$1,FALSE)+VLOOKUP(A236,#REF!,#REF!,FALSE)+VLOOKUP(A236,#REF!,#REF!,FALSE)+VLOOKUP(A236,#REF!,#REF!,FALSE)+VLOOKUP(A236,#REF!,#REF!,FALSE)+VLOOKUP(A236,#REF!,#REF!,FALSE)+VLOOKUP(A236,#REF!,#REF!,FALSE)+VLOOKUP(A236,#REF!,#REF!,FALSE)+VLOOKUP(A236,#REF!,#REF!,FALSE)</f>
        <v>#REF!</v>
      </c>
      <c r="K236" s="165" t="e">
        <f>J236-(VLOOKUP($A236,#REF!,#REF!,FALSE)+VLOOKUP($A236,#REF!,#REF!,FALSE)+VLOOKUP($A236,#REF!,#REF!,FALSE)+VLOOKUP($A236,#REF!,#REF!,FALSE))</f>
        <v>#REF!</v>
      </c>
      <c r="L236" s="130" t="e">
        <f>K236-(VLOOKUP($A236,#REF!,#REF!,FALSE)+VLOOKUP($A236,#REF!,#REF!,FALSE)+VLOOKUP($A236,#REF!,#REF!,FALSE)+VLOOKUP($A236,#REF!,#REF!,FALSE))</f>
        <v>#REF!</v>
      </c>
      <c r="M236" s="130" t="e">
        <f>L236-(VLOOKUP($A236,#REF!,#REF!,FALSE)+VLOOKUP($A236,#REF!,#REF!,FALSE)+VLOOKUP($A236,#REF!,#REF!,FALSE)+VLOOKUP($A236,#REF!,#REF!,FALSE))</f>
        <v>#REF!</v>
      </c>
      <c r="N236" s="130" t="e">
        <f>M236-(VLOOKUP($A236,#REF!,#REF!,FALSE)+VLOOKUP($A236,#REF!,#REF!,FALSE)+VLOOKUP($A236,#REF!,#REF!,FALSE)+VLOOKUP($A236,#REF!,#REF!,FALSE))</f>
        <v>#REF!</v>
      </c>
      <c r="O236" s="130" t="e">
        <f>N236-(VLOOKUP($A236,#REF!,#REF!,FALSE)+VLOOKUP($A236,#REF!,#REF!,FALSE)+VLOOKUP($A236,#REF!,#REF!,FALSE)+VLOOKUP($A236,#REF!,#REF!,FALSE))</f>
        <v>#REF!</v>
      </c>
      <c r="P236" s="130" t="e">
        <f>O236-(VLOOKUP($A236,#REF!,#REF!,FALSE)+VLOOKUP($A236,#REF!,#REF!,FALSE)+VLOOKUP($A236,#REF!,#REF!,FALSE)+VLOOKUP($A236,#REF!,#REF!,FALSE))</f>
        <v>#REF!</v>
      </c>
      <c r="Q236" s="130" t="e">
        <f>P236-(VLOOKUP($A236,#REF!,#REF!,FALSE)+VLOOKUP($A236,#REF!,#REF!,FALSE)+VLOOKUP($A236,#REF!,#REF!,FALSE)+VLOOKUP($A236,#REF!,#REF!,FALSE))</f>
        <v>#REF!</v>
      </c>
      <c r="R236" s="130" t="e">
        <f>Q236-(VLOOKUP($A236,#REF!,#REF!,FALSE)+VLOOKUP($A236,#REF!,#REF!,FALSE)+VLOOKUP($A236,#REF!,#REF!,FALSE)+VLOOKUP($A236,#REF!,#REF!,FALSE))</f>
        <v>#REF!</v>
      </c>
      <c r="S236" s="130" t="e">
        <f>R236-(VLOOKUP($A236,#REF!,#REF!,FALSE)+VLOOKUP($A236,#REF!,#REF!,FALSE)+VLOOKUP($A236,#REF!,#REF!,FALSE)+VLOOKUP($A236,#REF!,#REF!,FALSE))</f>
        <v>#REF!</v>
      </c>
      <c r="T236" s="130" t="e">
        <f>S236-(VLOOKUP($A236,#REF!,#REF!,FALSE)+VLOOKUP($A236,#REF!,#REF!,FALSE)+VLOOKUP($A236,#REF!,#REF!,FALSE)+VLOOKUP($A236,#REF!,#REF!,FALSE))</f>
        <v>#REF!</v>
      </c>
      <c r="U236" s="130" t="e">
        <f>T236-(VLOOKUP($A236,#REF!,#REF!,FALSE)+VLOOKUP($A236,#REF!,#REF!,FALSE)+VLOOKUP($A236,#REF!,#REF!,FALSE)+VLOOKUP($A236,#REF!,#REF!,FALSE))</f>
        <v>#REF!</v>
      </c>
      <c r="V236" s="130" t="e">
        <f>U236-(VLOOKUP($A236,#REF!,#REF!,FALSE)+VLOOKUP($A236,#REF!,#REF!,FALSE)+VLOOKUP($A236,#REF!,#REF!,FALSE)+VLOOKUP($A236,#REF!,#REF!,FALSE))</f>
        <v>#REF!</v>
      </c>
      <c r="W236" s="130" t="e">
        <f>V236-(VLOOKUP($A236,#REF!,#REF!,FALSE)+VLOOKUP($A236,#REF!,#REF!,FALSE)+VLOOKUP($A236,#REF!,#REF!,FALSE)+VLOOKUP($A236,#REF!,#REF!,FALSE))</f>
        <v>#REF!</v>
      </c>
      <c r="X236" s="131" t="e">
        <f>W236-(VLOOKUP($A236,#REF!,#REF!,FALSE)+VLOOKUP($A236,#REF!,#REF!,FALSE)+VLOOKUP($A236,#REF!,#REF!,FALSE)+VLOOKUP($A236,#REF!,#REF!,FALSE))</f>
        <v>#REF!</v>
      </c>
      <c r="CC236" s="33" t="e">
        <f t="shared" si="240"/>
        <v>#REF!</v>
      </c>
    </row>
    <row r="237" spans="1:81" hidden="1" x14ac:dyDescent="0.2">
      <c r="A237" s="314">
        <v>1000013897</v>
      </c>
      <c r="B237" s="315" t="str">
        <f>VLOOKUP($A237,base!$F:$V,base!Q$1,FALSE)</f>
        <v>AMS NATURE MAXI 825 G</v>
      </c>
      <c r="C237" s="316">
        <f>VLOOKUP($A237,base!$F:$V,base!P$1,FALSE)</f>
        <v>2029003999</v>
      </c>
      <c r="D237" s="317">
        <f>VLOOKUP($A237,base!$F:$V,base!U$1,FALSE)</f>
        <v>5.4174757268009701</v>
      </c>
      <c r="E237" s="318">
        <f>VLOOKUP($A237,base!$F:$V,base!T$1,FALSE)</f>
        <v>9.4396508737883931</v>
      </c>
      <c r="F237" s="316">
        <f>VLOOKUP($A237,base!$F:$V,base!O$1,FALSE)</f>
        <v>28</v>
      </c>
      <c r="G237" s="316">
        <f>VLOOKUP($A237,base!$F:$V,base!N$1,FALSE)</f>
        <v>15</v>
      </c>
      <c r="H237" s="316" t="str">
        <f>VLOOKUP($A237,DLUO!$A:$H,DLUO!$F$1,FALSE)</f>
        <v>6</v>
      </c>
      <c r="I237" s="316" t="str">
        <f>VLOOKUP($A237,DLUO!$A:$H,DLUO!$H$1,FALSE)</f>
        <v>18</v>
      </c>
      <c r="J237" s="163" t="e">
        <f>VLOOKUP(A237,$A$6:$J$55,J$1,FALSE)+VLOOKUP(A237,$A$64:$J$113,J$1,FALSE)+VLOOKUP(A237,$A$122:$J$171,J$1,FALSE)+VLOOKUP(A237,$A$180:$J$229,J$1,FALSE)+VLOOKUP(A237,#REF!,#REF!,FALSE)+VLOOKUP(A237,#REF!,#REF!,FALSE)+VLOOKUP(A237,#REF!,#REF!,FALSE)+VLOOKUP(A237,#REF!,#REF!,FALSE)+VLOOKUP(A237,#REF!,#REF!,FALSE)+VLOOKUP(A237,#REF!,#REF!,FALSE)+VLOOKUP(A237,#REF!,#REF!,FALSE)+VLOOKUP(A237,#REF!,#REF!,FALSE)</f>
        <v>#REF!</v>
      </c>
      <c r="K237" s="164" t="e">
        <f>J237-(VLOOKUP($A237,#REF!,#REF!,FALSE)+VLOOKUP($A237,#REF!,#REF!,FALSE)+VLOOKUP($A237,#REF!,#REF!,FALSE)+VLOOKUP($A237,#REF!,#REF!,FALSE))</f>
        <v>#REF!</v>
      </c>
      <c r="L237" s="133" t="e">
        <f>K237-(VLOOKUP($A237,#REF!,#REF!,FALSE)+VLOOKUP($A237,#REF!,#REF!,FALSE)+VLOOKUP($A237,#REF!,#REF!,FALSE)+VLOOKUP($A237,#REF!,#REF!,FALSE))</f>
        <v>#REF!</v>
      </c>
      <c r="M237" s="133" t="e">
        <f>L237-(VLOOKUP($A237,#REF!,#REF!,FALSE)+VLOOKUP($A237,#REF!,#REF!,FALSE)+VLOOKUP($A237,#REF!,#REF!,FALSE)+VLOOKUP($A237,#REF!,#REF!,FALSE))</f>
        <v>#REF!</v>
      </c>
      <c r="N237" s="133" t="e">
        <f>M237-(VLOOKUP($A237,#REF!,#REF!,FALSE)+VLOOKUP($A237,#REF!,#REF!,FALSE)+VLOOKUP($A237,#REF!,#REF!,FALSE)+VLOOKUP($A237,#REF!,#REF!,FALSE))</f>
        <v>#REF!</v>
      </c>
      <c r="O237" s="133" t="e">
        <f>N237-(VLOOKUP($A237,#REF!,#REF!,FALSE)+VLOOKUP($A237,#REF!,#REF!,FALSE)+VLOOKUP($A237,#REF!,#REF!,FALSE)+VLOOKUP($A237,#REF!,#REF!,FALSE))</f>
        <v>#REF!</v>
      </c>
      <c r="P237" s="133" t="e">
        <f>O237-(VLOOKUP($A237,#REF!,#REF!,FALSE)+VLOOKUP($A237,#REF!,#REF!,FALSE)+VLOOKUP($A237,#REF!,#REF!,FALSE)+VLOOKUP($A237,#REF!,#REF!,FALSE))</f>
        <v>#REF!</v>
      </c>
      <c r="Q237" s="133" t="e">
        <f>P237-(VLOOKUP($A237,#REF!,#REF!,FALSE)+VLOOKUP($A237,#REF!,#REF!,FALSE)+VLOOKUP($A237,#REF!,#REF!,FALSE)+VLOOKUP($A237,#REF!,#REF!,FALSE))</f>
        <v>#REF!</v>
      </c>
      <c r="R237" s="133" t="e">
        <f>Q237-(VLOOKUP($A237,#REF!,#REF!,FALSE)+VLOOKUP($A237,#REF!,#REF!,FALSE)+VLOOKUP($A237,#REF!,#REF!,FALSE)+VLOOKUP($A237,#REF!,#REF!,FALSE))</f>
        <v>#REF!</v>
      </c>
      <c r="S237" s="133" t="e">
        <f>R237-(VLOOKUP($A237,#REF!,#REF!,FALSE)+VLOOKUP($A237,#REF!,#REF!,FALSE)+VLOOKUP($A237,#REF!,#REF!,FALSE)+VLOOKUP($A237,#REF!,#REF!,FALSE))</f>
        <v>#REF!</v>
      </c>
      <c r="T237" s="133" t="e">
        <f>S237-(VLOOKUP($A237,#REF!,#REF!,FALSE)+VLOOKUP($A237,#REF!,#REF!,FALSE)+VLOOKUP($A237,#REF!,#REF!,FALSE)+VLOOKUP($A237,#REF!,#REF!,FALSE))</f>
        <v>#REF!</v>
      </c>
      <c r="U237" s="133" t="e">
        <f>T237-(VLOOKUP($A237,#REF!,#REF!,FALSE)+VLOOKUP($A237,#REF!,#REF!,FALSE)+VLOOKUP($A237,#REF!,#REF!,FALSE)+VLOOKUP($A237,#REF!,#REF!,FALSE))</f>
        <v>#REF!</v>
      </c>
      <c r="V237" s="133" t="e">
        <f>U237-(VLOOKUP($A237,#REF!,#REF!,FALSE)+VLOOKUP($A237,#REF!,#REF!,FALSE)+VLOOKUP($A237,#REF!,#REF!,FALSE)+VLOOKUP($A237,#REF!,#REF!,FALSE))</f>
        <v>#REF!</v>
      </c>
      <c r="W237" s="133" t="e">
        <f>V237-(VLOOKUP($A237,#REF!,#REF!,FALSE)+VLOOKUP($A237,#REF!,#REF!,FALSE)+VLOOKUP($A237,#REF!,#REF!,FALSE)+VLOOKUP($A237,#REF!,#REF!,FALSE))</f>
        <v>#REF!</v>
      </c>
      <c r="X237" s="134" t="e">
        <f>W237-(VLOOKUP($A237,#REF!,#REF!,FALSE)+VLOOKUP($A237,#REF!,#REF!,FALSE)+VLOOKUP($A237,#REF!,#REF!,FALSE)+VLOOKUP($A237,#REF!,#REF!,FALSE))</f>
        <v>#REF!</v>
      </c>
      <c r="AB237" s="7"/>
      <c r="AC237" s="7"/>
      <c r="AD237" s="7"/>
      <c r="AE237" s="7"/>
      <c r="AF237" s="7"/>
      <c r="AG237" s="7"/>
      <c r="AH237" s="7"/>
      <c r="AI237" s="7"/>
      <c r="AJ237" s="7"/>
      <c r="AK237" s="7"/>
      <c r="AL237" s="7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239"/>
      <c r="AY237" s="239"/>
      <c r="AZ237" s="239"/>
      <c r="BA237" s="7"/>
      <c r="BB237" s="7"/>
      <c r="BC237" s="7"/>
      <c r="BD237" s="7"/>
      <c r="BE237" s="7"/>
      <c r="BF237" s="7"/>
      <c r="BG237" s="7"/>
      <c r="BH237" s="7"/>
      <c r="BI237" s="7"/>
      <c r="BJ237" s="7"/>
      <c r="BK237" s="7"/>
      <c r="BL237" s="7"/>
      <c r="CC237" s="33" t="e">
        <f t="shared" si="240"/>
        <v>#REF!</v>
      </c>
    </row>
    <row r="238" spans="1:81" hidden="1" x14ac:dyDescent="0.2">
      <c r="A238" s="314">
        <v>1000013896</v>
      </c>
      <c r="B238" s="315" t="str">
        <f>VLOOKUP($A238,base!$F:$V,base!Q$1,FALSE)</f>
        <v>AMS NATURE MAXI 825 G</v>
      </c>
      <c r="C238" s="316">
        <f>VLOOKUP($A238,base!$F:$V,base!P$1,FALSE)</f>
        <v>2029003999</v>
      </c>
      <c r="D238" s="317">
        <f>VLOOKUP($A238,base!$F:$V,base!U$1,FALSE)</f>
        <v>5.4174757268009701</v>
      </c>
      <c r="E238" s="318">
        <f>VLOOKUP($A238,base!$F:$V,base!T$1,FALSE)</f>
        <v>9.4396508737883931</v>
      </c>
      <c r="F238" s="316">
        <f>VLOOKUP($A238,base!$F:$V,base!O$1,FALSE)</f>
        <v>60</v>
      </c>
      <c r="G238" s="316">
        <f>VLOOKUP($A238,base!$F:$V,base!N$1,FALSE)</f>
        <v>7</v>
      </c>
      <c r="H238" s="316" t="str">
        <f>VLOOKUP($A238,DLUO!$A:$H,DLUO!$F$1,FALSE)</f>
        <v>6</v>
      </c>
      <c r="I238" s="401" t="str">
        <f>VLOOKUP($A238,DLUO!$A:$H,DLUO!$H$1,FALSE)</f>
        <v>18</v>
      </c>
      <c r="J238" s="163" t="e">
        <f>VLOOKUP(A238,$A$6:$J$55,J$1,FALSE)+VLOOKUP(A238,$A$64:$J$113,J$1,FALSE)+VLOOKUP(A238,$A$122:$J$171,J$1,FALSE)+VLOOKUP(A238,$A$180:$J$229,J$1,FALSE)+VLOOKUP(A238,#REF!,#REF!,FALSE)+VLOOKUP(A238,#REF!,#REF!,FALSE)+VLOOKUP(A238,#REF!,#REF!,FALSE)+VLOOKUP(A238,#REF!,#REF!,FALSE)+VLOOKUP(A238,#REF!,#REF!,FALSE)+VLOOKUP(A238,#REF!,#REF!,FALSE)+VLOOKUP(A238,#REF!,#REF!,FALSE)+VLOOKUP(A238,#REF!,#REF!,FALSE)</f>
        <v>#REF!</v>
      </c>
      <c r="K238" s="164" t="e">
        <f>J238-(VLOOKUP($A238,#REF!,#REF!,FALSE)+VLOOKUP($A238,#REF!,#REF!,FALSE)+VLOOKUP($A238,#REF!,#REF!,FALSE)+VLOOKUP($A238,#REF!,#REF!,FALSE))</f>
        <v>#REF!</v>
      </c>
      <c r="L238" s="133" t="e">
        <f>K238-(VLOOKUP($A238,#REF!,#REF!,FALSE)+VLOOKUP($A238,#REF!,#REF!,FALSE)+VLOOKUP($A238,#REF!,#REF!,FALSE)+VLOOKUP($A238,#REF!,#REF!,FALSE))</f>
        <v>#REF!</v>
      </c>
      <c r="M238" s="133" t="e">
        <f>L238-(VLOOKUP($A238,#REF!,#REF!,FALSE)+VLOOKUP($A238,#REF!,#REF!,FALSE)+VLOOKUP($A238,#REF!,#REF!,FALSE)+VLOOKUP($A238,#REF!,#REF!,FALSE))</f>
        <v>#REF!</v>
      </c>
      <c r="N238" s="133" t="e">
        <f>M238-(VLOOKUP($A238,#REF!,#REF!,FALSE)+VLOOKUP($A238,#REF!,#REF!,FALSE)+VLOOKUP($A238,#REF!,#REF!,FALSE)+VLOOKUP($A238,#REF!,#REF!,FALSE))</f>
        <v>#REF!</v>
      </c>
      <c r="O238" s="133" t="e">
        <f>N238-(VLOOKUP($A238,#REF!,#REF!,FALSE)+VLOOKUP($A238,#REF!,#REF!,FALSE)+VLOOKUP($A238,#REF!,#REF!,FALSE)+VLOOKUP($A238,#REF!,#REF!,FALSE))</f>
        <v>#REF!</v>
      </c>
      <c r="P238" s="133" t="e">
        <f>O238-(VLOOKUP($A238,#REF!,#REF!,FALSE)+VLOOKUP($A238,#REF!,#REF!,FALSE)+VLOOKUP($A238,#REF!,#REF!,FALSE)+VLOOKUP($A238,#REF!,#REF!,FALSE))</f>
        <v>#REF!</v>
      </c>
      <c r="Q238" s="133" t="e">
        <f>P238-(VLOOKUP($A238,#REF!,#REF!,FALSE)+VLOOKUP($A238,#REF!,#REF!,FALSE)+VLOOKUP($A238,#REF!,#REF!,FALSE)+VLOOKUP($A238,#REF!,#REF!,FALSE))</f>
        <v>#REF!</v>
      </c>
      <c r="R238" s="133" t="e">
        <f>Q238-(VLOOKUP($A238,#REF!,#REF!,FALSE)+VLOOKUP($A238,#REF!,#REF!,FALSE)+VLOOKUP($A238,#REF!,#REF!,FALSE)+VLOOKUP($A238,#REF!,#REF!,FALSE))</f>
        <v>#REF!</v>
      </c>
      <c r="S238" s="133" t="e">
        <f>R238-(VLOOKUP($A238,#REF!,#REF!,FALSE)+VLOOKUP($A238,#REF!,#REF!,FALSE)+VLOOKUP($A238,#REF!,#REF!,FALSE)+VLOOKUP($A238,#REF!,#REF!,FALSE))</f>
        <v>#REF!</v>
      </c>
      <c r="T238" s="133" t="e">
        <f>S238-(VLOOKUP($A238,#REF!,#REF!,FALSE)+VLOOKUP($A238,#REF!,#REF!,FALSE)+VLOOKUP($A238,#REF!,#REF!,FALSE)+VLOOKUP($A238,#REF!,#REF!,FALSE))</f>
        <v>#REF!</v>
      </c>
      <c r="U238" s="133" t="e">
        <f>T238-(VLOOKUP($A238,#REF!,#REF!,FALSE)+VLOOKUP($A238,#REF!,#REF!,FALSE)+VLOOKUP($A238,#REF!,#REF!,FALSE)+VLOOKUP($A238,#REF!,#REF!,FALSE))</f>
        <v>#REF!</v>
      </c>
      <c r="V238" s="133" t="e">
        <f>U238-(VLOOKUP($A238,#REF!,#REF!,FALSE)+VLOOKUP($A238,#REF!,#REF!,FALSE)+VLOOKUP($A238,#REF!,#REF!,FALSE)+VLOOKUP($A238,#REF!,#REF!,FALSE))</f>
        <v>#REF!</v>
      </c>
      <c r="W238" s="133" t="e">
        <f>V238-(VLOOKUP($A238,#REF!,#REF!,FALSE)+VLOOKUP($A238,#REF!,#REF!,FALSE)+VLOOKUP($A238,#REF!,#REF!,FALSE)+VLOOKUP($A238,#REF!,#REF!,FALSE))</f>
        <v>#REF!</v>
      </c>
      <c r="X238" s="134" t="e">
        <f>W238-(VLOOKUP($A238,#REF!,#REF!,FALSE)+VLOOKUP($A238,#REF!,#REF!,FALSE)+VLOOKUP($A238,#REF!,#REF!,FALSE)+VLOOKUP($A238,#REF!,#REF!,FALSE))</f>
        <v>#REF!</v>
      </c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CC238" s="33" t="e">
        <f>SUM(K238:X238)</f>
        <v>#REF!</v>
      </c>
    </row>
    <row r="239" spans="1:81" hidden="1" x14ac:dyDescent="0.2">
      <c r="A239" s="391">
        <v>1000015800</v>
      </c>
      <c r="B239" s="373" t="str">
        <f>VLOOKUP($A239,base!$F:$V,base!Q$1,FALSE)</f>
        <v>AMS NATURE MAXI 825 G</v>
      </c>
      <c r="C239" s="374">
        <f>VLOOKUP($A239,base!$F:$V,base!P$1,FALSE)</f>
        <v>2029003999</v>
      </c>
      <c r="D239" s="400">
        <f>VLOOKUP($A239,base!$F:$V,base!U$1,FALSE)</f>
        <v>5.4174757268009701</v>
      </c>
      <c r="E239" s="375">
        <f>VLOOKUP($A239,base!$F:$V,base!T$1,FALSE)</f>
        <v>9.4396508737883931</v>
      </c>
      <c r="F239" s="374">
        <f>VLOOKUP($A239,base!$F:$V,base!O$1,FALSE)</f>
        <v>28</v>
      </c>
      <c r="G239" s="374">
        <f>VLOOKUP($A239,base!$F:$V,base!N$1,FALSE)</f>
        <v>15</v>
      </c>
      <c r="H239" s="374" t="str">
        <f>VLOOKUP($A239,DLUO!$A:$H,DLUO!$F$1,FALSE)</f>
        <v>6</v>
      </c>
      <c r="I239" s="365" t="str">
        <f>VLOOKUP($A239,DLUO!$A:$H,DLUO!$H$1,FALSE)</f>
        <v>18</v>
      </c>
      <c r="J239" s="269" t="e">
        <f>VLOOKUP(A239,$A$6:$J$55,J$1,FALSE)+VLOOKUP(A239,$A$64:$J$113,J$1,FALSE)+VLOOKUP(A239,$A$122:$J$171,J$1,FALSE)+VLOOKUP(A239,$A$180:$J$229,J$1,FALSE)+VLOOKUP(A239,#REF!,#REF!,FALSE)+VLOOKUP(A239,#REF!,#REF!,FALSE)+VLOOKUP(A239,#REF!,#REF!,FALSE)+VLOOKUP(A239,#REF!,#REF!,FALSE)+VLOOKUP(A239,#REF!,#REF!,FALSE)+VLOOKUP(A239,#REF!,#REF!,FALSE)+VLOOKUP(A239,#REF!,#REF!,FALSE)+VLOOKUP(A239,#REF!,#REF!,FALSE)</f>
        <v>#REF!</v>
      </c>
      <c r="K239" s="162" t="e">
        <f>J239-(VLOOKUP($A239,#REF!,#REF!,FALSE)+VLOOKUP($A239,#REF!,#REF!,FALSE)+VLOOKUP($A239,#REF!,#REF!,FALSE)+VLOOKUP($A239,#REF!,#REF!,FALSE))</f>
        <v>#REF!</v>
      </c>
      <c r="L239" s="137" t="e">
        <f>K239-(VLOOKUP($A239,#REF!,#REF!,FALSE)+VLOOKUP($A239,#REF!,#REF!,FALSE)+VLOOKUP($A239,#REF!,#REF!,FALSE)+VLOOKUP($A239,#REF!,#REF!,FALSE))</f>
        <v>#REF!</v>
      </c>
      <c r="M239" s="137" t="e">
        <f>L239-(VLOOKUP($A239,#REF!,#REF!,FALSE)+VLOOKUP($A239,#REF!,#REF!,FALSE)+VLOOKUP($A239,#REF!,#REF!,FALSE)+VLOOKUP($A239,#REF!,#REF!,FALSE))</f>
        <v>#REF!</v>
      </c>
      <c r="N239" s="137" t="e">
        <f>M239-(VLOOKUP($A239,#REF!,#REF!,FALSE)+VLOOKUP($A239,#REF!,#REF!,FALSE)+VLOOKUP($A239,#REF!,#REF!,FALSE)+VLOOKUP($A239,#REF!,#REF!,FALSE))</f>
        <v>#REF!</v>
      </c>
      <c r="O239" s="137" t="e">
        <f>N239-(VLOOKUP($A239,#REF!,#REF!,FALSE)+VLOOKUP($A239,#REF!,#REF!,FALSE)+VLOOKUP($A239,#REF!,#REF!,FALSE)+VLOOKUP($A239,#REF!,#REF!,FALSE))</f>
        <v>#REF!</v>
      </c>
      <c r="P239" s="137" t="e">
        <f>O239-(VLOOKUP($A239,#REF!,#REF!,FALSE)+VLOOKUP($A239,#REF!,#REF!,FALSE)+VLOOKUP($A239,#REF!,#REF!,FALSE)+VLOOKUP($A239,#REF!,#REF!,FALSE))</f>
        <v>#REF!</v>
      </c>
      <c r="Q239" s="137" t="e">
        <f>P239-(VLOOKUP($A239,#REF!,#REF!,FALSE)+VLOOKUP($A239,#REF!,#REF!,FALSE)+VLOOKUP($A239,#REF!,#REF!,FALSE)+VLOOKUP($A239,#REF!,#REF!,FALSE))</f>
        <v>#REF!</v>
      </c>
      <c r="R239" s="137" t="e">
        <f>Q239-(VLOOKUP($A239,#REF!,#REF!,FALSE)+VLOOKUP($A239,#REF!,#REF!,FALSE)+VLOOKUP($A239,#REF!,#REF!,FALSE)+VLOOKUP($A239,#REF!,#REF!,FALSE))</f>
        <v>#REF!</v>
      </c>
      <c r="S239" s="137" t="e">
        <f>R239-(VLOOKUP($A239,#REF!,#REF!,FALSE)+VLOOKUP($A239,#REF!,#REF!,FALSE)+VLOOKUP($A239,#REF!,#REF!,FALSE)+VLOOKUP($A239,#REF!,#REF!,FALSE))</f>
        <v>#REF!</v>
      </c>
      <c r="T239" s="137" t="e">
        <f>S239-(VLOOKUP($A239,#REF!,#REF!,FALSE)+VLOOKUP($A239,#REF!,#REF!,FALSE)+VLOOKUP($A239,#REF!,#REF!,FALSE)+VLOOKUP($A239,#REF!,#REF!,FALSE))</f>
        <v>#REF!</v>
      </c>
      <c r="U239" s="137" t="e">
        <f>T239-(VLOOKUP($A239,#REF!,#REF!,FALSE)+VLOOKUP($A239,#REF!,#REF!,FALSE)+VLOOKUP($A239,#REF!,#REF!,FALSE)+VLOOKUP($A239,#REF!,#REF!,FALSE))</f>
        <v>#REF!</v>
      </c>
      <c r="V239" s="137" t="e">
        <f>U239-(VLOOKUP($A239,#REF!,#REF!,FALSE)+VLOOKUP($A239,#REF!,#REF!,FALSE)+VLOOKUP($A239,#REF!,#REF!,FALSE)+VLOOKUP($A239,#REF!,#REF!,FALSE))</f>
        <v>#REF!</v>
      </c>
      <c r="W239" s="137" t="e">
        <f>V239-(VLOOKUP($A239,#REF!,#REF!,FALSE)+VLOOKUP($A239,#REF!,#REF!,FALSE)+VLOOKUP($A239,#REF!,#REF!,FALSE)+VLOOKUP($A239,#REF!,#REF!,FALSE))</f>
        <v>#REF!</v>
      </c>
      <c r="X239" s="140" t="e">
        <f>W239-(VLOOKUP($A239,#REF!,#REF!,FALSE)+VLOOKUP($A239,#REF!,#REF!,FALSE)+VLOOKUP($A239,#REF!,#REF!,FALSE)+VLOOKUP($A239,#REF!,#REF!,FALSE))</f>
        <v>#REF!</v>
      </c>
      <c r="CC239" s="33" t="e">
        <f>SUM(K239:X239)</f>
        <v>#REF!</v>
      </c>
    </row>
    <row r="240" spans="1:81" ht="18.75" x14ac:dyDescent="0.2">
      <c r="A240" s="363">
        <v>1000015799</v>
      </c>
      <c r="B240" s="364" t="str">
        <f>VLOOKUP($A240,base!$F:$V,base!Q$1,FALSE)</f>
        <v>AMS NATURE MAXI 825 G</v>
      </c>
      <c r="C240" s="365">
        <f>VLOOKUP($A240,base!$F:$V,base!P$1,FALSE)</f>
        <v>2029003999</v>
      </c>
      <c r="D240" s="366">
        <f>VLOOKUP($A240,base!$F:$V,base!U$1,FALSE)</f>
        <v>5.4174757268009701</v>
      </c>
      <c r="E240" s="367">
        <f>VLOOKUP($A240,base!$F:$V,base!T$1,FALSE)</f>
        <v>9.4396508737883931</v>
      </c>
      <c r="F240" s="365">
        <f>VLOOKUP($A240,base!$F:$V,base!O$1,FALSE)</f>
        <v>60</v>
      </c>
      <c r="G240" s="365">
        <f>VLOOKUP($A240,base!$F:$V,base!N$1,FALSE)</f>
        <v>7</v>
      </c>
      <c r="H240" s="365" t="str">
        <f>VLOOKUP($A240,DLUO!$A:$H,DLUO!$F$1,FALSE)</f>
        <v>6</v>
      </c>
      <c r="I240" s="365" t="str">
        <f>VLOOKUP($A240,DLUO!$A:$H,DLUO!$H$1,FALSE)</f>
        <v>18</v>
      </c>
      <c r="J240" s="163" t="e">
        <f>VLOOKUP(A240,$A$6:$J$55,J$1,FALSE)+VLOOKUP(A240,$A$64:$J$113,J$1,FALSE)+VLOOKUP(A240,$A$122:$J$171,J$1,FALSE)+VLOOKUP(A240,$A$180:$J$229,J$1,FALSE)+VLOOKUP(A240,#REF!,#REF!,FALSE)+VLOOKUP(A240,#REF!,#REF!,FALSE)+VLOOKUP(A240,#REF!,#REF!,FALSE)+VLOOKUP(A240,#REF!,#REF!,FALSE)+VLOOKUP(A240,#REF!,#REF!,FALSE)+VLOOKUP(A240,#REF!,#REF!,FALSE)+VLOOKUP(A240,#REF!,#REF!,FALSE)+VLOOKUP(A240,#REF!,#REF!,FALSE)</f>
        <v>#N/A</v>
      </c>
      <c r="K240" s="164" t="e">
        <f>J240-(VLOOKUP($A240,#REF!,#REF!,FALSE)+VLOOKUP($A240,#REF!,#REF!,FALSE)+VLOOKUP($A240,#REF!,#REF!,FALSE)+VLOOKUP($A240,#REF!,#REF!,FALSE))</f>
        <v>#N/A</v>
      </c>
      <c r="L240" s="133" t="e">
        <f>K240-(VLOOKUP($A240,#REF!,#REF!,FALSE)+VLOOKUP($A240,#REF!,#REF!,FALSE)+VLOOKUP($A240,#REF!,#REF!,FALSE)+VLOOKUP($A240,#REF!,#REF!,FALSE))</f>
        <v>#N/A</v>
      </c>
      <c r="M240" s="133" t="e">
        <f>L240-(VLOOKUP($A240,#REF!,#REF!,FALSE)+VLOOKUP($A240,#REF!,#REF!,FALSE)+VLOOKUP($A240,#REF!,#REF!,FALSE)+VLOOKUP($A240,#REF!,#REF!,FALSE))</f>
        <v>#N/A</v>
      </c>
      <c r="N240" s="133" t="e">
        <f>M240-(VLOOKUP($A240,#REF!,#REF!,FALSE)+VLOOKUP($A240,#REF!,#REF!,FALSE)+VLOOKUP($A240,#REF!,#REF!,FALSE)+VLOOKUP($A240,#REF!,#REF!,FALSE))</f>
        <v>#N/A</v>
      </c>
      <c r="O240" s="133" t="e">
        <f>N240-(VLOOKUP($A240,#REF!,#REF!,FALSE)+VLOOKUP($A240,#REF!,#REF!,FALSE)+VLOOKUP($A240,#REF!,#REF!,FALSE)+VLOOKUP($A240,#REF!,#REF!,FALSE))</f>
        <v>#N/A</v>
      </c>
      <c r="P240" s="133" t="e">
        <f>O240-(VLOOKUP($A240,#REF!,#REF!,FALSE)+VLOOKUP($A240,#REF!,#REF!,FALSE)+VLOOKUP($A240,#REF!,#REF!,FALSE)+VLOOKUP($A240,#REF!,#REF!,FALSE))</f>
        <v>#N/A</v>
      </c>
      <c r="Q240" s="133" t="e">
        <f>P240-(VLOOKUP($A240,#REF!,#REF!,FALSE)+VLOOKUP($A240,#REF!,#REF!,FALSE)+VLOOKUP($A240,#REF!,#REF!,FALSE)+VLOOKUP($A240,#REF!,#REF!,FALSE))</f>
        <v>#N/A</v>
      </c>
      <c r="R240" s="133" t="e">
        <f>Q240-(VLOOKUP($A240,#REF!,#REF!,FALSE)+VLOOKUP($A240,#REF!,#REF!,FALSE)+VLOOKUP($A240,#REF!,#REF!,FALSE)+VLOOKUP($A240,#REF!,#REF!,FALSE))</f>
        <v>#N/A</v>
      </c>
      <c r="S240" s="133" t="e">
        <f>R240-(VLOOKUP($A240,#REF!,#REF!,FALSE)+VLOOKUP($A240,#REF!,#REF!,FALSE)+VLOOKUP($A240,#REF!,#REF!,FALSE)+VLOOKUP($A240,#REF!,#REF!,FALSE))</f>
        <v>#N/A</v>
      </c>
      <c r="T240" s="133" t="e">
        <f>S240-(VLOOKUP($A240,#REF!,#REF!,FALSE)+VLOOKUP($A240,#REF!,#REF!,FALSE)+VLOOKUP($A240,#REF!,#REF!,FALSE)+VLOOKUP($A240,#REF!,#REF!,FALSE))</f>
        <v>#N/A</v>
      </c>
      <c r="U240" s="133" t="e">
        <f>T240-(VLOOKUP($A240,#REF!,#REF!,FALSE)+VLOOKUP($A240,#REF!,#REF!,FALSE)+VLOOKUP($A240,#REF!,#REF!,FALSE)+VLOOKUP($A240,#REF!,#REF!,FALSE))</f>
        <v>#N/A</v>
      </c>
      <c r="V240" s="133" t="e">
        <f>U240-(VLOOKUP($A240,#REF!,#REF!,FALSE)+VLOOKUP($A240,#REF!,#REF!,FALSE)+VLOOKUP($A240,#REF!,#REF!,FALSE)+VLOOKUP($A240,#REF!,#REF!,FALSE))</f>
        <v>#N/A</v>
      </c>
      <c r="W240" s="133" t="e">
        <f>V240-(VLOOKUP($A240,#REF!,#REF!,FALSE)+VLOOKUP($A240,#REF!,#REF!,FALSE)+VLOOKUP($A240,#REF!,#REF!,FALSE)+VLOOKUP($A240,#REF!,#REF!,FALSE))</f>
        <v>#N/A</v>
      </c>
      <c r="X240" s="134" t="e">
        <f>W240-(VLOOKUP($A240,#REF!,#REF!,FALSE)+VLOOKUP($A240,#REF!,#REF!,FALSE)+VLOOKUP($A240,#REF!,#REF!,FALSE)+VLOOKUP($A240,#REF!,#REF!,FALSE))</f>
        <v>#N/A</v>
      </c>
      <c r="Z240" s="7"/>
      <c r="AA240" s="7"/>
      <c r="AB240" s="7"/>
      <c r="AC240" s="7"/>
      <c r="AD240" s="7"/>
      <c r="AE240" s="7"/>
      <c r="AF240" s="7"/>
      <c r="AG240" s="7"/>
      <c r="AH240" s="7"/>
      <c r="AI240" s="7"/>
      <c r="AJ240" s="7"/>
      <c r="AK240" s="7"/>
      <c r="AL240" s="7"/>
      <c r="AM240" s="7"/>
      <c r="AN240" s="7"/>
      <c r="AO240" s="495"/>
      <c r="AP240" s="5"/>
      <c r="AQ240" s="5"/>
      <c r="AR240" s="5"/>
      <c r="AS240" s="5"/>
      <c r="AT240" s="5"/>
      <c r="AU240" s="5"/>
      <c r="AV240" s="5"/>
      <c r="AW240" s="5"/>
      <c r="CC240" s="33" t="e">
        <f t="shared" si="240"/>
        <v>#N/A</v>
      </c>
    </row>
    <row r="241" spans="1:81" hidden="1" x14ac:dyDescent="0.2">
      <c r="A241" s="363">
        <v>1000015915</v>
      </c>
      <c r="B241" s="364" t="str">
        <f>VLOOKUP($A241,base!$F:$V,base!Q$1,FALSE)</f>
        <v xml:space="preserve">AMS NATURE  825 G OFFRE ECO </v>
      </c>
      <c r="C241" s="365">
        <f>VLOOKUP($A241,base!$F:$V,base!P$1,FALSE)</f>
        <v>2029003999</v>
      </c>
      <c r="D241" s="366">
        <f>VLOOKUP($A241,base!$F:$V,base!U$1,FALSE)</f>
        <v>5.4174757268009701</v>
      </c>
      <c r="E241" s="367">
        <f>VLOOKUP($A241,base!$F:$V,base!T$1,FALSE)</f>
        <v>9.4396508737883931</v>
      </c>
      <c r="F241" s="365">
        <f>VLOOKUP($A241,base!$F:$V,base!O$1,FALSE)</f>
        <v>60</v>
      </c>
      <c r="G241" s="365">
        <f>VLOOKUP($A241,base!$F:$V,base!N$1,FALSE)</f>
        <v>7</v>
      </c>
      <c r="H241" s="365" t="str">
        <f>VLOOKUP($A241,DLUO!$A:$H,DLUO!$F$1,FALSE)</f>
        <v>6</v>
      </c>
      <c r="I241" s="365" t="str">
        <f>VLOOKUP($A241,DLUO!$A:$H,DLUO!$H$1,FALSE)</f>
        <v>18</v>
      </c>
      <c r="J241" s="163" t="e">
        <f>VLOOKUP(A241,$A$6:$J$55,J$1,FALSE)+VLOOKUP(A241,$A$64:$J$113,J$1,FALSE)+VLOOKUP(A241,$A$122:$J$171,J$1,FALSE)+VLOOKUP(A241,$A$180:$J$229,J$1,FALSE)+VLOOKUP(A241,#REF!,#REF!,FALSE)+VLOOKUP(A241,#REF!,#REF!,FALSE)+VLOOKUP(A241,#REF!,#REF!,FALSE)+VLOOKUP(A241,#REF!,#REF!,FALSE)+VLOOKUP(A241,#REF!,#REF!,FALSE)+VLOOKUP(A241,#REF!,#REF!,FALSE)+VLOOKUP(A241,#REF!,#REF!,FALSE)+VLOOKUP(A241,#REF!,#REF!,FALSE)</f>
        <v>#REF!</v>
      </c>
      <c r="K241" s="164" t="e">
        <f>J241-(VLOOKUP($A241,#REF!,#REF!,FALSE)+VLOOKUP($A241,#REF!,#REF!,FALSE)+VLOOKUP($A241,#REF!,#REF!,FALSE)+VLOOKUP($A241,#REF!,#REF!,FALSE))</f>
        <v>#REF!</v>
      </c>
      <c r="L241" s="133" t="e">
        <f>K241-(VLOOKUP($A241,#REF!,#REF!,FALSE)+VLOOKUP($A241,#REF!,#REF!,FALSE)+VLOOKUP($A241,#REF!,#REF!,FALSE)+VLOOKUP($A241,#REF!,#REF!,FALSE))</f>
        <v>#REF!</v>
      </c>
      <c r="M241" s="133" t="e">
        <f>L241-(VLOOKUP($A241,#REF!,#REF!,FALSE)+VLOOKUP($A241,#REF!,#REF!,FALSE)+VLOOKUP($A241,#REF!,#REF!,FALSE)+VLOOKUP($A241,#REF!,#REF!,FALSE))</f>
        <v>#REF!</v>
      </c>
      <c r="N241" s="133" t="e">
        <f>M241-(VLOOKUP($A241,#REF!,#REF!,FALSE)+VLOOKUP($A241,#REF!,#REF!,FALSE)+VLOOKUP($A241,#REF!,#REF!,FALSE)+VLOOKUP($A241,#REF!,#REF!,FALSE))</f>
        <v>#REF!</v>
      </c>
      <c r="O241" s="133" t="e">
        <f>N241-(VLOOKUP($A241,#REF!,#REF!,FALSE)+VLOOKUP($A241,#REF!,#REF!,FALSE)+VLOOKUP($A241,#REF!,#REF!,FALSE)+VLOOKUP($A241,#REF!,#REF!,FALSE))</f>
        <v>#REF!</v>
      </c>
      <c r="P241" s="133" t="e">
        <f>O241-(VLOOKUP($A241,#REF!,#REF!,FALSE)+VLOOKUP($A241,#REF!,#REF!,FALSE)+VLOOKUP($A241,#REF!,#REF!,FALSE)+VLOOKUP($A241,#REF!,#REF!,FALSE))</f>
        <v>#REF!</v>
      </c>
      <c r="Q241" s="133" t="e">
        <f>P241-(VLOOKUP($A241,#REF!,#REF!,FALSE)+VLOOKUP($A241,#REF!,#REF!,FALSE)+VLOOKUP($A241,#REF!,#REF!,FALSE)+VLOOKUP($A241,#REF!,#REF!,FALSE))</f>
        <v>#REF!</v>
      </c>
      <c r="R241" s="133" t="e">
        <f>Q241-(VLOOKUP($A241,#REF!,#REF!,FALSE)+VLOOKUP($A241,#REF!,#REF!,FALSE)+VLOOKUP($A241,#REF!,#REF!,FALSE)+VLOOKUP($A241,#REF!,#REF!,FALSE))</f>
        <v>#REF!</v>
      </c>
      <c r="S241" s="133" t="e">
        <f>R241-(VLOOKUP($A241,#REF!,#REF!,FALSE)+VLOOKUP($A241,#REF!,#REF!,FALSE)+VLOOKUP($A241,#REF!,#REF!,FALSE)+VLOOKUP($A241,#REF!,#REF!,FALSE))</f>
        <v>#REF!</v>
      </c>
      <c r="T241" s="133" t="e">
        <f>S241-(VLOOKUP($A241,#REF!,#REF!,FALSE)+VLOOKUP($A241,#REF!,#REF!,FALSE)+VLOOKUP($A241,#REF!,#REF!,FALSE)+VLOOKUP($A241,#REF!,#REF!,FALSE))</f>
        <v>#REF!</v>
      </c>
      <c r="U241" s="133" t="e">
        <f>T241-(VLOOKUP($A241,#REF!,#REF!,FALSE)+VLOOKUP($A241,#REF!,#REF!,FALSE)+VLOOKUP($A241,#REF!,#REF!,FALSE)+VLOOKUP($A241,#REF!,#REF!,FALSE))</f>
        <v>#REF!</v>
      </c>
      <c r="V241" s="133" t="e">
        <f>U241-(VLOOKUP($A241,#REF!,#REF!,FALSE)+VLOOKUP($A241,#REF!,#REF!,FALSE)+VLOOKUP($A241,#REF!,#REF!,FALSE)+VLOOKUP($A241,#REF!,#REF!,FALSE))</f>
        <v>#REF!</v>
      </c>
      <c r="W241" s="133" t="e">
        <f>V241-(VLOOKUP($A241,#REF!,#REF!,FALSE)+VLOOKUP($A241,#REF!,#REF!,FALSE)+VLOOKUP($A241,#REF!,#REF!,FALSE)+VLOOKUP($A241,#REF!,#REF!,FALSE))</f>
        <v>#REF!</v>
      </c>
      <c r="X241" s="134" t="e">
        <f>W241-(VLOOKUP($A241,#REF!,#REF!,FALSE)+VLOOKUP($A241,#REF!,#REF!,FALSE)+VLOOKUP($A241,#REF!,#REF!,FALSE)+VLOOKUP($A241,#REF!,#REF!,FALSE))</f>
        <v>#REF!</v>
      </c>
      <c r="AB241" s="7"/>
      <c r="AC241" s="7"/>
      <c r="AD241" s="7"/>
      <c r="AE241" s="7"/>
      <c r="AF241" s="7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239"/>
      <c r="AY241" s="239"/>
      <c r="AZ241" s="239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CC241" s="33" t="e">
        <f>SUM(K241:X241)</f>
        <v>#REF!</v>
      </c>
    </row>
    <row r="242" spans="1:81" hidden="1" x14ac:dyDescent="0.2">
      <c r="A242" s="314">
        <v>1000013895</v>
      </c>
      <c r="B242" s="315" t="str">
        <f>VLOOKUP($A242,base!$F:$V,base!Q$1,FALSE)</f>
        <v>AMS NATURE 550 G</v>
      </c>
      <c r="C242" s="316">
        <f>VLOOKUP($A242,base!$F:$V,base!P$1,FALSE)</f>
        <v>2029003999</v>
      </c>
      <c r="D242" s="317">
        <f>VLOOKUP($A242,base!$F:$V,base!U$1,FALSE)</f>
        <v>5.1712268314210057</v>
      </c>
      <c r="E242" s="318">
        <f>VLOOKUP($A242,base!$F:$V,base!T$1,FALSE)</f>
        <v>9.4396508737883931</v>
      </c>
      <c r="F242" s="316">
        <f>VLOOKUP($A242,base!$F:$V,base!O$1,FALSE)</f>
        <v>44</v>
      </c>
      <c r="G242" s="316">
        <f>VLOOKUP($A242,base!$F:$V,base!N$1,FALSE)</f>
        <v>15</v>
      </c>
      <c r="H242" s="316" t="str">
        <f>VLOOKUP($A242,DLUO!$A:$H,DLUO!$F$1,FALSE)</f>
        <v>6</v>
      </c>
      <c r="I242" s="316" t="str">
        <f>VLOOKUP($A242,DLUO!$A:$H,DLUO!$H$1,FALSE)</f>
        <v>18</v>
      </c>
      <c r="J242" s="163" t="e">
        <f>VLOOKUP(A242,$A$6:$J$55,J$1,FALSE)+VLOOKUP(A242,$A$64:$J$113,J$1,FALSE)+VLOOKUP(A242,$A$122:$J$171,J$1,FALSE)+VLOOKUP(A242,$A$180:$J$229,J$1,FALSE)+VLOOKUP(A242,#REF!,#REF!,FALSE)+VLOOKUP(A242,#REF!,#REF!,FALSE)+VLOOKUP(A242,#REF!,#REF!,FALSE)+VLOOKUP(A242,#REF!,#REF!,FALSE)+VLOOKUP(A242,#REF!,#REF!,FALSE)+VLOOKUP(A242,#REF!,#REF!,FALSE)+VLOOKUP(A242,#REF!,#REF!,FALSE)+VLOOKUP(A242,#REF!,#REF!,FALSE)</f>
        <v>#REF!</v>
      </c>
      <c r="K242" s="164" t="e">
        <f>J242-(VLOOKUP($A242,#REF!,#REF!,FALSE)+VLOOKUP($A242,#REF!,#REF!,FALSE)+VLOOKUP($A242,#REF!,#REF!,FALSE)+VLOOKUP($A242,#REF!,#REF!,FALSE))</f>
        <v>#REF!</v>
      </c>
      <c r="L242" s="133" t="e">
        <f>K242-(VLOOKUP($A242,#REF!,#REF!,FALSE)+VLOOKUP($A242,#REF!,#REF!,FALSE)+VLOOKUP($A242,#REF!,#REF!,FALSE)+VLOOKUP($A242,#REF!,#REF!,FALSE))</f>
        <v>#REF!</v>
      </c>
      <c r="M242" s="133" t="e">
        <f>L242-(VLOOKUP($A242,#REF!,#REF!,FALSE)+VLOOKUP($A242,#REF!,#REF!,FALSE)+VLOOKUP($A242,#REF!,#REF!,FALSE)+VLOOKUP($A242,#REF!,#REF!,FALSE))</f>
        <v>#REF!</v>
      </c>
      <c r="N242" s="133" t="e">
        <f>M242-(VLOOKUP($A242,#REF!,#REF!,FALSE)+VLOOKUP($A242,#REF!,#REF!,FALSE)+VLOOKUP($A242,#REF!,#REF!,FALSE)+VLOOKUP($A242,#REF!,#REF!,FALSE))</f>
        <v>#REF!</v>
      </c>
      <c r="O242" s="133" t="e">
        <f>N242-(VLOOKUP($A242,#REF!,#REF!,FALSE)+VLOOKUP($A242,#REF!,#REF!,FALSE)+VLOOKUP($A242,#REF!,#REF!,FALSE)+VLOOKUP($A242,#REF!,#REF!,FALSE))</f>
        <v>#REF!</v>
      </c>
      <c r="P242" s="133" t="e">
        <f>O242-(VLOOKUP($A242,#REF!,#REF!,FALSE)+VLOOKUP($A242,#REF!,#REF!,FALSE)+VLOOKUP($A242,#REF!,#REF!,FALSE)+VLOOKUP($A242,#REF!,#REF!,FALSE))</f>
        <v>#REF!</v>
      </c>
      <c r="Q242" s="133" t="e">
        <f>P242-(VLOOKUP($A242,#REF!,#REF!,FALSE)+VLOOKUP($A242,#REF!,#REF!,FALSE)+VLOOKUP($A242,#REF!,#REF!,FALSE)+VLOOKUP($A242,#REF!,#REF!,FALSE))</f>
        <v>#REF!</v>
      </c>
      <c r="R242" s="133" t="e">
        <f>Q242-(VLOOKUP($A242,#REF!,#REF!,FALSE)+VLOOKUP($A242,#REF!,#REF!,FALSE)+VLOOKUP($A242,#REF!,#REF!,FALSE)+VLOOKUP($A242,#REF!,#REF!,FALSE))</f>
        <v>#REF!</v>
      </c>
      <c r="S242" s="133" t="e">
        <f>R242-(VLOOKUP($A242,#REF!,#REF!,FALSE)+VLOOKUP($A242,#REF!,#REF!,FALSE)+VLOOKUP($A242,#REF!,#REF!,FALSE)+VLOOKUP($A242,#REF!,#REF!,FALSE))</f>
        <v>#REF!</v>
      </c>
      <c r="T242" s="133" t="e">
        <f>S242-(VLOOKUP($A242,#REF!,#REF!,FALSE)+VLOOKUP($A242,#REF!,#REF!,FALSE)+VLOOKUP($A242,#REF!,#REF!,FALSE)+VLOOKUP($A242,#REF!,#REF!,FALSE))</f>
        <v>#REF!</v>
      </c>
      <c r="U242" s="133" t="e">
        <f>T242-(VLOOKUP($A242,#REF!,#REF!,FALSE)+VLOOKUP($A242,#REF!,#REF!,FALSE)+VLOOKUP($A242,#REF!,#REF!,FALSE)+VLOOKUP($A242,#REF!,#REF!,FALSE))</f>
        <v>#REF!</v>
      </c>
      <c r="V242" s="133" t="e">
        <f>U242-(VLOOKUP($A242,#REF!,#REF!,FALSE)+VLOOKUP($A242,#REF!,#REF!,FALSE)+VLOOKUP($A242,#REF!,#REF!,FALSE)+VLOOKUP($A242,#REF!,#REF!,FALSE))</f>
        <v>#REF!</v>
      </c>
      <c r="W242" s="133" t="e">
        <f>V242-(VLOOKUP($A242,#REF!,#REF!,FALSE)+VLOOKUP($A242,#REF!,#REF!,FALSE)+VLOOKUP($A242,#REF!,#REF!,FALSE)+VLOOKUP($A242,#REF!,#REF!,FALSE))</f>
        <v>#REF!</v>
      </c>
      <c r="X242" s="134" t="e">
        <f>W242-(VLOOKUP($A242,#REF!,#REF!,FALSE)+VLOOKUP($A242,#REF!,#REF!,FALSE)+VLOOKUP($A242,#REF!,#REF!,FALSE)+VLOOKUP($A242,#REF!,#REF!,FALSE))</f>
        <v>#REF!</v>
      </c>
      <c r="AM242" s="37"/>
      <c r="CC242" s="33" t="e">
        <f t="shared" si="240"/>
        <v>#REF!</v>
      </c>
    </row>
    <row r="243" spans="1:81" hidden="1" x14ac:dyDescent="0.2">
      <c r="A243" s="314">
        <v>1000013894</v>
      </c>
      <c r="B243" s="315" t="str">
        <f>VLOOKUP($A243,base!$F:$V,base!Q$1,FALSE)</f>
        <v>AMS NATURE 550 G</v>
      </c>
      <c r="C243" s="316">
        <f>VLOOKUP($A243,base!$F:$V,base!P$1,FALSE)</f>
        <v>2029003999</v>
      </c>
      <c r="D243" s="317">
        <f>VLOOKUP($A243,base!$F:$V,base!U$1,FALSE)</f>
        <v>5.6883495145631056</v>
      </c>
      <c r="E243" s="318">
        <f>VLOOKUP($A243,base!$F:$V,base!T$1,FALSE)</f>
        <v>9.4396508737883931</v>
      </c>
      <c r="F243" s="316">
        <f>VLOOKUP($A243,base!$F:$V,base!O$1,FALSE)</f>
        <v>60</v>
      </c>
      <c r="G243" s="316">
        <f>VLOOKUP($A243,base!$F:$V,base!N$1,FALSE)</f>
        <v>10</v>
      </c>
      <c r="H243" s="316" t="str">
        <f>VLOOKUP($A243,DLUO!$A:$H,DLUO!$F$1,FALSE)</f>
        <v>6</v>
      </c>
      <c r="I243" s="316" t="str">
        <f>VLOOKUP($A243,DLUO!$A:$H,DLUO!$H$1,FALSE)</f>
        <v>18</v>
      </c>
      <c r="J243" s="163" t="e">
        <f>VLOOKUP(A243,$A$6:$J$55,J$1,FALSE)+VLOOKUP(A243,$A$64:$J$113,J$1,FALSE)+VLOOKUP(A243,$A$122:$J$171,J$1,FALSE)+VLOOKUP(A243,$A$180:$J$229,J$1,FALSE)+VLOOKUP(A243,#REF!,#REF!,FALSE)+VLOOKUP(A243,#REF!,#REF!,FALSE)+VLOOKUP(A243,#REF!,#REF!,FALSE)+VLOOKUP(A243,#REF!,#REF!,FALSE)+VLOOKUP(A243,#REF!,#REF!,FALSE)+VLOOKUP(A243,#REF!,#REF!,FALSE)+VLOOKUP(A243,#REF!,#REF!,FALSE)+VLOOKUP(A243,#REF!,#REF!,FALSE)</f>
        <v>#REF!</v>
      </c>
      <c r="K243" s="164" t="e">
        <f>J243-(VLOOKUP($A243,#REF!,#REF!,FALSE)+VLOOKUP($A243,#REF!,#REF!,FALSE)+VLOOKUP($A243,#REF!,#REF!,FALSE)+VLOOKUP($A243,#REF!,#REF!,FALSE))</f>
        <v>#REF!</v>
      </c>
      <c r="L243" s="133" t="e">
        <f>K243-(VLOOKUP($A243,#REF!,#REF!,FALSE)+VLOOKUP($A243,#REF!,#REF!,FALSE)+VLOOKUP($A243,#REF!,#REF!,FALSE)+VLOOKUP($A243,#REF!,#REF!,FALSE))</f>
        <v>#REF!</v>
      </c>
      <c r="M243" s="133" t="e">
        <f>L243-(VLOOKUP($A243,#REF!,#REF!,FALSE)+VLOOKUP($A243,#REF!,#REF!,FALSE)+VLOOKUP($A243,#REF!,#REF!,FALSE)+VLOOKUP($A243,#REF!,#REF!,FALSE))</f>
        <v>#REF!</v>
      </c>
      <c r="N243" s="133" t="e">
        <f>M243-(VLOOKUP($A243,#REF!,#REF!,FALSE)+VLOOKUP($A243,#REF!,#REF!,FALSE)+VLOOKUP($A243,#REF!,#REF!,FALSE)+VLOOKUP($A243,#REF!,#REF!,FALSE))</f>
        <v>#REF!</v>
      </c>
      <c r="O243" s="133" t="e">
        <f>N243-(VLOOKUP($A243,#REF!,#REF!,FALSE)+VLOOKUP($A243,#REF!,#REF!,FALSE)+VLOOKUP($A243,#REF!,#REF!,FALSE)+VLOOKUP($A243,#REF!,#REF!,FALSE))</f>
        <v>#REF!</v>
      </c>
      <c r="P243" s="133" t="e">
        <f>O243-(VLOOKUP($A243,#REF!,#REF!,FALSE)+VLOOKUP($A243,#REF!,#REF!,FALSE)+VLOOKUP($A243,#REF!,#REF!,FALSE)+VLOOKUP($A243,#REF!,#REF!,FALSE))</f>
        <v>#REF!</v>
      </c>
      <c r="Q243" s="133" t="e">
        <f>P243-(VLOOKUP($A243,#REF!,#REF!,FALSE)+VLOOKUP($A243,#REF!,#REF!,FALSE)+VLOOKUP($A243,#REF!,#REF!,FALSE)+VLOOKUP($A243,#REF!,#REF!,FALSE))</f>
        <v>#REF!</v>
      </c>
      <c r="R243" s="133" t="e">
        <f>Q243-(VLOOKUP($A243,#REF!,#REF!,FALSE)+VLOOKUP($A243,#REF!,#REF!,FALSE)+VLOOKUP($A243,#REF!,#REF!,FALSE)+VLOOKUP($A243,#REF!,#REF!,FALSE))</f>
        <v>#REF!</v>
      </c>
      <c r="S243" s="133" t="e">
        <f>R243-(VLOOKUP($A243,#REF!,#REF!,FALSE)+VLOOKUP($A243,#REF!,#REF!,FALSE)+VLOOKUP($A243,#REF!,#REF!,FALSE)+VLOOKUP($A243,#REF!,#REF!,FALSE))</f>
        <v>#REF!</v>
      </c>
      <c r="T243" s="133" t="e">
        <f>S243-(VLOOKUP($A243,#REF!,#REF!,FALSE)+VLOOKUP($A243,#REF!,#REF!,FALSE)+VLOOKUP($A243,#REF!,#REF!,FALSE)+VLOOKUP($A243,#REF!,#REF!,FALSE))</f>
        <v>#REF!</v>
      </c>
      <c r="U243" s="133" t="e">
        <f>T243-(VLOOKUP($A243,#REF!,#REF!,FALSE)+VLOOKUP($A243,#REF!,#REF!,FALSE)+VLOOKUP($A243,#REF!,#REF!,FALSE)+VLOOKUP($A243,#REF!,#REF!,FALSE))</f>
        <v>#REF!</v>
      </c>
      <c r="V243" s="133" t="e">
        <f>U243-(VLOOKUP($A243,#REF!,#REF!,FALSE)+VLOOKUP($A243,#REF!,#REF!,FALSE)+VLOOKUP($A243,#REF!,#REF!,FALSE)+VLOOKUP($A243,#REF!,#REF!,FALSE))</f>
        <v>#REF!</v>
      </c>
      <c r="W243" s="133" t="e">
        <f>V243-(VLOOKUP($A243,#REF!,#REF!,FALSE)+VLOOKUP($A243,#REF!,#REF!,FALSE)+VLOOKUP($A243,#REF!,#REF!,FALSE)+VLOOKUP($A243,#REF!,#REF!,FALSE))</f>
        <v>#REF!</v>
      </c>
      <c r="X243" s="134" t="e">
        <f>W243-(VLOOKUP($A243,#REF!,#REF!,FALSE)+VLOOKUP($A243,#REF!,#REF!,FALSE)+VLOOKUP($A243,#REF!,#REF!,FALSE)+VLOOKUP($A243,#REF!,#REF!,FALSE))</f>
        <v>#REF!</v>
      </c>
      <c r="AM243" s="37"/>
      <c r="CC243" s="33" t="e">
        <f t="shared" si="240"/>
        <v>#REF!</v>
      </c>
    </row>
    <row r="244" spans="1:81" hidden="1" x14ac:dyDescent="0.2">
      <c r="A244" s="363">
        <v>1000015798</v>
      </c>
      <c r="B244" s="364" t="str">
        <f>VLOOKUP($A244,base!$F:$V,base!Q$1,FALSE)</f>
        <v>AMS NATURE 550 G</v>
      </c>
      <c r="C244" s="365">
        <f>VLOOKUP($A244,base!$F:$V,base!P$1,FALSE)</f>
        <v>2029003999</v>
      </c>
      <c r="D244" s="366">
        <f>VLOOKUP($A244,base!$F:$V,base!U$1,FALSE)</f>
        <v>5.1712268314210057</v>
      </c>
      <c r="E244" s="367">
        <f>VLOOKUP($A244,base!$F:$V,base!T$1,FALSE)</f>
        <v>9.4396508737883931</v>
      </c>
      <c r="F244" s="365">
        <f>VLOOKUP($A244,base!$F:$V,base!O$1,FALSE)</f>
        <v>44</v>
      </c>
      <c r="G244" s="365">
        <f>VLOOKUP($A244,base!$F:$V,base!N$1,FALSE)</f>
        <v>15</v>
      </c>
      <c r="H244" s="365" t="str">
        <f>VLOOKUP($A244,DLUO!$A:$H,DLUO!$F$1,FALSE)</f>
        <v>6</v>
      </c>
      <c r="I244" s="365" t="str">
        <f>VLOOKUP($A244,DLUO!$A:$H,DLUO!$H$1,FALSE)</f>
        <v>18</v>
      </c>
      <c r="J244" s="163" t="e">
        <f>VLOOKUP(A244,$A$6:$J$55,J$1,FALSE)+VLOOKUP(A244,$A$64:$J$113,J$1,FALSE)+VLOOKUP(A244,$A$122:$J$171,J$1,FALSE)+VLOOKUP(A244,$A$180:$J$229,J$1,FALSE)+VLOOKUP(A244,#REF!,#REF!,FALSE)+VLOOKUP(A244,#REF!,#REF!,FALSE)+VLOOKUP(A244,#REF!,#REF!,FALSE)+VLOOKUP(A244,#REF!,#REF!,FALSE)+VLOOKUP(A244,#REF!,#REF!,FALSE)+VLOOKUP(A244,#REF!,#REF!,FALSE)+VLOOKUP(A244,#REF!,#REF!,FALSE)+VLOOKUP(A244,#REF!,#REF!,FALSE)</f>
        <v>#REF!</v>
      </c>
      <c r="K244" s="164" t="e">
        <f>J244-(VLOOKUP($A244,#REF!,#REF!,FALSE)+VLOOKUP($A244,#REF!,#REF!,FALSE)+VLOOKUP($A244,#REF!,#REF!,FALSE)+VLOOKUP($A244,#REF!,#REF!,FALSE))</f>
        <v>#REF!</v>
      </c>
      <c r="L244" s="133" t="e">
        <f>K244-(VLOOKUP($A244,#REF!,#REF!,FALSE)+VLOOKUP($A244,#REF!,#REF!,FALSE)+VLOOKUP($A244,#REF!,#REF!,FALSE)+VLOOKUP($A244,#REF!,#REF!,FALSE))</f>
        <v>#REF!</v>
      </c>
      <c r="M244" s="133" t="e">
        <f>L244-(VLOOKUP($A244,#REF!,#REF!,FALSE)+VLOOKUP($A244,#REF!,#REF!,FALSE)+VLOOKUP($A244,#REF!,#REF!,FALSE)+VLOOKUP($A244,#REF!,#REF!,FALSE))</f>
        <v>#REF!</v>
      </c>
      <c r="N244" s="133" t="e">
        <f>M244-(VLOOKUP($A244,#REF!,#REF!,FALSE)+VLOOKUP($A244,#REF!,#REF!,FALSE)+VLOOKUP($A244,#REF!,#REF!,FALSE)+VLOOKUP($A244,#REF!,#REF!,FALSE))</f>
        <v>#REF!</v>
      </c>
      <c r="O244" s="133" t="e">
        <f>N244-(VLOOKUP($A244,#REF!,#REF!,FALSE)+VLOOKUP($A244,#REF!,#REF!,FALSE)+VLOOKUP($A244,#REF!,#REF!,FALSE)+VLOOKUP($A244,#REF!,#REF!,FALSE))</f>
        <v>#REF!</v>
      </c>
      <c r="P244" s="133" t="e">
        <f>O244-(VLOOKUP($A244,#REF!,#REF!,FALSE)+VLOOKUP($A244,#REF!,#REF!,FALSE)+VLOOKUP($A244,#REF!,#REF!,FALSE)+VLOOKUP($A244,#REF!,#REF!,FALSE))</f>
        <v>#REF!</v>
      </c>
      <c r="Q244" s="133" t="e">
        <f>P244-(VLOOKUP($A244,#REF!,#REF!,FALSE)+VLOOKUP($A244,#REF!,#REF!,FALSE)+VLOOKUP($A244,#REF!,#REF!,FALSE)+VLOOKUP($A244,#REF!,#REF!,FALSE))</f>
        <v>#REF!</v>
      </c>
      <c r="R244" s="133" t="e">
        <f>Q244-(VLOOKUP($A244,#REF!,#REF!,FALSE)+VLOOKUP($A244,#REF!,#REF!,FALSE)+VLOOKUP($A244,#REF!,#REF!,FALSE)+VLOOKUP($A244,#REF!,#REF!,FALSE))</f>
        <v>#REF!</v>
      </c>
      <c r="S244" s="133" t="e">
        <f>R244-(VLOOKUP($A244,#REF!,#REF!,FALSE)+VLOOKUP($A244,#REF!,#REF!,FALSE)+VLOOKUP($A244,#REF!,#REF!,FALSE)+VLOOKUP($A244,#REF!,#REF!,FALSE))</f>
        <v>#REF!</v>
      </c>
      <c r="T244" s="133" t="e">
        <f>S244-(VLOOKUP($A244,#REF!,#REF!,FALSE)+VLOOKUP($A244,#REF!,#REF!,FALSE)+VLOOKUP($A244,#REF!,#REF!,FALSE)+VLOOKUP($A244,#REF!,#REF!,FALSE))</f>
        <v>#REF!</v>
      </c>
      <c r="U244" s="133" t="e">
        <f>T244-(VLOOKUP($A244,#REF!,#REF!,FALSE)+VLOOKUP($A244,#REF!,#REF!,FALSE)+VLOOKUP($A244,#REF!,#REF!,FALSE)+VLOOKUP($A244,#REF!,#REF!,FALSE))</f>
        <v>#REF!</v>
      </c>
      <c r="V244" s="133" t="e">
        <f>U244-(VLOOKUP($A244,#REF!,#REF!,FALSE)+VLOOKUP($A244,#REF!,#REF!,FALSE)+VLOOKUP($A244,#REF!,#REF!,FALSE)+VLOOKUP($A244,#REF!,#REF!,FALSE))</f>
        <v>#REF!</v>
      </c>
      <c r="W244" s="133" t="e">
        <f>V244-(VLOOKUP($A244,#REF!,#REF!,FALSE)+VLOOKUP($A244,#REF!,#REF!,FALSE)+VLOOKUP($A244,#REF!,#REF!,FALSE)+VLOOKUP($A244,#REF!,#REF!,FALSE))</f>
        <v>#REF!</v>
      </c>
      <c r="X244" s="134" t="e">
        <f>W244-(VLOOKUP($A244,#REF!,#REF!,FALSE)+VLOOKUP($A244,#REF!,#REF!,FALSE)+VLOOKUP($A244,#REF!,#REF!,FALSE)+VLOOKUP($A244,#REF!,#REF!,FALSE))</f>
        <v>#REF!</v>
      </c>
      <c r="AC244" s="7"/>
      <c r="AD244" s="7"/>
      <c r="AE244" s="7"/>
      <c r="AF244" s="7"/>
      <c r="AG244" s="7"/>
      <c r="AH244" s="7"/>
      <c r="AI244" s="7"/>
      <c r="AJ244" s="7"/>
      <c r="AK244" s="7"/>
      <c r="AL244" s="7"/>
      <c r="AN244" s="7"/>
      <c r="CC244" s="33" t="e">
        <f>SUM(K244:X244)</f>
        <v>#REF!</v>
      </c>
    </row>
    <row r="245" spans="1:81" hidden="1" x14ac:dyDescent="0.2">
      <c r="A245" s="363">
        <v>1000015796</v>
      </c>
      <c r="B245" s="364" t="str">
        <f>VLOOKUP($A245,base!$F:$V,base!Q$1,FALSE)</f>
        <v>AMS NATURE 550 G</v>
      </c>
      <c r="C245" s="365">
        <f>VLOOKUP($A245,base!$F:$V,base!P$1,FALSE)</f>
        <v>2029003999</v>
      </c>
      <c r="D245" s="366">
        <f>VLOOKUP($A245,base!$F:$V,base!U$1,FALSE)</f>
        <v>5.6883495145631056</v>
      </c>
      <c r="E245" s="367">
        <f>VLOOKUP($A245,base!$F:$V,base!T$1,FALSE)</f>
        <v>9.4396508737883931</v>
      </c>
      <c r="F245" s="365">
        <f>VLOOKUP($A245,base!$F:$V,base!O$1,FALSE)</f>
        <v>60</v>
      </c>
      <c r="G245" s="365">
        <f>VLOOKUP($A245,base!$F:$V,base!N$1,FALSE)</f>
        <v>10</v>
      </c>
      <c r="H245" s="365" t="str">
        <f>VLOOKUP($A245,DLUO!$A:$H,DLUO!$F$1,FALSE)</f>
        <v>6</v>
      </c>
      <c r="I245" s="365" t="str">
        <f>VLOOKUP($A245,DLUO!$A:$H,DLUO!$H$1,FALSE)</f>
        <v>18</v>
      </c>
      <c r="J245" s="163" t="e">
        <f>VLOOKUP(A245,$A$6:$J$55,J$1,FALSE)+VLOOKUP(A245,$A$64:$J$113,J$1,FALSE)+VLOOKUP(A245,$A$122:$J$171,J$1,FALSE)+VLOOKUP(A245,$A$180:$J$229,J$1,FALSE)+VLOOKUP(A245,#REF!,#REF!,FALSE)+VLOOKUP(A245,#REF!,#REF!,FALSE)+VLOOKUP(A245,#REF!,#REF!,FALSE)+VLOOKUP(A245,#REF!,#REF!,FALSE)+VLOOKUP(A245,#REF!,#REF!,FALSE)+VLOOKUP(A245,#REF!,#REF!,FALSE)+VLOOKUP(A245,#REF!,#REF!,FALSE)+VLOOKUP(A245,#REF!,#REF!,FALSE)</f>
        <v>#REF!</v>
      </c>
      <c r="K245" s="164" t="e">
        <f>J245-(VLOOKUP($A245,#REF!,#REF!,FALSE)+VLOOKUP($A245,#REF!,#REF!,FALSE)+VLOOKUP($A245,#REF!,#REF!,FALSE)+VLOOKUP($A245,#REF!,#REF!,FALSE))</f>
        <v>#REF!</v>
      </c>
      <c r="L245" s="133" t="e">
        <f>K245-(VLOOKUP($A245,#REF!,#REF!,FALSE)+VLOOKUP($A245,#REF!,#REF!,FALSE)+VLOOKUP($A245,#REF!,#REF!,FALSE)+VLOOKUP($A245,#REF!,#REF!,FALSE))</f>
        <v>#REF!</v>
      </c>
      <c r="M245" s="133" t="e">
        <f>L245-(VLOOKUP($A245,#REF!,#REF!,FALSE)+VLOOKUP($A245,#REF!,#REF!,FALSE)+VLOOKUP($A245,#REF!,#REF!,FALSE)+VLOOKUP($A245,#REF!,#REF!,FALSE))</f>
        <v>#REF!</v>
      </c>
      <c r="N245" s="133" t="e">
        <f>M245-(VLOOKUP($A245,#REF!,#REF!,FALSE)+VLOOKUP($A245,#REF!,#REF!,FALSE)+VLOOKUP($A245,#REF!,#REF!,FALSE)+VLOOKUP($A245,#REF!,#REF!,FALSE))</f>
        <v>#REF!</v>
      </c>
      <c r="O245" s="133" t="e">
        <f>N245-(VLOOKUP($A245,#REF!,#REF!,FALSE)+VLOOKUP($A245,#REF!,#REF!,FALSE)+VLOOKUP($A245,#REF!,#REF!,FALSE)+VLOOKUP($A245,#REF!,#REF!,FALSE))</f>
        <v>#REF!</v>
      </c>
      <c r="P245" s="133" t="e">
        <f>O245-(VLOOKUP($A245,#REF!,#REF!,FALSE)+VLOOKUP($A245,#REF!,#REF!,FALSE)+VLOOKUP($A245,#REF!,#REF!,FALSE)+VLOOKUP($A245,#REF!,#REF!,FALSE))</f>
        <v>#REF!</v>
      </c>
      <c r="Q245" s="133" t="e">
        <f>P245-(VLOOKUP($A245,#REF!,#REF!,FALSE)+VLOOKUP($A245,#REF!,#REF!,FALSE)+VLOOKUP($A245,#REF!,#REF!,FALSE)+VLOOKUP($A245,#REF!,#REF!,FALSE))</f>
        <v>#REF!</v>
      </c>
      <c r="R245" s="133" t="e">
        <f>Q245-(VLOOKUP($A245,#REF!,#REF!,FALSE)+VLOOKUP($A245,#REF!,#REF!,FALSE)+VLOOKUP($A245,#REF!,#REF!,FALSE)+VLOOKUP($A245,#REF!,#REF!,FALSE))</f>
        <v>#REF!</v>
      </c>
      <c r="S245" s="133" t="e">
        <f>R245-(VLOOKUP($A245,#REF!,#REF!,FALSE)+VLOOKUP($A245,#REF!,#REF!,FALSE)+VLOOKUP($A245,#REF!,#REF!,FALSE)+VLOOKUP($A245,#REF!,#REF!,FALSE))</f>
        <v>#REF!</v>
      </c>
      <c r="T245" s="133" t="e">
        <f>S245-(VLOOKUP($A245,#REF!,#REF!,FALSE)+VLOOKUP($A245,#REF!,#REF!,FALSE)+VLOOKUP($A245,#REF!,#REF!,FALSE)+VLOOKUP($A245,#REF!,#REF!,FALSE))</f>
        <v>#REF!</v>
      </c>
      <c r="U245" s="133" t="e">
        <f>T245-(VLOOKUP($A245,#REF!,#REF!,FALSE)+VLOOKUP($A245,#REF!,#REF!,FALSE)+VLOOKUP($A245,#REF!,#REF!,FALSE)+VLOOKUP($A245,#REF!,#REF!,FALSE))</f>
        <v>#REF!</v>
      </c>
      <c r="V245" s="133" t="e">
        <f>U245-(VLOOKUP($A245,#REF!,#REF!,FALSE)+VLOOKUP($A245,#REF!,#REF!,FALSE)+VLOOKUP($A245,#REF!,#REF!,FALSE)+VLOOKUP($A245,#REF!,#REF!,FALSE))</f>
        <v>#REF!</v>
      </c>
      <c r="W245" s="133" t="e">
        <f>V245-(VLOOKUP($A245,#REF!,#REF!,FALSE)+VLOOKUP($A245,#REF!,#REF!,FALSE)+VLOOKUP($A245,#REF!,#REF!,FALSE)+VLOOKUP($A245,#REF!,#REF!,FALSE))</f>
        <v>#REF!</v>
      </c>
      <c r="X245" s="134" t="e">
        <f>W245-(VLOOKUP($A245,#REF!,#REF!,FALSE)+VLOOKUP($A245,#REF!,#REF!,FALSE)+VLOOKUP($A245,#REF!,#REF!,FALSE)+VLOOKUP($A245,#REF!,#REF!,FALSE))</f>
        <v>#REF!</v>
      </c>
      <c r="AC245" s="7"/>
      <c r="AD245" s="7"/>
      <c r="AE245" s="7"/>
      <c r="AF245" s="7"/>
      <c r="AG245" s="7"/>
      <c r="AH245" s="7"/>
      <c r="AI245" s="7"/>
      <c r="AJ245" s="7"/>
      <c r="AK245" s="7"/>
      <c r="AL245" s="7"/>
      <c r="AN245" s="7"/>
      <c r="CC245" s="33" t="e">
        <f>SUM(K245:X245)</f>
        <v>#REF!</v>
      </c>
    </row>
    <row r="246" spans="1:81" x14ac:dyDescent="0.2">
      <c r="A246" s="363">
        <v>1000016923</v>
      </c>
      <c r="B246" s="364" t="str">
        <f>VLOOKUP($A246,base!$F:$V,base!Q$1,FALSE)</f>
        <v xml:space="preserve">AMS NATURE 550 G SSA </v>
      </c>
      <c r="C246" s="365">
        <f>VLOOKUP($A246,base!$F:$V,base!P$1,FALSE)</f>
        <v>2029006068</v>
      </c>
      <c r="D246" s="366">
        <f>VLOOKUP($A246,base!$F:$V,base!U$1,FALSE)</f>
        <v>5.4551282051282062</v>
      </c>
      <c r="E246" s="367">
        <f>VLOOKUP($A246,base!$F:$V,base!T$1,FALSE)</f>
        <v>11.498365651774051</v>
      </c>
      <c r="F246" s="365">
        <f>VLOOKUP($A246,base!$F:$V,base!O$1,FALSE)</f>
        <v>120</v>
      </c>
      <c r="G246" s="365">
        <f>VLOOKUP($A246,base!$F:$V,base!N$1,FALSE)</f>
        <v>5</v>
      </c>
      <c r="H246" s="365">
        <v>6</v>
      </c>
      <c r="I246" s="365" t="e">
        <f>VLOOKUP($A246,DLUO!$A:$H,DLUO!$H$1,FALSE)</f>
        <v>#N/A</v>
      </c>
      <c r="J246" s="163" t="e">
        <f>VLOOKUP(A246,$A$6:$J$55,J$1,FALSE)+VLOOKUP(A246,$A$64:$J$113,J$1,FALSE)+VLOOKUP(A246,$A$122:$J$171,J$1,FALSE)+VLOOKUP(A246,$A$180:$J$229,J$1,FALSE)+VLOOKUP(A246,#REF!,#REF!,FALSE)+VLOOKUP(A246,#REF!,#REF!,FALSE)+VLOOKUP(A246,#REF!,#REF!,FALSE)+VLOOKUP(A246,#REF!,#REF!,FALSE)+VLOOKUP(A246,#REF!,#REF!,FALSE)+VLOOKUP(A246,#REF!,#REF!,FALSE)+VLOOKUP(A246,#REF!,#REF!,FALSE)+VLOOKUP(A246,#REF!,#REF!,FALSE)</f>
        <v>#N/A</v>
      </c>
      <c r="K246" s="164" t="e">
        <f>J246-(VLOOKUP($A246,#REF!,#REF!,FALSE)+VLOOKUP($A246,#REF!,#REF!,FALSE)+VLOOKUP($A246,#REF!,#REF!,FALSE)+VLOOKUP($A246,#REF!,#REF!,FALSE))</f>
        <v>#N/A</v>
      </c>
      <c r="L246" s="133" t="e">
        <f>K246-(VLOOKUP($A246,#REF!,#REF!,FALSE)+VLOOKUP($A246,#REF!,#REF!,FALSE)+VLOOKUP($A246,#REF!,#REF!,FALSE)+VLOOKUP($A246,#REF!,#REF!,FALSE))</f>
        <v>#N/A</v>
      </c>
      <c r="M246" s="133" t="e">
        <f>L246-(VLOOKUP($A246,#REF!,#REF!,FALSE)+VLOOKUP($A246,#REF!,#REF!,FALSE)+VLOOKUP($A246,#REF!,#REF!,FALSE)+VLOOKUP($A246,#REF!,#REF!,FALSE))</f>
        <v>#N/A</v>
      </c>
      <c r="N246" s="133" t="e">
        <f>M246-(VLOOKUP($A246,#REF!,#REF!,FALSE)+VLOOKUP($A246,#REF!,#REF!,FALSE)+VLOOKUP($A246,#REF!,#REF!,FALSE)+VLOOKUP($A246,#REF!,#REF!,FALSE))</f>
        <v>#N/A</v>
      </c>
      <c r="O246" s="133" t="e">
        <f>N246-(VLOOKUP($A246,#REF!,#REF!,FALSE)+VLOOKUP($A246,#REF!,#REF!,FALSE)+VLOOKUP($A246,#REF!,#REF!,FALSE)+VLOOKUP($A246,#REF!,#REF!,FALSE))</f>
        <v>#N/A</v>
      </c>
      <c r="P246" s="133" t="e">
        <f>O246-(VLOOKUP($A246,#REF!,#REF!,FALSE)+VLOOKUP($A246,#REF!,#REF!,FALSE)+VLOOKUP($A246,#REF!,#REF!,FALSE)+VLOOKUP($A246,#REF!,#REF!,FALSE))</f>
        <v>#N/A</v>
      </c>
      <c r="Q246" s="133" t="e">
        <f>P246-(VLOOKUP($A246,#REF!,#REF!,FALSE)+VLOOKUP($A246,#REF!,#REF!,FALSE)+VLOOKUP($A246,#REF!,#REF!,FALSE)+VLOOKUP($A246,#REF!,#REF!,FALSE))</f>
        <v>#N/A</v>
      </c>
      <c r="R246" s="133" t="e">
        <f>Q246-(VLOOKUP($A246,#REF!,#REF!,FALSE)+VLOOKUP($A246,#REF!,#REF!,FALSE)+VLOOKUP($A246,#REF!,#REF!,FALSE)+VLOOKUP($A246,#REF!,#REF!,FALSE))</f>
        <v>#N/A</v>
      </c>
      <c r="S246" s="133" t="e">
        <f>R246-(VLOOKUP($A246,#REF!,#REF!,FALSE)+VLOOKUP($A246,#REF!,#REF!,FALSE)+VLOOKUP($A246,#REF!,#REF!,FALSE)+VLOOKUP($A246,#REF!,#REF!,FALSE))</f>
        <v>#N/A</v>
      </c>
      <c r="T246" s="133" t="e">
        <f>S246-(VLOOKUP($A246,#REF!,#REF!,FALSE)+VLOOKUP($A246,#REF!,#REF!,FALSE)+VLOOKUP($A246,#REF!,#REF!,FALSE)+VLOOKUP($A246,#REF!,#REF!,FALSE))</f>
        <v>#N/A</v>
      </c>
      <c r="U246" s="133" t="e">
        <f>T246-(VLOOKUP($A246,#REF!,#REF!,FALSE)+VLOOKUP($A246,#REF!,#REF!,FALSE)+VLOOKUP($A246,#REF!,#REF!,FALSE)+VLOOKUP($A246,#REF!,#REF!,FALSE))</f>
        <v>#N/A</v>
      </c>
      <c r="V246" s="133" t="e">
        <f>U246-(VLOOKUP($A246,#REF!,#REF!,FALSE)+VLOOKUP($A246,#REF!,#REF!,FALSE)+VLOOKUP($A246,#REF!,#REF!,FALSE)+VLOOKUP($A246,#REF!,#REF!,FALSE))</f>
        <v>#N/A</v>
      </c>
      <c r="W246" s="133" t="e">
        <f>V246-(VLOOKUP($A246,#REF!,#REF!,FALSE)+VLOOKUP($A246,#REF!,#REF!,FALSE)+VLOOKUP($A246,#REF!,#REF!,FALSE)+VLOOKUP($A246,#REF!,#REF!,FALSE))</f>
        <v>#N/A</v>
      </c>
      <c r="X246" s="134" t="e">
        <f>W246-(VLOOKUP($A246,#REF!,#REF!,FALSE)+VLOOKUP($A246,#REF!,#REF!,FALSE)+VLOOKUP($A246,#REF!,#REF!,FALSE)+VLOOKUP($A246,#REF!,#REF!,FALSE))</f>
        <v>#N/A</v>
      </c>
      <c r="AC246" s="7"/>
      <c r="AD246" s="7"/>
      <c r="AE246" s="7"/>
      <c r="AF246" s="7"/>
      <c r="AG246" s="7"/>
      <c r="AH246" s="7"/>
      <c r="AI246" s="7"/>
      <c r="AJ246" s="7"/>
      <c r="AK246" s="7"/>
      <c r="AL246" s="7"/>
      <c r="AN246" s="7"/>
      <c r="CC246" s="33" t="e">
        <f>SUM(K246:X246)</f>
        <v>#N/A</v>
      </c>
    </row>
    <row r="247" spans="1:81" hidden="1" x14ac:dyDescent="0.2">
      <c r="A247" s="59">
        <v>1000010418</v>
      </c>
      <c r="B247" s="60" t="str">
        <f>VLOOKUP($A247,base!$F:$V,base!Q$1,FALSE)</f>
        <v>AMS COMPLET 900G OFFRE ECONOMIQUE SANS A</v>
      </c>
      <c r="C247" s="61">
        <f>VLOOKUP($A247,base!$F:$V,base!P$1,FALSE)</f>
        <v>2029004173</v>
      </c>
      <c r="D247" s="213">
        <f>VLOOKUP($A247,base!$F:$V,base!U$1,FALSE)</f>
        <v>5.417475726800971</v>
      </c>
      <c r="E247" s="195">
        <f>VLOOKUP($A247,base!$F:$V,base!T$1,FALSE)</f>
        <v>10.765192371983817</v>
      </c>
      <c r="F247" s="61">
        <f>VLOOKUP($A247,base!$F:$V,base!O$1,FALSE)</f>
        <v>28</v>
      </c>
      <c r="G247" s="61">
        <f>VLOOKUP($A247,base!$F:$V,base!N$1,FALSE)</f>
        <v>15</v>
      </c>
      <c r="H247" s="61" t="str">
        <f>VLOOKUP($A247,DLUO!$A:$H,DLUO!$F$1,FALSE)</f>
        <v>6</v>
      </c>
      <c r="I247" s="61" t="str">
        <f>VLOOKUP($A247,DLUO!$A:$H,DLUO!$H$1,FALSE)</f>
        <v>18</v>
      </c>
      <c r="J247" s="163" t="e">
        <f>VLOOKUP(A247,$A$6:$J$55,J$1,FALSE)+VLOOKUP(A247,$A$64:$J$113,J$1,FALSE)+VLOOKUP(A247,$A$122:$J$171,J$1,FALSE)+VLOOKUP(A247,$A$180:$J$229,J$1,FALSE)+VLOOKUP(A247,#REF!,#REF!,FALSE)+VLOOKUP(A247,#REF!,#REF!,FALSE)+VLOOKUP(A247,#REF!,#REF!,FALSE)+VLOOKUP(A247,#REF!,#REF!,FALSE)+VLOOKUP(A247,#REF!,#REF!,FALSE)+VLOOKUP(A247,#REF!,#REF!,FALSE)+VLOOKUP(A247,#REF!,#REF!,FALSE)+VLOOKUP(A247,#REF!,#REF!,FALSE)</f>
        <v>#REF!</v>
      </c>
      <c r="K247" s="164" t="e">
        <f>J247-(VLOOKUP($A247,#REF!,#REF!,FALSE)+VLOOKUP($A247,#REF!,#REF!,FALSE)+VLOOKUP($A247,#REF!,#REF!,FALSE)+VLOOKUP($A247,#REF!,#REF!,FALSE))</f>
        <v>#REF!</v>
      </c>
      <c r="L247" s="133" t="e">
        <f>K247-(VLOOKUP($A247,#REF!,#REF!,FALSE)+VLOOKUP($A247,#REF!,#REF!,FALSE)+VLOOKUP($A247,#REF!,#REF!,FALSE)+VLOOKUP($A247,#REF!,#REF!,FALSE))</f>
        <v>#REF!</v>
      </c>
      <c r="M247" s="133" t="e">
        <f>L247-(VLOOKUP($A247,#REF!,#REF!,FALSE)+VLOOKUP($A247,#REF!,#REF!,FALSE)+VLOOKUP($A247,#REF!,#REF!,FALSE)+VLOOKUP($A247,#REF!,#REF!,FALSE))</f>
        <v>#REF!</v>
      </c>
      <c r="N247" s="133" t="e">
        <f>M247-(VLOOKUP($A247,#REF!,#REF!,FALSE)+VLOOKUP($A247,#REF!,#REF!,FALSE)+VLOOKUP($A247,#REF!,#REF!,FALSE)+VLOOKUP($A247,#REF!,#REF!,FALSE))</f>
        <v>#REF!</v>
      </c>
      <c r="O247" s="133" t="e">
        <f>N247-(VLOOKUP($A247,#REF!,#REF!,FALSE)+VLOOKUP($A247,#REF!,#REF!,FALSE)+VLOOKUP($A247,#REF!,#REF!,FALSE)+VLOOKUP($A247,#REF!,#REF!,FALSE))</f>
        <v>#REF!</v>
      </c>
      <c r="P247" s="133" t="e">
        <f>O247-(VLOOKUP($A247,#REF!,#REF!,FALSE)+VLOOKUP($A247,#REF!,#REF!,FALSE)+VLOOKUP($A247,#REF!,#REF!,FALSE)+VLOOKUP($A247,#REF!,#REF!,FALSE))</f>
        <v>#REF!</v>
      </c>
      <c r="Q247" s="133" t="e">
        <f>P247-(VLOOKUP($A247,#REF!,#REF!,FALSE)+VLOOKUP($A247,#REF!,#REF!,FALSE)+VLOOKUP($A247,#REF!,#REF!,FALSE)+VLOOKUP($A247,#REF!,#REF!,FALSE))</f>
        <v>#REF!</v>
      </c>
      <c r="R247" s="133" t="e">
        <f>Q247-(VLOOKUP($A247,#REF!,#REF!,FALSE)+VLOOKUP($A247,#REF!,#REF!,FALSE)+VLOOKUP($A247,#REF!,#REF!,FALSE)+VLOOKUP($A247,#REF!,#REF!,FALSE))</f>
        <v>#REF!</v>
      </c>
      <c r="S247" s="133" t="e">
        <f>R247-(VLOOKUP($A247,#REF!,#REF!,FALSE)+VLOOKUP($A247,#REF!,#REF!,FALSE)+VLOOKUP($A247,#REF!,#REF!,FALSE)+VLOOKUP($A247,#REF!,#REF!,FALSE))</f>
        <v>#REF!</v>
      </c>
      <c r="T247" s="133" t="e">
        <f>S247-(VLOOKUP($A247,#REF!,#REF!,FALSE)+VLOOKUP($A247,#REF!,#REF!,FALSE)+VLOOKUP($A247,#REF!,#REF!,FALSE)+VLOOKUP($A247,#REF!,#REF!,FALSE))</f>
        <v>#REF!</v>
      </c>
      <c r="U247" s="133" t="e">
        <f>T247-(VLOOKUP($A247,#REF!,#REF!,FALSE)+VLOOKUP($A247,#REF!,#REF!,FALSE)+VLOOKUP($A247,#REF!,#REF!,FALSE)+VLOOKUP($A247,#REF!,#REF!,FALSE))</f>
        <v>#REF!</v>
      </c>
      <c r="V247" s="133" t="e">
        <f>U247-(VLOOKUP($A247,#REF!,#REF!,FALSE)+VLOOKUP($A247,#REF!,#REF!,FALSE)+VLOOKUP($A247,#REF!,#REF!,FALSE)+VLOOKUP($A247,#REF!,#REF!,FALSE))</f>
        <v>#REF!</v>
      </c>
      <c r="W247" s="133" t="e">
        <f>V247-(VLOOKUP($A247,#REF!,#REF!,FALSE)+VLOOKUP($A247,#REF!,#REF!,FALSE)+VLOOKUP($A247,#REF!,#REF!,FALSE)+VLOOKUP($A247,#REF!,#REF!,FALSE))</f>
        <v>#REF!</v>
      </c>
      <c r="X247" s="134" t="e">
        <f>W247-(VLOOKUP($A247,#REF!,#REF!,FALSE)+VLOOKUP($A247,#REF!,#REF!,FALSE)+VLOOKUP($A247,#REF!,#REF!,FALSE)+VLOOKUP($A247,#REF!,#REF!,FALSE))</f>
        <v>#REF!</v>
      </c>
      <c r="CC247" s="33" t="e">
        <f t="shared" si="240"/>
        <v>#REF!</v>
      </c>
    </row>
    <row r="248" spans="1:81" ht="13.5" hidden="1" customHeight="1" x14ac:dyDescent="0.2">
      <c r="A248" s="59">
        <v>1000013364</v>
      </c>
      <c r="B248" s="60" t="str">
        <f>VLOOKUP($A248,base!$F:$V,base!Q$1,FALSE)</f>
        <v>AMS COMPLET 900G X 15</v>
      </c>
      <c r="C248" s="61">
        <f>VLOOKUP($A248,base!$F:$V,base!P$1,FALSE)</f>
        <v>2029004173</v>
      </c>
      <c r="D248" s="213">
        <f>VLOOKUP($A248,base!$F:$V,base!U$1,FALSE)</f>
        <v>5.417475726800971</v>
      </c>
      <c r="E248" s="195">
        <f>VLOOKUP($A248,base!$F:$V,base!T$1,FALSE)</f>
        <v>10.765192371983817</v>
      </c>
      <c r="F248" s="61">
        <f>VLOOKUP($A248,base!$F:$V,base!O$1,FALSE)</f>
        <v>28</v>
      </c>
      <c r="G248" s="61">
        <f>VLOOKUP($A248,base!$F:$V,base!N$1,FALSE)</f>
        <v>15</v>
      </c>
      <c r="H248" s="61" t="str">
        <f>VLOOKUP($A248,DLUO!$A:$H,DLUO!$F$1,FALSE)</f>
        <v>6</v>
      </c>
      <c r="I248" s="61" t="str">
        <f>VLOOKUP($A248,DLUO!$A:$H,DLUO!$H$1,FALSE)</f>
        <v>18</v>
      </c>
      <c r="J248" s="163" t="e">
        <f>VLOOKUP(A248,$A$6:$J$55,J$1,FALSE)+VLOOKUP(A248,$A$64:$J$113,J$1,FALSE)+VLOOKUP(A248,$A$122:$J$171,J$1,FALSE)+VLOOKUP(A248,$A$180:$J$229,J$1,FALSE)+VLOOKUP(A248,#REF!,#REF!,FALSE)+VLOOKUP(A248,#REF!,#REF!,FALSE)+VLOOKUP(A248,#REF!,#REF!,FALSE)+VLOOKUP(A248,#REF!,#REF!,FALSE)+VLOOKUP(A248,#REF!,#REF!,FALSE)+VLOOKUP(A248,#REF!,#REF!,FALSE)+VLOOKUP(A248,#REF!,#REF!,FALSE)+VLOOKUP(A248,#REF!,#REF!,FALSE)</f>
        <v>#REF!</v>
      </c>
      <c r="K248" s="164" t="e">
        <f>J248-(VLOOKUP($A248,#REF!,#REF!,FALSE)+VLOOKUP($A248,#REF!,#REF!,FALSE)+VLOOKUP($A248,#REF!,#REF!,FALSE)+VLOOKUP($A248,#REF!,#REF!,FALSE))</f>
        <v>#REF!</v>
      </c>
      <c r="L248" s="133" t="e">
        <f>K248-(VLOOKUP($A248,#REF!,#REF!,FALSE)+VLOOKUP($A248,#REF!,#REF!,FALSE)+VLOOKUP($A248,#REF!,#REF!,FALSE)+VLOOKUP($A248,#REF!,#REF!,FALSE))</f>
        <v>#REF!</v>
      </c>
      <c r="M248" s="133" t="e">
        <f>L248-(VLOOKUP($A248,#REF!,#REF!,FALSE)+VLOOKUP($A248,#REF!,#REF!,FALSE)+VLOOKUP($A248,#REF!,#REF!,FALSE)+VLOOKUP($A248,#REF!,#REF!,FALSE))</f>
        <v>#REF!</v>
      </c>
      <c r="N248" s="133" t="e">
        <f>M248-(VLOOKUP($A248,#REF!,#REF!,FALSE)+VLOOKUP($A248,#REF!,#REF!,FALSE)+VLOOKUP($A248,#REF!,#REF!,FALSE)+VLOOKUP($A248,#REF!,#REF!,FALSE))</f>
        <v>#REF!</v>
      </c>
      <c r="O248" s="133" t="e">
        <f>N248-(VLOOKUP($A248,#REF!,#REF!,FALSE)+VLOOKUP($A248,#REF!,#REF!,FALSE)+VLOOKUP($A248,#REF!,#REF!,FALSE)+VLOOKUP($A248,#REF!,#REF!,FALSE))</f>
        <v>#REF!</v>
      </c>
      <c r="P248" s="133" t="e">
        <f>O248-(VLOOKUP($A248,#REF!,#REF!,FALSE)+VLOOKUP($A248,#REF!,#REF!,FALSE)+VLOOKUP($A248,#REF!,#REF!,FALSE)+VLOOKUP($A248,#REF!,#REF!,FALSE))</f>
        <v>#REF!</v>
      </c>
      <c r="Q248" s="133" t="e">
        <f>P248-(VLOOKUP($A248,#REF!,#REF!,FALSE)+VLOOKUP($A248,#REF!,#REF!,FALSE)+VLOOKUP($A248,#REF!,#REF!,FALSE)+VLOOKUP($A248,#REF!,#REF!,FALSE))</f>
        <v>#REF!</v>
      </c>
      <c r="R248" s="133" t="e">
        <f>Q248-(VLOOKUP($A248,#REF!,#REF!,FALSE)+VLOOKUP($A248,#REF!,#REF!,FALSE)+VLOOKUP($A248,#REF!,#REF!,FALSE)+VLOOKUP($A248,#REF!,#REF!,FALSE))</f>
        <v>#REF!</v>
      </c>
      <c r="S248" s="133" t="e">
        <f>R248-(VLOOKUP($A248,#REF!,#REF!,FALSE)+VLOOKUP($A248,#REF!,#REF!,FALSE)+VLOOKUP($A248,#REF!,#REF!,FALSE)+VLOOKUP($A248,#REF!,#REF!,FALSE))</f>
        <v>#REF!</v>
      </c>
      <c r="T248" s="133" t="e">
        <f>S248-(VLOOKUP($A248,#REF!,#REF!,FALSE)+VLOOKUP($A248,#REF!,#REF!,FALSE)+VLOOKUP($A248,#REF!,#REF!,FALSE)+VLOOKUP($A248,#REF!,#REF!,FALSE))</f>
        <v>#REF!</v>
      </c>
      <c r="U248" s="133" t="e">
        <f>T248-(VLOOKUP($A248,#REF!,#REF!,FALSE)+VLOOKUP($A248,#REF!,#REF!,FALSE)+VLOOKUP($A248,#REF!,#REF!,FALSE)+VLOOKUP($A248,#REF!,#REF!,FALSE))</f>
        <v>#REF!</v>
      </c>
      <c r="V248" s="133" t="e">
        <f>U248-(VLOOKUP($A248,#REF!,#REF!,FALSE)+VLOOKUP($A248,#REF!,#REF!,FALSE)+VLOOKUP($A248,#REF!,#REF!,FALSE)+VLOOKUP($A248,#REF!,#REF!,FALSE))</f>
        <v>#REF!</v>
      </c>
      <c r="W248" s="133" t="e">
        <f>V248-(VLOOKUP($A248,#REF!,#REF!,FALSE)+VLOOKUP($A248,#REF!,#REF!,FALSE)+VLOOKUP($A248,#REF!,#REF!,FALSE)+VLOOKUP($A248,#REF!,#REF!,FALSE))</f>
        <v>#REF!</v>
      </c>
      <c r="X248" s="134" t="e">
        <f>W248-(VLOOKUP($A248,#REF!,#REF!,FALSE)+VLOOKUP($A248,#REF!,#REF!,FALSE)+VLOOKUP($A248,#REF!,#REF!,FALSE)+VLOOKUP($A248,#REF!,#REF!,FALSE))</f>
        <v>#REF!</v>
      </c>
      <c r="AM248" s="37"/>
      <c r="CC248" s="33" t="e">
        <f t="shared" si="240"/>
        <v>#REF!</v>
      </c>
    </row>
    <row r="249" spans="1:81" hidden="1" x14ac:dyDescent="0.2">
      <c r="A249" s="59">
        <v>1000013363</v>
      </c>
      <c r="B249" s="60" t="str">
        <f>VLOOKUP($A249,base!$F:$V,base!Q$1,FALSE)</f>
        <v>AMS COMPLET 900G X 7</v>
      </c>
      <c r="C249" s="61">
        <f>VLOOKUP($A249,base!$F:$V,base!P$1,FALSE)</f>
        <v>2029004173</v>
      </c>
      <c r="D249" s="213">
        <f>VLOOKUP($A249,base!$F:$V,base!U$1,FALSE)</f>
        <v>5.417475726800971</v>
      </c>
      <c r="E249" s="195">
        <f>VLOOKUP($A249,base!$F:$V,base!T$1,FALSE)</f>
        <v>10.765192371983817</v>
      </c>
      <c r="F249" s="61">
        <f>VLOOKUP($A249,base!$F:$V,base!O$1,FALSE)</f>
        <v>60</v>
      </c>
      <c r="G249" s="61">
        <f>VLOOKUP($A249,base!$F:$V,base!N$1,FALSE)</f>
        <v>7</v>
      </c>
      <c r="H249" s="61" t="str">
        <f>VLOOKUP($A249,DLUO!$A:$H,DLUO!$F$1,FALSE)</f>
        <v>6</v>
      </c>
      <c r="I249" s="61" t="str">
        <f>VLOOKUP($A249,DLUO!$A:$H,DLUO!$H$1,FALSE)</f>
        <v>18</v>
      </c>
      <c r="J249" s="163" t="e">
        <f>VLOOKUP(A249,$A$6:$J$55,J$1,FALSE)+VLOOKUP(A249,$A$64:$J$113,J$1,FALSE)+VLOOKUP(A249,$A$122:$J$171,J$1,FALSE)+VLOOKUP(A249,$A$180:$J$229,J$1,FALSE)+VLOOKUP(A249,#REF!,#REF!,FALSE)+VLOOKUP(A249,#REF!,#REF!,FALSE)+VLOOKUP(A249,#REF!,#REF!,FALSE)+VLOOKUP(A249,#REF!,#REF!,FALSE)+VLOOKUP(A249,#REF!,#REF!,FALSE)+VLOOKUP(A249,#REF!,#REF!,FALSE)+VLOOKUP(A249,#REF!,#REF!,FALSE)+VLOOKUP(A249,#REF!,#REF!,FALSE)</f>
        <v>#REF!</v>
      </c>
      <c r="K249" s="164" t="e">
        <f>J249-(VLOOKUP($A249,#REF!,#REF!,FALSE)+VLOOKUP($A249,#REF!,#REF!,FALSE)+VLOOKUP($A249,#REF!,#REF!,FALSE)+VLOOKUP($A249,#REF!,#REF!,FALSE))</f>
        <v>#REF!</v>
      </c>
      <c r="L249" s="133" t="e">
        <f>K249-(VLOOKUP($A249,#REF!,#REF!,FALSE)+VLOOKUP($A249,#REF!,#REF!,FALSE)+VLOOKUP($A249,#REF!,#REF!,FALSE)+VLOOKUP($A249,#REF!,#REF!,FALSE))</f>
        <v>#REF!</v>
      </c>
      <c r="M249" s="133" t="e">
        <f>L249-(VLOOKUP($A249,#REF!,#REF!,FALSE)+VLOOKUP($A249,#REF!,#REF!,FALSE)+VLOOKUP($A249,#REF!,#REF!,FALSE)+VLOOKUP($A249,#REF!,#REF!,FALSE))</f>
        <v>#REF!</v>
      </c>
      <c r="N249" s="133" t="e">
        <f>M249-(VLOOKUP($A249,#REF!,#REF!,FALSE)+VLOOKUP($A249,#REF!,#REF!,FALSE)+VLOOKUP($A249,#REF!,#REF!,FALSE)+VLOOKUP($A249,#REF!,#REF!,FALSE))</f>
        <v>#REF!</v>
      </c>
      <c r="O249" s="133" t="e">
        <f>N249-(VLOOKUP($A249,#REF!,#REF!,FALSE)+VLOOKUP($A249,#REF!,#REF!,FALSE)+VLOOKUP($A249,#REF!,#REF!,FALSE)+VLOOKUP($A249,#REF!,#REF!,FALSE))</f>
        <v>#REF!</v>
      </c>
      <c r="P249" s="133" t="e">
        <f>O249-(VLOOKUP($A249,#REF!,#REF!,FALSE)+VLOOKUP($A249,#REF!,#REF!,FALSE)+VLOOKUP($A249,#REF!,#REF!,FALSE)+VLOOKUP($A249,#REF!,#REF!,FALSE))</f>
        <v>#REF!</v>
      </c>
      <c r="Q249" s="133" t="e">
        <f>P249-(VLOOKUP($A249,#REF!,#REF!,FALSE)+VLOOKUP($A249,#REF!,#REF!,FALSE)+VLOOKUP($A249,#REF!,#REF!,FALSE)+VLOOKUP($A249,#REF!,#REF!,FALSE))</f>
        <v>#REF!</v>
      </c>
      <c r="R249" s="133" t="e">
        <f>Q249-(VLOOKUP($A249,#REF!,#REF!,FALSE)+VLOOKUP($A249,#REF!,#REF!,FALSE)+VLOOKUP($A249,#REF!,#REF!,FALSE)+VLOOKUP($A249,#REF!,#REF!,FALSE))</f>
        <v>#REF!</v>
      </c>
      <c r="S249" s="133" t="e">
        <f>R249-(VLOOKUP($A249,#REF!,#REF!,FALSE)+VLOOKUP($A249,#REF!,#REF!,FALSE)+VLOOKUP($A249,#REF!,#REF!,FALSE)+VLOOKUP($A249,#REF!,#REF!,FALSE))</f>
        <v>#REF!</v>
      </c>
      <c r="T249" s="133" t="e">
        <f>S249-(VLOOKUP($A249,#REF!,#REF!,FALSE)+VLOOKUP($A249,#REF!,#REF!,FALSE)+VLOOKUP($A249,#REF!,#REF!,FALSE)+VLOOKUP($A249,#REF!,#REF!,FALSE))</f>
        <v>#REF!</v>
      </c>
      <c r="U249" s="133" t="e">
        <f>T249-(VLOOKUP($A249,#REF!,#REF!,FALSE)+VLOOKUP($A249,#REF!,#REF!,FALSE)+VLOOKUP($A249,#REF!,#REF!,FALSE)+VLOOKUP($A249,#REF!,#REF!,FALSE))</f>
        <v>#REF!</v>
      </c>
      <c r="V249" s="133" t="e">
        <f>U249-(VLOOKUP($A249,#REF!,#REF!,FALSE)+VLOOKUP($A249,#REF!,#REF!,FALSE)+VLOOKUP($A249,#REF!,#REF!,FALSE)+VLOOKUP($A249,#REF!,#REF!,FALSE))</f>
        <v>#REF!</v>
      </c>
      <c r="W249" s="133" t="e">
        <f>V249-(VLOOKUP($A249,#REF!,#REF!,FALSE)+VLOOKUP($A249,#REF!,#REF!,FALSE)+VLOOKUP($A249,#REF!,#REF!,FALSE)+VLOOKUP($A249,#REF!,#REF!,FALSE))</f>
        <v>#REF!</v>
      </c>
      <c r="X249" s="134" t="e">
        <f>W249-(VLOOKUP($A249,#REF!,#REF!,FALSE)+VLOOKUP($A249,#REF!,#REF!,FALSE)+VLOOKUP($A249,#REF!,#REF!,FALSE)+VLOOKUP($A249,#REF!,#REF!,FALSE))</f>
        <v>#REF!</v>
      </c>
      <c r="AM249" s="37"/>
      <c r="AR249" s="5"/>
      <c r="CC249" s="33" t="e">
        <f t="shared" si="240"/>
        <v>#REF!</v>
      </c>
    </row>
    <row r="250" spans="1:81" hidden="1" x14ac:dyDescent="0.2">
      <c r="A250" s="59">
        <v>1000013367</v>
      </c>
      <c r="B250" s="60" t="str">
        <f>VLOOKUP($A250,base!$F:$V,base!Q$1,FALSE)</f>
        <v>AMERICAN SANDWICH COMPLET 600 G X 15</v>
      </c>
      <c r="C250" s="61">
        <f>VLOOKUP($A250,base!$F:$V,base!P$1,FALSE)</f>
        <v>2029004173</v>
      </c>
      <c r="D250" s="213">
        <f>VLOOKUP($A250,base!$F:$V,base!U$1,FALSE)</f>
        <v>5.1712268314210057</v>
      </c>
      <c r="E250" s="195">
        <f>VLOOKUP($A250,base!$F:$V,base!T$1,FALSE)</f>
        <v>10.765192371983815</v>
      </c>
      <c r="F250" s="61">
        <f>VLOOKUP($A250,base!$F:$V,base!O$1,FALSE)</f>
        <v>44</v>
      </c>
      <c r="G250" s="61">
        <f>VLOOKUP($A250,base!$F:$V,base!N$1,FALSE)</f>
        <v>15</v>
      </c>
      <c r="H250" s="61" t="str">
        <f>VLOOKUP($A250,DLUO!$A:$H,DLUO!$F$1,FALSE)</f>
        <v>6</v>
      </c>
      <c r="I250" s="61" t="str">
        <f>VLOOKUP($A250,DLUO!$A:$H,DLUO!$H$1,FALSE)</f>
        <v>18</v>
      </c>
      <c r="J250" s="163" t="e">
        <f>VLOOKUP(A250,$A$6:$J$55,J$1,FALSE)+VLOOKUP(A250,$A$64:$J$113,J$1,FALSE)+VLOOKUP(A250,$A$122:$J$171,J$1,FALSE)+VLOOKUP(A250,$A$180:$J$229,J$1,FALSE)+VLOOKUP(A250,#REF!,#REF!,FALSE)+VLOOKUP(A250,#REF!,#REF!,FALSE)+VLOOKUP(A250,#REF!,#REF!,FALSE)+VLOOKUP(A250,#REF!,#REF!,FALSE)+VLOOKUP(A250,#REF!,#REF!,FALSE)+VLOOKUP(A250,#REF!,#REF!,FALSE)+VLOOKUP(A250,#REF!,#REF!,FALSE)+VLOOKUP(A250,#REF!,#REF!,FALSE)</f>
        <v>#REF!</v>
      </c>
      <c r="K250" s="164" t="e">
        <f>J250-(VLOOKUP($A250,#REF!,#REF!,FALSE)+VLOOKUP($A250,#REF!,#REF!,FALSE)+VLOOKUP($A250,#REF!,#REF!,FALSE)+VLOOKUP($A250,#REF!,#REF!,FALSE))</f>
        <v>#REF!</v>
      </c>
      <c r="L250" s="133" t="e">
        <f>K250-(VLOOKUP($A250,#REF!,#REF!,FALSE)+VLOOKUP($A250,#REF!,#REF!,FALSE)+VLOOKUP($A250,#REF!,#REF!,FALSE)+VLOOKUP($A250,#REF!,#REF!,FALSE))</f>
        <v>#REF!</v>
      </c>
      <c r="M250" s="133" t="e">
        <f>L250-(VLOOKUP($A250,#REF!,#REF!,FALSE)+VLOOKUP($A250,#REF!,#REF!,FALSE)+VLOOKUP($A250,#REF!,#REF!,FALSE)+VLOOKUP($A250,#REF!,#REF!,FALSE))</f>
        <v>#REF!</v>
      </c>
      <c r="N250" s="133" t="e">
        <f>M250-(VLOOKUP($A250,#REF!,#REF!,FALSE)+VLOOKUP($A250,#REF!,#REF!,FALSE)+VLOOKUP($A250,#REF!,#REF!,FALSE)+VLOOKUP($A250,#REF!,#REF!,FALSE))</f>
        <v>#REF!</v>
      </c>
      <c r="O250" s="133" t="e">
        <f>N250-(VLOOKUP($A250,#REF!,#REF!,FALSE)+VLOOKUP($A250,#REF!,#REF!,FALSE)+VLOOKUP($A250,#REF!,#REF!,FALSE)+VLOOKUP($A250,#REF!,#REF!,FALSE))</f>
        <v>#REF!</v>
      </c>
      <c r="P250" s="133" t="e">
        <f>O250-(VLOOKUP($A250,#REF!,#REF!,FALSE)+VLOOKUP($A250,#REF!,#REF!,FALSE)+VLOOKUP($A250,#REF!,#REF!,FALSE)+VLOOKUP($A250,#REF!,#REF!,FALSE))</f>
        <v>#REF!</v>
      </c>
      <c r="Q250" s="133" t="e">
        <f>P250-(VLOOKUP($A250,#REF!,#REF!,FALSE)+VLOOKUP($A250,#REF!,#REF!,FALSE)+VLOOKUP($A250,#REF!,#REF!,FALSE)+VLOOKUP($A250,#REF!,#REF!,FALSE))</f>
        <v>#REF!</v>
      </c>
      <c r="R250" s="133" t="e">
        <f>Q250-(VLOOKUP($A250,#REF!,#REF!,FALSE)+VLOOKUP($A250,#REF!,#REF!,FALSE)+VLOOKUP($A250,#REF!,#REF!,FALSE)+VLOOKUP($A250,#REF!,#REF!,FALSE))</f>
        <v>#REF!</v>
      </c>
      <c r="S250" s="133" t="e">
        <f>R250-(VLOOKUP($A250,#REF!,#REF!,FALSE)+VLOOKUP($A250,#REF!,#REF!,FALSE)+VLOOKUP($A250,#REF!,#REF!,FALSE)+VLOOKUP($A250,#REF!,#REF!,FALSE))</f>
        <v>#REF!</v>
      </c>
      <c r="T250" s="133" t="e">
        <f>S250-(VLOOKUP($A250,#REF!,#REF!,FALSE)+VLOOKUP($A250,#REF!,#REF!,FALSE)+VLOOKUP($A250,#REF!,#REF!,FALSE)+VLOOKUP($A250,#REF!,#REF!,FALSE))</f>
        <v>#REF!</v>
      </c>
      <c r="U250" s="133" t="e">
        <f>T250-(VLOOKUP($A250,#REF!,#REF!,FALSE)+VLOOKUP($A250,#REF!,#REF!,FALSE)+VLOOKUP($A250,#REF!,#REF!,FALSE)+VLOOKUP($A250,#REF!,#REF!,FALSE))</f>
        <v>#REF!</v>
      </c>
      <c r="V250" s="133" t="e">
        <f>U250-(VLOOKUP($A250,#REF!,#REF!,FALSE)+VLOOKUP($A250,#REF!,#REF!,FALSE)+VLOOKUP($A250,#REF!,#REF!,FALSE)+VLOOKUP($A250,#REF!,#REF!,FALSE))</f>
        <v>#REF!</v>
      </c>
      <c r="W250" s="133" t="e">
        <f>V250-(VLOOKUP($A250,#REF!,#REF!,FALSE)+VLOOKUP($A250,#REF!,#REF!,FALSE)+VLOOKUP($A250,#REF!,#REF!,FALSE)+VLOOKUP($A250,#REF!,#REF!,FALSE))</f>
        <v>#REF!</v>
      </c>
      <c r="X250" s="134" t="e">
        <f>W250-(VLOOKUP($A250,#REF!,#REF!,FALSE)+VLOOKUP($A250,#REF!,#REF!,FALSE)+VLOOKUP($A250,#REF!,#REF!,FALSE)+VLOOKUP($A250,#REF!,#REF!,FALSE))</f>
        <v>#REF!</v>
      </c>
      <c r="AM250" s="37"/>
      <c r="CC250" s="33" t="e">
        <f t="shared" si="240"/>
        <v>#REF!</v>
      </c>
    </row>
    <row r="251" spans="1:81" hidden="1" x14ac:dyDescent="0.2">
      <c r="A251" s="381">
        <v>1000015814</v>
      </c>
      <c r="B251" s="382" t="str">
        <f>VLOOKUP($A251,base!$F:$V,base!Q$1,FALSE)</f>
        <v>AMERICAN SANDWICH COMPLET 600 G X 15</v>
      </c>
      <c r="C251" s="383">
        <f>VLOOKUP($A251,base!$F:$V,base!P$1,FALSE)</f>
        <v>2029004173</v>
      </c>
      <c r="D251" s="384">
        <f>VLOOKUP($A251,base!$F:$V,base!U$1,FALSE)</f>
        <v>5.1712268314210057</v>
      </c>
      <c r="E251" s="385">
        <f>VLOOKUP($A251,base!$F:$V,base!T$1,FALSE)</f>
        <v>10.765192371983815</v>
      </c>
      <c r="F251" s="383">
        <f>VLOOKUP($A251,base!$F:$V,base!O$1,FALSE)</f>
        <v>44</v>
      </c>
      <c r="G251" s="383">
        <f>VLOOKUP($A251,base!$F:$V,base!N$1,FALSE)</f>
        <v>15</v>
      </c>
      <c r="H251" s="383" t="str">
        <f>VLOOKUP($A251,DLUO!$A:$H,DLUO!$F$1,FALSE)</f>
        <v>6</v>
      </c>
      <c r="I251" s="383" t="str">
        <f>VLOOKUP($A251,DLUO!$A:$H,DLUO!$H$1,FALSE)</f>
        <v>18</v>
      </c>
      <c r="J251" s="163" t="e">
        <f>VLOOKUP(A251,$A$6:$J$55,J$1,FALSE)+VLOOKUP(A251,$A$64:$J$113,J$1,FALSE)+VLOOKUP(A251,$A$122:$J$171,J$1,FALSE)+VLOOKUP(A251,$A$180:$J$229,J$1,FALSE)+VLOOKUP(A251,#REF!,#REF!,FALSE)+VLOOKUP(A251,#REF!,#REF!,FALSE)+VLOOKUP(A251,#REF!,#REF!,FALSE)+VLOOKUP(A251,#REF!,#REF!,FALSE)+VLOOKUP(A251,#REF!,#REF!,FALSE)+VLOOKUP(A251,#REF!,#REF!,FALSE)+VLOOKUP(A251,#REF!,#REF!,FALSE)+VLOOKUP(A251,#REF!,#REF!,FALSE)</f>
        <v>#REF!</v>
      </c>
      <c r="K251" s="164" t="e">
        <f>J251-(VLOOKUP($A251,#REF!,#REF!,FALSE)+VLOOKUP($A251,#REF!,#REF!,FALSE)+VLOOKUP($A251,#REF!,#REF!,FALSE)+VLOOKUP($A251,#REF!,#REF!,FALSE))</f>
        <v>#REF!</v>
      </c>
      <c r="L251" s="133" t="e">
        <f>K251-(VLOOKUP($A251,#REF!,#REF!,FALSE)+VLOOKUP($A251,#REF!,#REF!,FALSE)+VLOOKUP($A251,#REF!,#REF!,FALSE)+VLOOKUP($A251,#REF!,#REF!,FALSE))</f>
        <v>#REF!</v>
      </c>
      <c r="M251" s="133" t="e">
        <f>L251-(VLOOKUP($A251,#REF!,#REF!,FALSE)+VLOOKUP($A251,#REF!,#REF!,FALSE)+VLOOKUP($A251,#REF!,#REF!,FALSE)+VLOOKUP($A251,#REF!,#REF!,FALSE))</f>
        <v>#REF!</v>
      </c>
      <c r="N251" s="133" t="e">
        <f>M251-(VLOOKUP($A251,#REF!,#REF!,FALSE)+VLOOKUP($A251,#REF!,#REF!,FALSE)+VLOOKUP($A251,#REF!,#REF!,FALSE)+VLOOKUP($A251,#REF!,#REF!,FALSE))</f>
        <v>#REF!</v>
      </c>
      <c r="O251" s="133" t="e">
        <f>N251-(VLOOKUP($A251,#REF!,#REF!,FALSE)+VLOOKUP($A251,#REF!,#REF!,FALSE)+VLOOKUP($A251,#REF!,#REF!,FALSE)+VLOOKUP($A251,#REF!,#REF!,FALSE))</f>
        <v>#REF!</v>
      </c>
      <c r="P251" s="133" t="e">
        <f>O251-(VLOOKUP($A251,#REF!,#REF!,FALSE)+VLOOKUP($A251,#REF!,#REF!,FALSE)+VLOOKUP($A251,#REF!,#REF!,FALSE)+VLOOKUP($A251,#REF!,#REF!,FALSE))</f>
        <v>#REF!</v>
      </c>
      <c r="Q251" s="133" t="e">
        <f>P251-(VLOOKUP($A251,#REF!,#REF!,FALSE)+VLOOKUP($A251,#REF!,#REF!,FALSE)+VLOOKUP($A251,#REF!,#REF!,FALSE)+VLOOKUP($A251,#REF!,#REF!,FALSE))</f>
        <v>#REF!</v>
      </c>
      <c r="R251" s="133" t="e">
        <f>Q251-(VLOOKUP($A251,#REF!,#REF!,FALSE)+VLOOKUP($A251,#REF!,#REF!,FALSE)+VLOOKUP($A251,#REF!,#REF!,FALSE)+VLOOKUP($A251,#REF!,#REF!,FALSE))</f>
        <v>#REF!</v>
      </c>
      <c r="S251" s="133" t="e">
        <f>R251-(VLOOKUP($A251,#REF!,#REF!,FALSE)+VLOOKUP($A251,#REF!,#REF!,FALSE)+VLOOKUP($A251,#REF!,#REF!,FALSE)+VLOOKUP($A251,#REF!,#REF!,FALSE))</f>
        <v>#REF!</v>
      </c>
      <c r="T251" s="133" t="e">
        <f>S251-(VLOOKUP($A251,#REF!,#REF!,FALSE)+VLOOKUP($A251,#REF!,#REF!,FALSE)+VLOOKUP($A251,#REF!,#REF!,FALSE)+VLOOKUP($A251,#REF!,#REF!,FALSE))</f>
        <v>#REF!</v>
      </c>
      <c r="U251" s="133" t="e">
        <f>T251-(VLOOKUP($A251,#REF!,#REF!,FALSE)+VLOOKUP($A251,#REF!,#REF!,FALSE)+VLOOKUP($A251,#REF!,#REF!,FALSE)+VLOOKUP($A251,#REF!,#REF!,FALSE))</f>
        <v>#REF!</v>
      </c>
      <c r="V251" s="133" t="e">
        <f>U251-(VLOOKUP($A251,#REF!,#REF!,FALSE)+VLOOKUP($A251,#REF!,#REF!,FALSE)+VLOOKUP($A251,#REF!,#REF!,FALSE)+VLOOKUP($A251,#REF!,#REF!,FALSE))</f>
        <v>#REF!</v>
      </c>
      <c r="W251" s="133" t="e">
        <f>V251-(VLOOKUP($A251,#REF!,#REF!,FALSE)+VLOOKUP($A251,#REF!,#REF!,FALSE)+VLOOKUP($A251,#REF!,#REF!,FALSE)+VLOOKUP($A251,#REF!,#REF!,FALSE))</f>
        <v>#REF!</v>
      </c>
      <c r="X251" s="134" t="e">
        <f>W251-(VLOOKUP($A251,#REF!,#REF!,FALSE)+VLOOKUP($A251,#REF!,#REF!,FALSE)+VLOOKUP($A251,#REF!,#REF!,FALSE)+VLOOKUP($A251,#REF!,#REF!,FALSE))</f>
        <v>#REF!</v>
      </c>
      <c r="AM251" s="37"/>
      <c r="CC251" s="33" t="e">
        <f>SUM(K251:X251)</f>
        <v>#REF!</v>
      </c>
    </row>
    <row r="252" spans="1:81" hidden="1" x14ac:dyDescent="0.2">
      <c r="A252" s="59">
        <v>1000013366</v>
      </c>
      <c r="B252" s="60" t="str">
        <f>VLOOKUP($A252,base!$F:$V,base!Q$1,FALSE)</f>
        <v>AMERICAN SANDWICH COMPLET 600 G X 10</v>
      </c>
      <c r="C252" s="61">
        <f>VLOOKUP($A252,base!$F:$V,base!P$1,FALSE)</f>
        <v>2029004173</v>
      </c>
      <c r="D252" s="213">
        <f>VLOOKUP($A252,base!$F:$V,base!U$1,FALSE)</f>
        <v>5.6883495145631056</v>
      </c>
      <c r="E252" s="195">
        <f>VLOOKUP($A252,base!$F:$V,base!T$1,FALSE)</f>
        <v>10.765192371983817</v>
      </c>
      <c r="F252" s="61">
        <f>VLOOKUP($A252,base!$F:$V,base!O$1,FALSE)</f>
        <v>60</v>
      </c>
      <c r="G252" s="61">
        <f>VLOOKUP($A252,base!$F:$V,base!N$1,FALSE)</f>
        <v>10</v>
      </c>
      <c r="H252" s="61" t="str">
        <f>VLOOKUP($A252,DLUO!$A:$H,DLUO!$F$1,FALSE)</f>
        <v>6</v>
      </c>
      <c r="I252" s="61" t="str">
        <f>VLOOKUP($A252,DLUO!$A:$H,DLUO!$H$1,FALSE)</f>
        <v>18</v>
      </c>
      <c r="J252" s="163" t="e">
        <f>VLOOKUP(A252,$A$6:$J$55,J$1,FALSE)+VLOOKUP(A252,$A$64:$J$113,J$1,FALSE)+VLOOKUP(A252,$A$122:$J$171,J$1,FALSE)+VLOOKUP(A252,$A$180:$J$229,J$1,FALSE)+VLOOKUP(A252,#REF!,#REF!,FALSE)+VLOOKUP(A252,#REF!,#REF!,FALSE)+VLOOKUP(A252,#REF!,#REF!,FALSE)+VLOOKUP(A252,#REF!,#REF!,FALSE)+VLOOKUP(A252,#REF!,#REF!,FALSE)+VLOOKUP(A252,#REF!,#REF!,FALSE)+VLOOKUP(A252,#REF!,#REF!,FALSE)+VLOOKUP(A252,#REF!,#REF!,FALSE)</f>
        <v>#REF!</v>
      </c>
      <c r="K252" s="164" t="e">
        <f>J252-(VLOOKUP($A252,#REF!,#REF!,FALSE)+VLOOKUP($A252,#REF!,#REF!,FALSE)+VLOOKUP($A252,#REF!,#REF!,FALSE)+VLOOKUP($A252,#REF!,#REF!,FALSE))</f>
        <v>#REF!</v>
      </c>
      <c r="L252" s="133" t="e">
        <f>K252-(VLOOKUP($A252,#REF!,#REF!,FALSE)+VLOOKUP($A252,#REF!,#REF!,FALSE)+VLOOKUP($A252,#REF!,#REF!,FALSE)+VLOOKUP($A252,#REF!,#REF!,FALSE))</f>
        <v>#REF!</v>
      </c>
      <c r="M252" s="133" t="e">
        <f>L252-(VLOOKUP($A252,#REF!,#REF!,FALSE)+VLOOKUP($A252,#REF!,#REF!,FALSE)+VLOOKUP($A252,#REF!,#REF!,FALSE)+VLOOKUP($A252,#REF!,#REF!,FALSE))</f>
        <v>#REF!</v>
      </c>
      <c r="N252" s="133" t="e">
        <f>M252-(VLOOKUP($A252,#REF!,#REF!,FALSE)+VLOOKUP($A252,#REF!,#REF!,FALSE)+VLOOKUP($A252,#REF!,#REF!,FALSE)+VLOOKUP($A252,#REF!,#REF!,FALSE))</f>
        <v>#REF!</v>
      </c>
      <c r="O252" s="133" t="e">
        <f>N252-(VLOOKUP($A252,#REF!,#REF!,FALSE)+VLOOKUP($A252,#REF!,#REF!,FALSE)+VLOOKUP($A252,#REF!,#REF!,FALSE)+VLOOKUP($A252,#REF!,#REF!,FALSE))</f>
        <v>#REF!</v>
      </c>
      <c r="P252" s="133" t="e">
        <f>O252-(VLOOKUP($A252,#REF!,#REF!,FALSE)+VLOOKUP($A252,#REF!,#REF!,FALSE)+VLOOKUP($A252,#REF!,#REF!,FALSE)+VLOOKUP($A252,#REF!,#REF!,FALSE))</f>
        <v>#REF!</v>
      </c>
      <c r="Q252" s="133" t="e">
        <f>P252-(VLOOKUP($A252,#REF!,#REF!,FALSE)+VLOOKUP($A252,#REF!,#REF!,FALSE)+VLOOKUP($A252,#REF!,#REF!,FALSE)+VLOOKUP($A252,#REF!,#REF!,FALSE))</f>
        <v>#REF!</v>
      </c>
      <c r="R252" s="133" t="e">
        <f>Q252-(VLOOKUP($A252,#REF!,#REF!,FALSE)+VLOOKUP($A252,#REF!,#REF!,FALSE)+VLOOKUP($A252,#REF!,#REF!,FALSE)+VLOOKUP($A252,#REF!,#REF!,FALSE))</f>
        <v>#REF!</v>
      </c>
      <c r="S252" s="133" t="e">
        <f>R252-(VLOOKUP($A252,#REF!,#REF!,FALSE)+VLOOKUP($A252,#REF!,#REF!,FALSE)+VLOOKUP($A252,#REF!,#REF!,FALSE)+VLOOKUP($A252,#REF!,#REF!,FALSE))</f>
        <v>#REF!</v>
      </c>
      <c r="T252" s="133" t="e">
        <f>S252-(VLOOKUP($A252,#REF!,#REF!,FALSE)+VLOOKUP($A252,#REF!,#REF!,FALSE)+VLOOKUP($A252,#REF!,#REF!,FALSE)+VLOOKUP($A252,#REF!,#REF!,FALSE))</f>
        <v>#REF!</v>
      </c>
      <c r="U252" s="133" t="e">
        <f>T252-(VLOOKUP($A252,#REF!,#REF!,FALSE)+VLOOKUP($A252,#REF!,#REF!,FALSE)+VLOOKUP($A252,#REF!,#REF!,FALSE)+VLOOKUP($A252,#REF!,#REF!,FALSE))</f>
        <v>#REF!</v>
      </c>
      <c r="V252" s="133" t="e">
        <f>U252-(VLOOKUP($A252,#REF!,#REF!,FALSE)+VLOOKUP($A252,#REF!,#REF!,FALSE)+VLOOKUP($A252,#REF!,#REF!,FALSE)+VLOOKUP($A252,#REF!,#REF!,FALSE))</f>
        <v>#REF!</v>
      </c>
      <c r="W252" s="133" t="e">
        <f>V252-(VLOOKUP($A252,#REF!,#REF!,FALSE)+VLOOKUP($A252,#REF!,#REF!,FALSE)+VLOOKUP($A252,#REF!,#REF!,FALSE)+VLOOKUP($A252,#REF!,#REF!,FALSE))</f>
        <v>#REF!</v>
      </c>
      <c r="X252" s="134" t="e">
        <f>W252-(VLOOKUP($A252,#REF!,#REF!,FALSE)+VLOOKUP($A252,#REF!,#REF!,FALSE)+VLOOKUP($A252,#REF!,#REF!,FALSE)+VLOOKUP($A252,#REF!,#REF!,FALSE))</f>
        <v>#REF!</v>
      </c>
      <c r="AM252" s="37"/>
      <c r="CC252" s="33" t="e">
        <f>SUM(K252:X252)</f>
        <v>#REF!</v>
      </c>
    </row>
    <row r="253" spans="1:81" hidden="1" x14ac:dyDescent="0.2">
      <c r="A253" s="381">
        <v>1000015813</v>
      </c>
      <c r="B253" s="382" t="str">
        <f>VLOOKUP($A253,base!$F:$V,base!Q$1,FALSE)</f>
        <v>AMERICAN SANDWICH COMPLET 600 G X 10</v>
      </c>
      <c r="C253" s="383">
        <f>VLOOKUP($A253,base!$F:$V,base!P$1,FALSE)</f>
        <v>2029004173</v>
      </c>
      <c r="D253" s="384">
        <f>VLOOKUP($A253,base!$F:$V,base!U$1,FALSE)</f>
        <v>5.6883495145631056</v>
      </c>
      <c r="E253" s="385">
        <f>VLOOKUP($A253,base!$F:$V,base!T$1,FALSE)</f>
        <v>10.765192371983817</v>
      </c>
      <c r="F253" s="383">
        <f>VLOOKUP($A253,base!$F:$V,base!O$1,FALSE)</f>
        <v>60</v>
      </c>
      <c r="G253" s="383">
        <f>VLOOKUP($A253,base!$F:$V,base!N$1,FALSE)</f>
        <v>10</v>
      </c>
      <c r="H253" s="383" t="str">
        <f>VLOOKUP($A253,DLUO!$A:$H,DLUO!$F$1,FALSE)</f>
        <v>6</v>
      </c>
      <c r="I253" s="383" t="str">
        <f>VLOOKUP($A253,DLUO!$A:$H,DLUO!$H$1,FALSE)</f>
        <v>18</v>
      </c>
      <c r="J253" s="163" t="e">
        <f>VLOOKUP(A253,$A$6:$J$55,J$1,FALSE)+VLOOKUP(A253,$A$64:$J$113,J$1,FALSE)+VLOOKUP(A253,$A$122:$J$171,J$1,FALSE)+VLOOKUP(A253,$A$180:$J$229,J$1,FALSE)+VLOOKUP(A253,#REF!,#REF!,FALSE)+VLOOKUP(A253,#REF!,#REF!,FALSE)+VLOOKUP(A253,#REF!,#REF!,FALSE)+VLOOKUP(A253,#REF!,#REF!,FALSE)+VLOOKUP(A253,#REF!,#REF!,FALSE)+VLOOKUP(A253,#REF!,#REF!,FALSE)+VLOOKUP(A253,#REF!,#REF!,FALSE)+VLOOKUP(A253,#REF!,#REF!,FALSE)</f>
        <v>#REF!</v>
      </c>
      <c r="K253" s="164" t="e">
        <f>J253-(VLOOKUP($A253,#REF!,#REF!,FALSE)+VLOOKUP($A253,#REF!,#REF!,FALSE)+VLOOKUP($A253,#REF!,#REF!,FALSE)+VLOOKUP($A253,#REF!,#REF!,FALSE))</f>
        <v>#REF!</v>
      </c>
      <c r="L253" s="133" t="e">
        <f>K253-(VLOOKUP($A253,#REF!,#REF!,FALSE)+VLOOKUP($A253,#REF!,#REF!,FALSE)+VLOOKUP($A253,#REF!,#REF!,FALSE)+VLOOKUP($A253,#REF!,#REF!,FALSE))</f>
        <v>#REF!</v>
      </c>
      <c r="M253" s="133" t="e">
        <f>L253-(VLOOKUP($A253,#REF!,#REF!,FALSE)+VLOOKUP($A253,#REF!,#REF!,FALSE)+VLOOKUP($A253,#REF!,#REF!,FALSE)+VLOOKUP($A253,#REF!,#REF!,FALSE))</f>
        <v>#REF!</v>
      </c>
      <c r="N253" s="133" t="e">
        <f>M253-(VLOOKUP($A253,#REF!,#REF!,FALSE)+VLOOKUP($A253,#REF!,#REF!,FALSE)+VLOOKUP($A253,#REF!,#REF!,FALSE)+VLOOKUP($A253,#REF!,#REF!,FALSE))</f>
        <v>#REF!</v>
      </c>
      <c r="O253" s="133" t="e">
        <f>N253-(VLOOKUP($A253,#REF!,#REF!,FALSE)+VLOOKUP($A253,#REF!,#REF!,FALSE)+VLOOKUP($A253,#REF!,#REF!,FALSE)+VLOOKUP($A253,#REF!,#REF!,FALSE))</f>
        <v>#REF!</v>
      </c>
      <c r="P253" s="133" t="e">
        <f>O253-(VLOOKUP($A253,#REF!,#REF!,FALSE)+VLOOKUP($A253,#REF!,#REF!,FALSE)+VLOOKUP($A253,#REF!,#REF!,FALSE)+VLOOKUP($A253,#REF!,#REF!,FALSE))</f>
        <v>#REF!</v>
      </c>
      <c r="Q253" s="133" t="e">
        <f>P253-(VLOOKUP($A253,#REF!,#REF!,FALSE)+VLOOKUP($A253,#REF!,#REF!,FALSE)+VLOOKUP($A253,#REF!,#REF!,FALSE)+VLOOKUP($A253,#REF!,#REF!,FALSE))</f>
        <v>#REF!</v>
      </c>
      <c r="R253" s="133" t="e">
        <f>Q253-(VLOOKUP($A253,#REF!,#REF!,FALSE)+VLOOKUP($A253,#REF!,#REF!,FALSE)+VLOOKUP($A253,#REF!,#REF!,FALSE)+VLOOKUP($A253,#REF!,#REF!,FALSE))</f>
        <v>#REF!</v>
      </c>
      <c r="S253" s="133" t="e">
        <f>R253-(VLOOKUP($A253,#REF!,#REF!,FALSE)+VLOOKUP($A253,#REF!,#REF!,FALSE)+VLOOKUP($A253,#REF!,#REF!,FALSE)+VLOOKUP($A253,#REF!,#REF!,FALSE))</f>
        <v>#REF!</v>
      </c>
      <c r="T253" s="133" t="e">
        <f>S253-(VLOOKUP($A253,#REF!,#REF!,FALSE)+VLOOKUP($A253,#REF!,#REF!,FALSE)+VLOOKUP($A253,#REF!,#REF!,FALSE)+VLOOKUP($A253,#REF!,#REF!,FALSE))</f>
        <v>#REF!</v>
      </c>
      <c r="U253" s="133" t="e">
        <f>T253-(VLOOKUP($A253,#REF!,#REF!,FALSE)+VLOOKUP($A253,#REF!,#REF!,FALSE)+VLOOKUP($A253,#REF!,#REF!,FALSE)+VLOOKUP($A253,#REF!,#REF!,FALSE))</f>
        <v>#REF!</v>
      </c>
      <c r="V253" s="133" t="e">
        <f>U253-(VLOOKUP($A253,#REF!,#REF!,FALSE)+VLOOKUP($A253,#REF!,#REF!,FALSE)+VLOOKUP($A253,#REF!,#REF!,FALSE)+VLOOKUP($A253,#REF!,#REF!,FALSE))</f>
        <v>#REF!</v>
      </c>
      <c r="W253" s="133" t="e">
        <f>V253-(VLOOKUP($A253,#REF!,#REF!,FALSE)+VLOOKUP($A253,#REF!,#REF!,FALSE)+VLOOKUP($A253,#REF!,#REF!,FALSE)+VLOOKUP($A253,#REF!,#REF!,FALSE))</f>
        <v>#REF!</v>
      </c>
      <c r="X253" s="134" t="e">
        <f>W253-(VLOOKUP($A253,#REF!,#REF!,FALSE)+VLOOKUP($A253,#REF!,#REF!,FALSE)+VLOOKUP($A253,#REF!,#REF!,FALSE)+VLOOKUP($A253,#REF!,#REF!,FALSE))</f>
        <v>#REF!</v>
      </c>
      <c r="AM253" s="37"/>
      <c r="CC253" s="33" t="e">
        <f t="shared" si="240"/>
        <v>#REF!</v>
      </c>
    </row>
    <row r="254" spans="1:81" hidden="1" x14ac:dyDescent="0.2">
      <c r="A254" s="278">
        <v>1000011863</v>
      </c>
      <c r="B254" s="279" t="str">
        <f>VLOOKUP($A254,base!$F:$V,base!Q$1,FALSE)</f>
        <v>100% MIE NATURE PT PLUS 30% GT 650 G X 6</v>
      </c>
      <c r="C254" s="280">
        <f>VLOOKUP($A254,base!$F:$V,base!P$1,FALSE)</f>
        <v>2029004990</v>
      </c>
      <c r="D254" s="281">
        <f>VLOOKUP($A254,base!$F:$V,base!U$1,FALSE)</f>
        <v>6.108597285067872</v>
      </c>
      <c r="E254" s="282">
        <f>VLOOKUP($A254,base!$F:$V,base!T$1,FALSE)</f>
        <v>10.644516192735553</v>
      </c>
      <c r="F254" s="280">
        <f>VLOOKUP($A254,base!$F:$V,base!O$1,FALSE)</f>
        <v>68</v>
      </c>
      <c r="G254" s="280">
        <f>VLOOKUP($A254,base!$F:$V,base!N$1,FALSE)</f>
        <v>6</v>
      </c>
      <c r="H254" s="280" t="str">
        <f>VLOOKUP($A254,DLUO!$A:$H,DLUO!$F$1,FALSE)</f>
        <v>9</v>
      </c>
      <c r="I254" s="280" t="str">
        <f>VLOOKUP($A254,DLUO!$A:$H,DLUO!$H$1,FALSE)</f>
        <v>27</v>
      </c>
      <c r="J254" s="163" t="e">
        <f>VLOOKUP(A254,$A$6:$J$55,J$1,FALSE)+VLOOKUP(A254,$A$64:$J$113,J$1,FALSE)+VLOOKUP(A254,$A$122:$J$171,J$1,FALSE)+VLOOKUP(A254,$A$180:$J$229,J$1,FALSE)+VLOOKUP(A254,#REF!,#REF!,FALSE)+VLOOKUP(A254,#REF!,#REF!,FALSE)+VLOOKUP(A254,#REF!,#REF!,FALSE)+VLOOKUP(A254,#REF!,#REF!,FALSE)+VLOOKUP(A254,#REF!,#REF!,FALSE)+VLOOKUP(A254,#REF!,#REF!,FALSE)+VLOOKUP(A254,#REF!,#REF!,FALSE)+VLOOKUP(A254,#REF!,#REF!,FALSE)</f>
        <v>#REF!</v>
      </c>
      <c r="K254" s="164" t="e">
        <f>J254-(VLOOKUP($A254,#REF!,#REF!,FALSE)+VLOOKUP($A254,#REF!,#REF!,FALSE)+VLOOKUP($A254,#REF!,#REF!,FALSE)+VLOOKUP($A254,#REF!,#REF!,FALSE))</f>
        <v>#REF!</v>
      </c>
      <c r="L254" s="133" t="e">
        <f>K254-(VLOOKUP($A254,#REF!,#REF!,FALSE)+VLOOKUP($A254,#REF!,#REF!,FALSE)+VLOOKUP($A254,#REF!,#REF!,FALSE)+VLOOKUP($A254,#REF!,#REF!,FALSE))</f>
        <v>#REF!</v>
      </c>
      <c r="M254" s="133" t="e">
        <f>L254-(VLOOKUP($A254,#REF!,#REF!,FALSE)+VLOOKUP($A254,#REF!,#REF!,FALSE)+VLOOKUP($A254,#REF!,#REF!,FALSE)+VLOOKUP($A254,#REF!,#REF!,FALSE))</f>
        <v>#REF!</v>
      </c>
      <c r="N254" s="133" t="e">
        <f>M254-(VLOOKUP($A254,#REF!,#REF!,FALSE)+VLOOKUP($A254,#REF!,#REF!,FALSE)+VLOOKUP($A254,#REF!,#REF!,FALSE)+VLOOKUP($A254,#REF!,#REF!,FALSE))</f>
        <v>#REF!</v>
      </c>
      <c r="O254" s="133" t="e">
        <f>N254-(VLOOKUP($A254,#REF!,#REF!,FALSE)+VLOOKUP($A254,#REF!,#REF!,FALSE)+VLOOKUP($A254,#REF!,#REF!,FALSE)+VLOOKUP($A254,#REF!,#REF!,FALSE))</f>
        <v>#REF!</v>
      </c>
      <c r="P254" s="133" t="e">
        <f>O254-(VLOOKUP($A254,#REF!,#REF!,FALSE)+VLOOKUP($A254,#REF!,#REF!,FALSE)+VLOOKUP($A254,#REF!,#REF!,FALSE)+VLOOKUP($A254,#REF!,#REF!,FALSE))</f>
        <v>#REF!</v>
      </c>
      <c r="Q254" s="133" t="e">
        <f>P254-(VLOOKUP($A254,#REF!,#REF!,FALSE)+VLOOKUP($A254,#REF!,#REF!,FALSE)+VLOOKUP($A254,#REF!,#REF!,FALSE)+VLOOKUP($A254,#REF!,#REF!,FALSE))</f>
        <v>#REF!</v>
      </c>
      <c r="R254" s="133" t="e">
        <f>Q254-(VLOOKUP($A254,#REF!,#REF!,FALSE)+VLOOKUP($A254,#REF!,#REF!,FALSE)+VLOOKUP($A254,#REF!,#REF!,FALSE)+VLOOKUP($A254,#REF!,#REF!,FALSE))</f>
        <v>#REF!</v>
      </c>
      <c r="S254" s="133" t="e">
        <f>R254-(VLOOKUP($A254,#REF!,#REF!,FALSE)+VLOOKUP($A254,#REF!,#REF!,FALSE)+VLOOKUP($A254,#REF!,#REF!,FALSE)+VLOOKUP($A254,#REF!,#REF!,FALSE))</f>
        <v>#REF!</v>
      </c>
      <c r="T254" s="133" t="e">
        <f>S254-(VLOOKUP($A254,#REF!,#REF!,FALSE)+VLOOKUP($A254,#REF!,#REF!,FALSE)+VLOOKUP($A254,#REF!,#REF!,FALSE)+VLOOKUP($A254,#REF!,#REF!,FALSE))</f>
        <v>#REF!</v>
      </c>
      <c r="U254" s="133" t="e">
        <f>T254-(VLOOKUP($A254,#REF!,#REF!,FALSE)+VLOOKUP($A254,#REF!,#REF!,FALSE)+VLOOKUP($A254,#REF!,#REF!,FALSE)+VLOOKUP($A254,#REF!,#REF!,FALSE))</f>
        <v>#REF!</v>
      </c>
      <c r="V254" s="133" t="e">
        <f>U254-(VLOOKUP($A254,#REF!,#REF!,FALSE)+VLOOKUP($A254,#REF!,#REF!,FALSE)+VLOOKUP($A254,#REF!,#REF!,FALSE)+VLOOKUP($A254,#REF!,#REF!,FALSE))</f>
        <v>#REF!</v>
      </c>
      <c r="W254" s="133" t="e">
        <f>V254-(VLOOKUP($A254,#REF!,#REF!,FALSE)+VLOOKUP($A254,#REF!,#REF!,FALSE)+VLOOKUP($A254,#REF!,#REF!,FALSE)+VLOOKUP($A254,#REF!,#REF!,FALSE))</f>
        <v>#REF!</v>
      </c>
      <c r="X254" s="134" t="e">
        <f>W254-(VLOOKUP($A254,#REF!,#REF!,FALSE)+VLOOKUP($A254,#REF!,#REF!,FALSE)+VLOOKUP($A254,#REF!,#REF!,FALSE)+VLOOKUP($A254,#REF!,#REF!,FALSE))</f>
        <v>#REF!</v>
      </c>
      <c r="AM254" s="37"/>
      <c r="CC254" s="33" t="e">
        <f t="shared" si="240"/>
        <v>#REF!</v>
      </c>
    </row>
    <row r="255" spans="1:81" ht="16.5" hidden="1" customHeight="1" x14ac:dyDescent="0.2">
      <c r="A255" s="278">
        <v>1000015415</v>
      </c>
      <c r="B255" s="279" t="str">
        <f>VLOOKUP($A255,base!$F:$V,base!Q$1,FALSE)</f>
        <v>100% MIE NATURE PT PLUS 30% GT 650 G X 20</v>
      </c>
      <c r="C255" s="280">
        <f>VLOOKUP($A255,base!$F:$V,base!P$1,FALSE)</f>
        <v>2029004990</v>
      </c>
      <c r="D255" s="281">
        <f>VLOOKUP($A255,base!$F:$V,base!U$1,FALSE)</f>
        <v>6.2307692307692299</v>
      </c>
      <c r="E255" s="282">
        <f>VLOOKUP($A255,base!$F:$V,base!T$1,FALSE)</f>
        <v>10.644516192735551</v>
      </c>
      <c r="F255" s="280">
        <f>VLOOKUP($A255,base!$F:$V,base!O$1,FALSE)</f>
        <v>20</v>
      </c>
      <c r="G255" s="280">
        <f>VLOOKUP($A255,base!$F:$V,base!N$1,FALSE)</f>
        <v>20</v>
      </c>
      <c r="H255" s="280" t="str">
        <f>VLOOKUP($A255,DLUO!$A:$H,DLUO!$F$1,FALSE)</f>
        <v>9</v>
      </c>
      <c r="I255" s="280" t="str">
        <f>VLOOKUP($A255,DLUO!$A:$H,DLUO!$H$1,FALSE)</f>
        <v>27</v>
      </c>
      <c r="J255" s="163" t="e">
        <f>VLOOKUP(A255,$A$6:$J$55,J$1,FALSE)+VLOOKUP(A255,$A$64:$J$113,J$1,FALSE)+VLOOKUP(A255,$A$122:$J$171,J$1,FALSE)+VLOOKUP(A255,$A$180:$J$229,J$1,FALSE)+VLOOKUP(A255,#REF!,#REF!,FALSE)+VLOOKUP(A255,#REF!,#REF!,FALSE)+VLOOKUP(A255,#REF!,#REF!,FALSE)+VLOOKUP(A255,#REF!,#REF!,FALSE)+VLOOKUP(A255,#REF!,#REF!,FALSE)+VLOOKUP(A255,#REF!,#REF!,FALSE)+VLOOKUP(A255,#REF!,#REF!,FALSE)+VLOOKUP(A255,#REF!,#REF!,FALSE)</f>
        <v>#REF!</v>
      </c>
      <c r="K255" s="164" t="e">
        <f>J255-(VLOOKUP($A255,#REF!,#REF!,FALSE)+VLOOKUP($A255,#REF!,#REF!,FALSE)+VLOOKUP($A255,#REF!,#REF!,FALSE)+VLOOKUP($A255,#REF!,#REF!,FALSE))</f>
        <v>#REF!</v>
      </c>
      <c r="L255" s="133" t="e">
        <f>K255-(VLOOKUP($A255,#REF!,#REF!,FALSE)+VLOOKUP($A255,#REF!,#REF!,FALSE)+VLOOKUP($A255,#REF!,#REF!,FALSE)+VLOOKUP($A255,#REF!,#REF!,FALSE))</f>
        <v>#REF!</v>
      </c>
      <c r="M255" s="133" t="e">
        <f>L255-(VLOOKUP($A255,#REF!,#REF!,FALSE)+VLOOKUP($A255,#REF!,#REF!,FALSE)+VLOOKUP($A255,#REF!,#REF!,FALSE)+VLOOKUP($A255,#REF!,#REF!,FALSE))</f>
        <v>#REF!</v>
      </c>
      <c r="N255" s="133" t="e">
        <f>M255-(VLOOKUP($A255,#REF!,#REF!,FALSE)+VLOOKUP($A255,#REF!,#REF!,FALSE)+VLOOKUP($A255,#REF!,#REF!,FALSE)+VLOOKUP($A255,#REF!,#REF!,FALSE))</f>
        <v>#REF!</v>
      </c>
      <c r="O255" s="133" t="e">
        <f>N255-(VLOOKUP($A255,#REF!,#REF!,FALSE)+VLOOKUP($A255,#REF!,#REF!,FALSE)+VLOOKUP($A255,#REF!,#REF!,FALSE)+VLOOKUP($A255,#REF!,#REF!,FALSE))</f>
        <v>#REF!</v>
      </c>
      <c r="P255" s="133" t="e">
        <f>O255-(VLOOKUP($A255,#REF!,#REF!,FALSE)+VLOOKUP($A255,#REF!,#REF!,FALSE)+VLOOKUP($A255,#REF!,#REF!,FALSE)+VLOOKUP($A255,#REF!,#REF!,FALSE))</f>
        <v>#REF!</v>
      </c>
      <c r="Q255" s="133" t="e">
        <f>P255-(VLOOKUP($A255,#REF!,#REF!,FALSE)+VLOOKUP($A255,#REF!,#REF!,FALSE)+VLOOKUP($A255,#REF!,#REF!,FALSE)+VLOOKUP($A255,#REF!,#REF!,FALSE))</f>
        <v>#REF!</v>
      </c>
      <c r="R255" s="133" t="e">
        <f>Q255-(VLOOKUP($A255,#REF!,#REF!,FALSE)+VLOOKUP($A255,#REF!,#REF!,FALSE)+VLOOKUP($A255,#REF!,#REF!,FALSE)+VLOOKUP($A255,#REF!,#REF!,FALSE))</f>
        <v>#REF!</v>
      </c>
      <c r="S255" s="133" t="e">
        <f>R255-(VLOOKUP($A255,#REF!,#REF!,FALSE)+VLOOKUP($A255,#REF!,#REF!,FALSE)+VLOOKUP($A255,#REF!,#REF!,FALSE)+VLOOKUP($A255,#REF!,#REF!,FALSE))</f>
        <v>#REF!</v>
      </c>
      <c r="T255" s="133" t="e">
        <f>S255-(VLOOKUP($A255,#REF!,#REF!,FALSE)+VLOOKUP($A255,#REF!,#REF!,FALSE)+VLOOKUP($A255,#REF!,#REF!,FALSE)+VLOOKUP($A255,#REF!,#REF!,FALSE))</f>
        <v>#REF!</v>
      </c>
      <c r="U255" s="133" t="e">
        <f>T255-(VLOOKUP($A255,#REF!,#REF!,FALSE)+VLOOKUP($A255,#REF!,#REF!,FALSE)+VLOOKUP($A255,#REF!,#REF!,FALSE)+VLOOKUP($A255,#REF!,#REF!,FALSE))</f>
        <v>#REF!</v>
      </c>
      <c r="V255" s="133" t="e">
        <f>U255-(VLOOKUP($A255,#REF!,#REF!,FALSE)+VLOOKUP($A255,#REF!,#REF!,FALSE)+VLOOKUP($A255,#REF!,#REF!,FALSE)+VLOOKUP($A255,#REF!,#REF!,FALSE))</f>
        <v>#REF!</v>
      </c>
      <c r="W255" s="133" t="e">
        <f>V255-(VLOOKUP($A255,#REF!,#REF!,FALSE)+VLOOKUP($A255,#REF!,#REF!,FALSE)+VLOOKUP($A255,#REF!,#REF!,FALSE)+VLOOKUP($A255,#REF!,#REF!,FALSE))</f>
        <v>#REF!</v>
      </c>
      <c r="X255" s="134" t="e">
        <f>W255-(VLOOKUP($A255,#REF!,#REF!,FALSE)+VLOOKUP($A255,#REF!,#REF!,FALSE)+VLOOKUP($A255,#REF!,#REF!,FALSE)+VLOOKUP($A255,#REF!,#REF!,FALSE))</f>
        <v>#REF!</v>
      </c>
      <c r="AM255" s="37"/>
      <c r="CC255" s="33" t="e">
        <f>SUM(K255:X255)</f>
        <v>#REF!</v>
      </c>
    </row>
    <row r="256" spans="1:81" hidden="1" x14ac:dyDescent="0.2">
      <c r="A256" s="278">
        <v>1000013904</v>
      </c>
      <c r="B256" s="279" t="str">
        <f>VLOOKUP($A256,base!$F:$V,base!Q$1,FALSE)</f>
        <v>100% MIE NATURE PT MAXI 650 G X 6</v>
      </c>
      <c r="C256" s="280">
        <f>VLOOKUP($A256,base!$F:$V,base!P$1,FALSE)</f>
        <v>2029004990</v>
      </c>
      <c r="D256" s="281">
        <f>VLOOKUP($A256,base!$F:$V,base!U$1,FALSE)</f>
        <v>6.108597285067872</v>
      </c>
      <c r="E256" s="282">
        <f>VLOOKUP($A256,base!$F:$V,base!T$1,FALSE)</f>
        <v>10.644516192735553</v>
      </c>
      <c r="F256" s="280">
        <f>VLOOKUP($A256,base!$F:$V,base!O$1,FALSE)</f>
        <v>68</v>
      </c>
      <c r="G256" s="280">
        <f>VLOOKUP($A256,base!$F:$V,base!N$1,FALSE)</f>
        <v>6</v>
      </c>
      <c r="H256" s="280" t="str">
        <f>VLOOKUP($A256,DLUO!$A:$H,DLUO!$F$1,FALSE)</f>
        <v>9</v>
      </c>
      <c r="I256" s="280" t="str">
        <f>VLOOKUP($A256,DLUO!$A:$H,DLUO!$H$1,FALSE)</f>
        <v>27</v>
      </c>
      <c r="J256" s="163" t="e">
        <f>VLOOKUP(A256,$A$6:$J$55,J$1,FALSE)+VLOOKUP(A256,$A$64:$J$113,J$1,FALSE)+VLOOKUP(A256,$A$122:$J$171,J$1,FALSE)+VLOOKUP(A256,$A$180:$J$229,J$1,FALSE)+VLOOKUP(A256,#REF!,#REF!,FALSE)+VLOOKUP(A256,#REF!,#REF!,FALSE)+VLOOKUP(A256,#REF!,#REF!,FALSE)+VLOOKUP(A256,#REF!,#REF!,FALSE)+VLOOKUP(A256,#REF!,#REF!,FALSE)+VLOOKUP(A256,#REF!,#REF!,FALSE)+VLOOKUP(A256,#REF!,#REF!,FALSE)+VLOOKUP(A256,#REF!,#REF!,FALSE)</f>
        <v>#REF!</v>
      </c>
      <c r="K256" s="164" t="e">
        <f>J256-(VLOOKUP($A256,#REF!,#REF!,FALSE)+VLOOKUP($A256,#REF!,#REF!,FALSE)+VLOOKUP($A256,#REF!,#REF!,FALSE)+VLOOKUP($A256,#REF!,#REF!,FALSE))</f>
        <v>#REF!</v>
      </c>
      <c r="L256" s="133" t="e">
        <f>K256-(VLOOKUP($A256,#REF!,#REF!,FALSE)+VLOOKUP($A256,#REF!,#REF!,FALSE)+VLOOKUP($A256,#REF!,#REF!,FALSE)+VLOOKUP($A256,#REF!,#REF!,FALSE))</f>
        <v>#REF!</v>
      </c>
      <c r="M256" s="133" t="e">
        <f>L256-(VLOOKUP($A256,#REF!,#REF!,FALSE)+VLOOKUP($A256,#REF!,#REF!,FALSE)+VLOOKUP($A256,#REF!,#REF!,FALSE)+VLOOKUP($A256,#REF!,#REF!,FALSE))</f>
        <v>#REF!</v>
      </c>
      <c r="N256" s="133" t="e">
        <f>M256-(VLOOKUP($A256,#REF!,#REF!,FALSE)+VLOOKUP($A256,#REF!,#REF!,FALSE)+VLOOKUP($A256,#REF!,#REF!,FALSE)+VLOOKUP($A256,#REF!,#REF!,FALSE))</f>
        <v>#REF!</v>
      </c>
      <c r="O256" s="133" t="e">
        <f>N256-(VLOOKUP($A256,#REF!,#REF!,FALSE)+VLOOKUP($A256,#REF!,#REF!,FALSE)+VLOOKUP($A256,#REF!,#REF!,FALSE)+VLOOKUP($A256,#REF!,#REF!,FALSE))</f>
        <v>#REF!</v>
      </c>
      <c r="P256" s="133" t="e">
        <f>O256-(VLOOKUP($A256,#REF!,#REF!,FALSE)+VLOOKUP($A256,#REF!,#REF!,FALSE)+VLOOKUP($A256,#REF!,#REF!,FALSE)+VLOOKUP($A256,#REF!,#REF!,FALSE))</f>
        <v>#REF!</v>
      </c>
      <c r="Q256" s="133" t="e">
        <f>P256-(VLOOKUP($A256,#REF!,#REF!,FALSE)+VLOOKUP($A256,#REF!,#REF!,FALSE)+VLOOKUP($A256,#REF!,#REF!,FALSE)+VLOOKUP($A256,#REF!,#REF!,FALSE))</f>
        <v>#REF!</v>
      </c>
      <c r="R256" s="133" t="e">
        <f>Q256-(VLOOKUP($A256,#REF!,#REF!,FALSE)+VLOOKUP($A256,#REF!,#REF!,FALSE)+VLOOKUP($A256,#REF!,#REF!,FALSE)+VLOOKUP($A256,#REF!,#REF!,FALSE))</f>
        <v>#REF!</v>
      </c>
      <c r="S256" s="133" t="e">
        <f>R256-(VLOOKUP($A256,#REF!,#REF!,FALSE)+VLOOKUP($A256,#REF!,#REF!,FALSE)+VLOOKUP($A256,#REF!,#REF!,FALSE)+VLOOKUP($A256,#REF!,#REF!,FALSE))</f>
        <v>#REF!</v>
      </c>
      <c r="T256" s="133" t="e">
        <f>S256-(VLOOKUP($A256,#REF!,#REF!,FALSE)+VLOOKUP($A256,#REF!,#REF!,FALSE)+VLOOKUP($A256,#REF!,#REF!,FALSE)+VLOOKUP($A256,#REF!,#REF!,FALSE))</f>
        <v>#REF!</v>
      </c>
      <c r="U256" s="133" t="e">
        <f>T256-(VLOOKUP($A256,#REF!,#REF!,FALSE)+VLOOKUP($A256,#REF!,#REF!,FALSE)+VLOOKUP($A256,#REF!,#REF!,FALSE)+VLOOKUP($A256,#REF!,#REF!,FALSE))</f>
        <v>#REF!</v>
      </c>
      <c r="V256" s="133" t="e">
        <f>U256-(VLOOKUP($A256,#REF!,#REF!,FALSE)+VLOOKUP($A256,#REF!,#REF!,FALSE)+VLOOKUP($A256,#REF!,#REF!,FALSE)+VLOOKUP($A256,#REF!,#REF!,FALSE))</f>
        <v>#REF!</v>
      </c>
      <c r="W256" s="133" t="e">
        <f>V256-(VLOOKUP($A256,#REF!,#REF!,FALSE)+VLOOKUP($A256,#REF!,#REF!,FALSE)+VLOOKUP($A256,#REF!,#REF!,FALSE)+VLOOKUP($A256,#REF!,#REF!,FALSE))</f>
        <v>#REF!</v>
      </c>
      <c r="X256" s="134" t="e">
        <f>W256-(VLOOKUP($A256,#REF!,#REF!,FALSE)+VLOOKUP($A256,#REF!,#REF!,FALSE)+VLOOKUP($A256,#REF!,#REF!,FALSE)+VLOOKUP($A256,#REF!,#REF!,FALSE))</f>
        <v>#REF!</v>
      </c>
      <c r="AM256" s="37"/>
      <c r="CC256" s="33" t="e">
        <f t="shared" si="240"/>
        <v>#REF!</v>
      </c>
    </row>
    <row r="257" spans="1:81" ht="16.5" customHeight="1" x14ac:dyDescent="0.2">
      <c r="A257" s="386">
        <v>1000015875</v>
      </c>
      <c r="B257" s="387" t="str">
        <f>VLOOKUP($A257,base!$F:$V,base!Q$1,FALSE)</f>
        <v>100% MIE NATURE PT MAXI 650 G X 6</v>
      </c>
      <c r="C257" s="388">
        <f>VLOOKUP($A257,base!$F:$V,base!P$1,FALSE)</f>
        <v>2029004990</v>
      </c>
      <c r="D257" s="389">
        <f>VLOOKUP($A257,base!$F:$V,base!U$1,FALSE)</f>
        <v>6.108597285067872</v>
      </c>
      <c r="E257" s="390">
        <f>VLOOKUP($A257,base!$F:$V,base!T$1,FALSE)</f>
        <v>10.644516192735553</v>
      </c>
      <c r="F257" s="388">
        <f>VLOOKUP($A257,base!$F:$V,base!O$1,FALSE)</f>
        <v>68</v>
      </c>
      <c r="G257" s="388">
        <f>VLOOKUP($A257,base!$F:$V,base!N$1,FALSE)</f>
        <v>6</v>
      </c>
      <c r="H257" s="388" t="str">
        <f>VLOOKUP($A257,DLUO!$A:$H,DLUO!$F$1,FALSE)</f>
        <v>9</v>
      </c>
      <c r="I257" s="387" t="str">
        <f>VLOOKUP($A257,DLUO!$A:$H,DLUO!$H$1,FALSE)</f>
        <v>27</v>
      </c>
      <c r="J257" s="163" t="e">
        <f>VLOOKUP(A257,$A$6:$J$55,J$1,FALSE)+VLOOKUP(A257,$A$64:$J$113,J$1,FALSE)+VLOOKUP(A257,$A$122:$J$171,J$1,FALSE)+VLOOKUP(A257,$A$180:$J$229,J$1,FALSE)+VLOOKUP(A257,#REF!,#REF!,FALSE)+VLOOKUP(A257,#REF!,#REF!,FALSE)+VLOOKUP(A257,#REF!,#REF!,FALSE)+VLOOKUP(A257,#REF!,#REF!,FALSE)+VLOOKUP(A257,#REF!,#REF!,FALSE)+VLOOKUP(A257,#REF!,#REF!,FALSE)+VLOOKUP(A257,#REF!,#REF!,FALSE)+VLOOKUP(A257,#REF!,#REF!,FALSE)</f>
        <v>#N/A</v>
      </c>
      <c r="K257" s="164" t="e">
        <f>J257-(VLOOKUP($A257,#REF!,#REF!,FALSE)+VLOOKUP($A257,#REF!,#REF!,FALSE)+VLOOKUP($A257,#REF!,#REF!,FALSE)+VLOOKUP($A257,#REF!,#REF!,FALSE))</f>
        <v>#N/A</v>
      </c>
      <c r="L257" s="133" t="e">
        <f>K257-(VLOOKUP($A257,#REF!,#REF!,FALSE)+VLOOKUP($A257,#REF!,#REF!,FALSE)+VLOOKUP($A257,#REF!,#REF!,FALSE)+VLOOKUP($A257,#REF!,#REF!,FALSE))</f>
        <v>#N/A</v>
      </c>
      <c r="M257" s="133" t="e">
        <f>L257-(VLOOKUP($A257,#REF!,#REF!,FALSE)+VLOOKUP($A257,#REF!,#REF!,FALSE)+VLOOKUP($A257,#REF!,#REF!,FALSE)+VLOOKUP($A257,#REF!,#REF!,FALSE))</f>
        <v>#N/A</v>
      </c>
      <c r="N257" s="133" t="e">
        <f>M257-(VLOOKUP($A257,#REF!,#REF!,FALSE)+VLOOKUP($A257,#REF!,#REF!,FALSE)+VLOOKUP($A257,#REF!,#REF!,FALSE)+VLOOKUP($A257,#REF!,#REF!,FALSE))</f>
        <v>#N/A</v>
      </c>
      <c r="O257" s="133" t="e">
        <f>N257-(VLOOKUP($A257,#REF!,#REF!,FALSE)+VLOOKUP($A257,#REF!,#REF!,FALSE)+VLOOKUP($A257,#REF!,#REF!,FALSE)+VLOOKUP($A257,#REF!,#REF!,FALSE))</f>
        <v>#N/A</v>
      </c>
      <c r="P257" s="133" t="e">
        <f>O257-(VLOOKUP($A257,#REF!,#REF!,FALSE)+VLOOKUP($A257,#REF!,#REF!,FALSE)+VLOOKUP($A257,#REF!,#REF!,FALSE)+VLOOKUP($A257,#REF!,#REF!,FALSE))</f>
        <v>#N/A</v>
      </c>
      <c r="Q257" s="133" t="e">
        <f>P257-(VLOOKUP($A257,#REF!,#REF!,FALSE)+VLOOKUP($A257,#REF!,#REF!,FALSE)+VLOOKUP($A257,#REF!,#REF!,FALSE)+VLOOKUP($A257,#REF!,#REF!,FALSE))</f>
        <v>#N/A</v>
      </c>
      <c r="R257" s="133" t="e">
        <f>Q257-(VLOOKUP($A257,#REF!,#REF!,FALSE)+VLOOKUP($A257,#REF!,#REF!,FALSE)+VLOOKUP($A257,#REF!,#REF!,FALSE)+VLOOKUP($A257,#REF!,#REF!,FALSE))</f>
        <v>#N/A</v>
      </c>
      <c r="S257" s="133" t="e">
        <f>R257-(VLOOKUP($A257,#REF!,#REF!,FALSE)+VLOOKUP($A257,#REF!,#REF!,FALSE)+VLOOKUP($A257,#REF!,#REF!,FALSE)+VLOOKUP($A257,#REF!,#REF!,FALSE))</f>
        <v>#N/A</v>
      </c>
      <c r="T257" s="133" t="e">
        <f>S257-(VLOOKUP($A257,#REF!,#REF!,FALSE)+VLOOKUP($A257,#REF!,#REF!,FALSE)+VLOOKUP($A257,#REF!,#REF!,FALSE)+VLOOKUP($A257,#REF!,#REF!,FALSE))</f>
        <v>#N/A</v>
      </c>
      <c r="U257" s="133" t="e">
        <f>T257-(VLOOKUP($A257,#REF!,#REF!,FALSE)+VLOOKUP($A257,#REF!,#REF!,FALSE)+VLOOKUP($A257,#REF!,#REF!,FALSE)+VLOOKUP($A257,#REF!,#REF!,FALSE))</f>
        <v>#N/A</v>
      </c>
      <c r="V257" s="133" t="e">
        <f>U257-(VLOOKUP($A257,#REF!,#REF!,FALSE)+VLOOKUP($A257,#REF!,#REF!,FALSE)+VLOOKUP($A257,#REF!,#REF!,FALSE)+VLOOKUP($A257,#REF!,#REF!,FALSE))</f>
        <v>#N/A</v>
      </c>
      <c r="W257" s="133" t="e">
        <f>V257-(VLOOKUP($A257,#REF!,#REF!,FALSE)+VLOOKUP($A257,#REF!,#REF!,FALSE)+VLOOKUP($A257,#REF!,#REF!,FALSE)+VLOOKUP($A257,#REF!,#REF!,FALSE))</f>
        <v>#N/A</v>
      </c>
      <c r="X257" s="134" t="e">
        <f>W257-(VLOOKUP($A257,#REF!,#REF!,FALSE)+VLOOKUP($A257,#REF!,#REF!,FALSE)+VLOOKUP($A257,#REF!,#REF!,FALSE)+VLOOKUP($A257,#REF!,#REF!,FALSE))</f>
        <v>#N/A</v>
      </c>
      <c r="AM257" s="37"/>
      <c r="AN257" s="478"/>
      <c r="AO257" s="479"/>
      <c r="CC257" s="33" t="e">
        <f>SUM(K257:X257)</f>
        <v>#N/A</v>
      </c>
    </row>
    <row r="258" spans="1:81" hidden="1" x14ac:dyDescent="0.2">
      <c r="A258" s="278">
        <v>1000015416</v>
      </c>
      <c r="B258" s="279" t="str">
        <f>VLOOKUP($A258,base!$F:$V,base!Q$1,FALSE)</f>
        <v>100% MIE NATURE PT MAXI 650 G X 20</v>
      </c>
      <c r="C258" s="280">
        <f>VLOOKUP($A258,base!$F:$V,base!P$1,FALSE)</f>
        <v>2029004990</v>
      </c>
      <c r="D258" s="281">
        <f>VLOOKUP($A258,base!$F:$V,base!U$1,FALSE)</f>
        <v>6.2307692307692299</v>
      </c>
      <c r="E258" s="282">
        <f>VLOOKUP($A258,base!$F:$V,base!T$1,FALSE)</f>
        <v>10.644516192735551</v>
      </c>
      <c r="F258" s="280">
        <f>VLOOKUP($A258,base!$F:$V,base!O$1,FALSE)</f>
        <v>20</v>
      </c>
      <c r="G258" s="280">
        <f>VLOOKUP($A258,base!$F:$V,base!N$1,FALSE)</f>
        <v>20</v>
      </c>
      <c r="H258" s="280" t="str">
        <f>VLOOKUP($A258,DLUO!$A:$H,DLUO!$F$1,FALSE)</f>
        <v>9</v>
      </c>
      <c r="I258" s="280" t="str">
        <f>VLOOKUP($A258,DLUO!$A:$H,DLUO!$H$1,FALSE)</f>
        <v>27</v>
      </c>
      <c r="J258" s="163" t="e">
        <f>VLOOKUP(A258,$A$6:$J$55,J$1,FALSE)+VLOOKUP(A258,$A$64:$J$113,J$1,FALSE)+VLOOKUP(A258,$A$122:$J$171,J$1,FALSE)+VLOOKUP(A258,$A$180:$J$229,J$1,FALSE)+VLOOKUP(A258,#REF!,#REF!,FALSE)+VLOOKUP(A258,#REF!,#REF!,FALSE)+VLOOKUP(A258,#REF!,#REF!,FALSE)+VLOOKUP(A258,#REF!,#REF!,FALSE)+VLOOKUP(A258,#REF!,#REF!,FALSE)+VLOOKUP(A258,#REF!,#REF!,FALSE)+VLOOKUP(A258,#REF!,#REF!,FALSE)+VLOOKUP(A258,#REF!,#REF!,FALSE)</f>
        <v>#REF!</v>
      </c>
      <c r="K258" s="164" t="e">
        <f>J258-(VLOOKUP($A258,#REF!,#REF!,FALSE)+VLOOKUP($A258,#REF!,#REF!,FALSE)+VLOOKUP($A258,#REF!,#REF!,FALSE)+VLOOKUP($A258,#REF!,#REF!,FALSE))</f>
        <v>#REF!</v>
      </c>
      <c r="L258" s="133" t="e">
        <f>K258-(VLOOKUP($A258,#REF!,#REF!,FALSE)+VLOOKUP($A258,#REF!,#REF!,FALSE)+VLOOKUP($A258,#REF!,#REF!,FALSE)+VLOOKUP($A258,#REF!,#REF!,FALSE))</f>
        <v>#REF!</v>
      </c>
      <c r="M258" s="133" t="e">
        <f>L258-(VLOOKUP($A258,#REF!,#REF!,FALSE)+VLOOKUP($A258,#REF!,#REF!,FALSE)+VLOOKUP($A258,#REF!,#REF!,FALSE)+VLOOKUP($A258,#REF!,#REF!,FALSE))</f>
        <v>#REF!</v>
      </c>
      <c r="N258" s="133" t="e">
        <f>M258-(VLOOKUP($A258,#REF!,#REF!,FALSE)+VLOOKUP($A258,#REF!,#REF!,FALSE)+VLOOKUP($A258,#REF!,#REF!,FALSE)+VLOOKUP($A258,#REF!,#REF!,FALSE))</f>
        <v>#REF!</v>
      </c>
      <c r="O258" s="133" t="e">
        <f>N258-(VLOOKUP($A258,#REF!,#REF!,FALSE)+VLOOKUP($A258,#REF!,#REF!,FALSE)+VLOOKUP($A258,#REF!,#REF!,FALSE)+VLOOKUP($A258,#REF!,#REF!,FALSE))</f>
        <v>#REF!</v>
      </c>
      <c r="P258" s="133" t="e">
        <f>O258-(VLOOKUP($A258,#REF!,#REF!,FALSE)+VLOOKUP($A258,#REF!,#REF!,FALSE)+VLOOKUP($A258,#REF!,#REF!,FALSE)+VLOOKUP($A258,#REF!,#REF!,FALSE))</f>
        <v>#REF!</v>
      </c>
      <c r="Q258" s="133" t="e">
        <f>P258-(VLOOKUP($A258,#REF!,#REF!,FALSE)+VLOOKUP($A258,#REF!,#REF!,FALSE)+VLOOKUP($A258,#REF!,#REF!,FALSE)+VLOOKUP($A258,#REF!,#REF!,FALSE))</f>
        <v>#REF!</v>
      </c>
      <c r="R258" s="133" t="e">
        <f>Q258-(VLOOKUP($A258,#REF!,#REF!,FALSE)+VLOOKUP($A258,#REF!,#REF!,FALSE)+VLOOKUP($A258,#REF!,#REF!,FALSE)+VLOOKUP($A258,#REF!,#REF!,FALSE))</f>
        <v>#REF!</v>
      </c>
      <c r="S258" s="133" t="e">
        <f>R258-(VLOOKUP($A258,#REF!,#REF!,FALSE)+VLOOKUP($A258,#REF!,#REF!,FALSE)+VLOOKUP($A258,#REF!,#REF!,FALSE)+VLOOKUP($A258,#REF!,#REF!,FALSE))</f>
        <v>#REF!</v>
      </c>
      <c r="T258" s="133" t="e">
        <f>S258-(VLOOKUP($A258,#REF!,#REF!,FALSE)+VLOOKUP($A258,#REF!,#REF!,FALSE)+VLOOKUP($A258,#REF!,#REF!,FALSE)+VLOOKUP($A258,#REF!,#REF!,FALSE))</f>
        <v>#REF!</v>
      </c>
      <c r="U258" s="133" t="e">
        <f>T258-(VLOOKUP($A258,#REF!,#REF!,FALSE)+VLOOKUP($A258,#REF!,#REF!,FALSE)+VLOOKUP($A258,#REF!,#REF!,FALSE)+VLOOKUP($A258,#REF!,#REF!,FALSE))</f>
        <v>#REF!</v>
      </c>
      <c r="V258" s="133" t="e">
        <f>U258-(VLOOKUP($A258,#REF!,#REF!,FALSE)+VLOOKUP($A258,#REF!,#REF!,FALSE)+VLOOKUP($A258,#REF!,#REF!,FALSE)+VLOOKUP($A258,#REF!,#REF!,FALSE))</f>
        <v>#REF!</v>
      </c>
      <c r="W258" s="133" t="e">
        <f>V258-(VLOOKUP($A258,#REF!,#REF!,FALSE)+VLOOKUP($A258,#REF!,#REF!,FALSE)+VLOOKUP($A258,#REF!,#REF!,FALSE)+VLOOKUP($A258,#REF!,#REF!,FALSE))</f>
        <v>#REF!</v>
      </c>
      <c r="X258" s="134" t="e">
        <f>W258-(VLOOKUP($A258,#REF!,#REF!,FALSE)+VLOOKUP($A258,#REF!,#REF!,FALSE)+VLOOKUP($A258,#REF!,#REF!,FALSE)+VLOOKUP($A258,#REF!,#REF!,FALSE))</f>
        <v>#REF!</v>
      </c>
      <c r="AM258" s="37"/>
      <c r="CC258" s="33" t="e">
        <f>SUM(K258:X258)</f>
        <v>#REF!</v>
      </c>
    </row>
    <row r="259" spans="1:81" x14ac:dyDescent="0.2">
      <c r="A259" s="386">
        <v>1000015876</v>
      </c>
      <c r="B259" s="387" t="str">
        <f>VLOOKUP($A259,base!$F:$V,base!Q$1,FALSE)</f>
        <v>100% MIE NATURE PT MAXI 650 G X 20</v>
      </c>
      <c r="C259" s="388">
        <f>VLOOKUP($A259,base!$F:$V,base!P$1,FALSE)</f>
        <v>2029004990</v>
      </c>
      <c r="D259" s="389">
        <f>VLOOKUP($A259,base!$F:$V,base!U$1,FALSE)</f>
        <v>6.2307692307692299</v>
      </c>
      <c r="E259" s="390">
        <f>VLOOKUP($A259,base!$F:$V,base!T$1,FALSE)</f>
        <v>10.644516192735551</v>
      </c>
      <c r="F259" s="388">
        <f>VLOOKUP($A259,base!$F:$V,base!O$1,FALSE)</f>
        <v>20</v>
      </c>
      <c r="G259" s="388">
        <f>VLOOKUP($A259,base!$F:$V,base!N$1,FALSE)</f>
        <v>20</v>
      </c>
      <c r="H259" s="388" t="str">
        <f>VLOOKUP($A259,DLUO!$A:$H,DLUO!$F$1,FALSE)</f>
        <v>9</v>
      </c>
      <c r="I259" s="388" t="str">
        <f>VLOOKUP($A259,DLUO!$A:$H,DLUO!$H$1,FALSE)</f>
        <v>27</v>
      </c>
      <c r="J259" s="163" t="e">
        <f>VLOOKUP(A259,$A$6:$J$55,J$1,FALSE)+VLOOKUP(A259,$A$64:$J$113,J$1,FALSE)+VLOOKUP(A259,$A$122:$J$171,J$1,FALSE)+VLOOKUP(A259,$A$180:$J$229,J$1,FALSE)+VLOOKUP(A259,#REF!,#REF!,FALSE)+VLOOKUP(A259,#REF!,#REF!,FALSE)+VLOOKUP(A259,#REF!,#REF!,FALSE)+VLOOKUP(A259,#REF!,#REF!,FALSE)+VLOOKUP(A259,#REF!,#REF!,FALSE)+VLOOKUP(A259,#REF!,#REF!,FALSE)+VLOOKUP(A259,#REF!,#REF!,FALSE)+VLOOKUP(A259,#REF!,#REF!,FALSE)</f>
        <v>#N/A</v>
      </c>
      <c r="K259" s="164" t="e">
        <f>J259-(VLOOKUP($A259,#REF!,#REF!,FALSE)+VLOOKUP($A259,#REF!,#REF!,FALSE)+VLOOKUP($A259,#REF!,#REF!,FALSE)+VLOOKUP($A259,#REF!,#REF!,FALSE))</f>
        <v>#N/A</v>
      </c>
      <c r="L259" s="133" t="e">
        <f>K259-(VLOOKUP($A259,#REF!,#REF!,FALSE)+VLOOKUP($A259,#REF!,#REF!,FALSE)+VLOOKUP($A259,#REF!,#REF!,FALSE)+VLOOKUP($A259,#REF!,#REF!,FALSE))</f>
        <v>#N/A</v>
      </c>
      <c r="M259" s="133" t="e">
        <f>L259-(VLOOKUP($A259,#REF!,#REF!,FALSE)+VLOOKUP($A259,#REF!,#REF!,FALSE)+VLOOKUP($A259,#REF!,#REF!,FALSE)+VLOOKUP($A259,#REF!,#REF!,FALSE))</f>
        <v>#N/A</v>
      </c>
      <c r="N259" s="133" t="e">
        <f>M259-(VLOOKUP($A259,#REF!,#REF!,FALSE)+VLOOKUP($A259,#REF!,#REF!,FALSE)+VLOOKUP($A259,#REF!,#REF!,FALSE)+VLOOKUP($A259,#REF!,#REF!,FALSE))</f>
        <v>#N/A</v>
      </c>
      <c r="O259" s="133" t="e">
        <f>N259-(VLOOKUP($A259,#REF!,#REF!,FALSE)+VLOOKUP($A259,#REF!,#REF!,FALSE)+VLOOKUP($A259,#REF!,#REF!,FALSE)+VLOOKUP($A259,#REF!,#REF!,FALSE))</f>
        <v>#N/A</v>
      </c>
      <c r="P259" s="133" t="e">
        <f>O259-(VLOOKUP($A259,#REF!,#REF!,FALSE)+VLOOKUP($A259,#REF!,#REF!,FALSE)+VLOOKUP($A259,#REF!,#REF!,FALSE)+VLOOKUP($A259,#REF!,#REF!,FALSE))</f>
        <v>#N/A</v>
      </c>
      <c r="Q259" s="133" t="e">
        <f>P259-(VLOOKUP($A259,#REF!,#REF!,FALSE)+VLOOKUP($A259,#REF!,#REF!,FALSE)+VLOOKUP($A259,#REF!,#REF!,FALSE)+VLOOKUP($A259,#REF!,#REF!,FALSE))</f>
        <v>#N/A</v>
      </c>
      <c r="R259" s="133" t="e">
        <f>Q259-(VLOOKUP($A259,#REF!,#REF!,FALSE)+VLOOKUP($A259,#REF!,#REF!,FALSE)+VLOOKUP($A259,#REF!,#REF!,FALSE)+VLOOKUP($A259,#REF!,#REF!,FALSE))</f>
        <v>#N/A</v>
      </c>
      <c r="S259" s="133" t="e">
        <f>R259-(VLOOKUP($A259,#REF!,#REF!,FALSE)+VLOOKUP($A259,#REF!,#REF!,FALSE)+VLOOKUP($A259,#REF!,#REF!,FALSE)+VLOOKUP($A259,#REF!,#REF!,FALSE))</f>
        <v>#N/A</v>
      </c>
      <c r="T259" s="133" t="e">
        <f>S259-(VLOOKUP($A259,#REF!,#REF!,FALSE)+VLOOKUP($A259,#REF!,#REF!,FALSE)+VLOOKUP($A259,#REF!,#REF!,FALSE)+VLOOKUP($A259,#REF!,#REF!,FALSE))</f>
        <v>#N/A</v>
      </c>
      <c r="U259" s="133" t="e">
        <f>T259-(VLOOKUP($A259,#REF!,#REF!,FALSE)+VLOOKUP($A259,#REF!,#REF!,FALSE)+VLOOKUP($A259,#REF!,#REF!,FALSE)+VLOOKUP($A259,#REF!,#REF!,FALSE))</f>
        <v>#N/A</v>
      </c>
      <c r="V259" s="133" t="e">
        <f>U259-(VLOOKUP($A259,#REF!,#REF!,FALSE)+VLOOKUP($A259,#REF!,#REF!,FALSE)+VLOOKUP($A259,#REF!,#REF!,FALSE)+VLOOKUP($A259,#REF!,#REF!,FALSE))</f>
        <v>#N/A</v>
      </c>
      <c r="W259" s="133" t="e">
        <f>V259-(VLOOKUP($A259,#REF!,#REF!,FALSE)+VLOOKUP($A259,#REF!,#REF!,FALSE)+VLOOKUP($A259,#REF!,#REF!,FALSE)+VLOOKUP($A259,#REF!,#REF!,FALSE))</f>
        <v>#N/A</v>
      </c>
      <c r="X259" s="134" t="e">
        <f>W259-(VLOOKUP($A259,#REF!,#REF!,FALSE)+VLOOKUP($A259,#REF!,#REF!,FALSE)+VLOOKUP($A259,#REF!,#REF!,FALSE)+VLOOKUP($A259,#REF!,#REF!,FALSE))</f>
        <v>#N/A</v>
      </c>
      <c r="AM259" s="37"/>
      <c r="CC259" s="33" t="e">
        <f>SUM(K259:X259)</f>
        <v>#N/A</v>
      </c>
    </row>
    <row r="260" spans="1:81" hidden="1" x14ac:dyDescent="0.2">
      <c r="A260" s="386">
        <v>1000015913</v>
      </c>
      <c r="B260" s="387" t="str">
        <f>VLOOKUP($A260,base!$F:$V,base!Q$1,FALSE)</f>
        <v>100% MIE NATURE PT OFFRE ECO GT 650 G X 6</v>
      </c>
      <c r="C260" s="388">
        <f>VLOOKUP($A260,base!$F:$V,base!P$1,FALSE)</f>
        <v>2029004990</v>
      </c>
      <c r="D260" s="389">
        <f>VLOOKUP($A260,base!$F:$V,base!U$1,FALSE)</f>
        <v>6.108597285067872</v>
      </c>
      <c r="E260" s="390">
        <f>VLOOKUP($A260,base!$F:$V,base!T$1,FALSE)</f>
        <v>10.697980988042188</v>
      </c>
      <c r="F260" s="388">
        <f>VLOOKUP($A260,base!$F:$V,base!O$1,FALSE)</f>
        <v>68</v>
      </c>
      <c r="G260" s="388">
        <f>VLOOKUP($A260,base!$F:$V,base!N$1,FALSE)</f>
        <v>6</v>
      </c>
      <c r="H260" s="388" t="str">
        <f>VLOOKUP($A260,DLUO!$A:$H,DLUO!$F$1,FALSE)</f>
        <v>9</v>
      </c>
      <c r="I260" s="388" t="str">
        <f>VLOOKUP($A260,DLUO!$A:$H,DLUO!$H$1,FALSE)</f>
        <v>27</v>
      </c>
      <c r="J260" s="163" t="e">
        <f>VLOOKUP(A260,$A$6:$J$55,J$1,FALSE)+VLOOKUP(A260,$A$64:$J$113,J$1,FALSE)+VLOOKUP(A260,$A$122:$J$171,J$1,FALSE)+VLOOKUP(A260,$A$180:$J$229,J$1,FALSE)+VLOOKUP(A260,#REF!,#REF!,FALSE)+VLOOKUP(A260,#REF!,#REF!,FALSE)+VLOOKUP(A260,#REF!,#REF!,FALSE)+VLOOKUP(A260,#REF!,#REF!,FALSE)+VLOOKUP(A260,#REF!,#REF!,FALSE)+VLOOKUP(A260,#REF!,#REF!,FALSE)+VLOOKUP(A260,#REF!,#REF!,FALSE)+VLOOKUP(A260,#REF!,#REF!,FALSE)</f>
        <v>#REF!</v>
      </c>
      <c r="K260" s="164" t="e">
        <f>J260-(VLOOKUP($A260,#REF!,#REF!,FALSE)+VLOOKUP($A260,#REF!,#REF!,FALSE)+VLOOKUP($A260,#REF!,#REF!,FALSE)+VLOOKUP($A260,#REF!,#REF!,FALSE))</f>
        <v>#REF!</v>
      </c>
      <c r="L260" s="133" t="e">
        <f>K260-(VLOOKUP($A260,#REF!,#REF!,FALSE)+VLOOKUP($A260,#REF!,#REF!,FALSE)+VLOOKUP($A260,#REF!,#REF!,FALSE)+VLOOKUP($A260,#REF!,#REF!,FALSE))</f>
        <v>#REF!</v>
      </c>
      <c r="M260" s="133" t="e">
        <f>L260-(VLOOKUP($A260,#REF!,#REF!,FALSE)+VLOOKUP($A260,#REF!,#REF!,FALSE)+VLOOKUP($A260,#REF!,#REF!,FALSE)+VLOOKUP($A260,#REF!,#REF!,FALSE))</f>
        <v>#REF!</v>
      </c>
      <c r="N260" s="133" t="e">
        <f>M260-(VLOOKUP($A260,#REF!,#REF!,FALSE)+VLOOKUP($A260,#REF!,#REF!,FALSE)+VLOOKUP($A260,#REF!,#REF!,FALSE)+VLOOKUP($A260,#REF!,#REF!,FALSE))</f>
        <v>#REF!</v>
      </c>
      <c r="O260" s="133" t="e">
        <f>N260-(VLOOKUP($A260,#REF!,#REF!,FALSE)+VLOOKUP($A260,#REF!,#REF!,FALSE)+VLOOKUP($A260,#REF!,#REF!,FALSE)+VLOOKUP($A260,#REF!,#REF!,FALSE))</f>
        <v>#REF!</v>
      </c>
      <c r="P260" s="133" t="e">
        <f>O260-(VLOOKUP($A260,#REF!,#REF!,FALSE)+VLOOKUP($A260,#REF!,#REF!,FALSE)+VLOOKUP($A260,#REF!,#REF!,FALSE)+VLOOKUP($A260,#REF!,#REF!,FALSE))</f>
        <v>#REF!</v>
      </c>
      <c r="Q260" s="133" t="e">
        <f>P260-(VLOOKUP($A260,#REF!,#REF!,FALSE)+VLOOKUP($A260,#REF!,#REF!,FALSE)+VLOOKUP($A260,#REF!,#REF!,FALSE)+VLOOKUP($A260,#REF!,#REF!,FALSE))</f>
        <v>#REF!</v>
      </c>
      <c r="R260" s="133" t="e">
        <f>Q260-(VLOOKUP($A260,#REF!,#REF!,FALSE)+VLOOKUP($A260,#REF!,#REF!,FALSE)+VLOOKUP($A260,#REF!,#REF!,FALSE)+VLOOKUP($A260,#REF!,#REF!,FALSE))</f>
        <v>#REF!</v>
      </c>
      <c r="S260" s="133" t="e">
        <f>R260-(VLOOKUP($A260,#REF!,#REF!,FALSE)+VLOOKUP($A260,#REF!,#REF!,FALSE)+VLOOKUP($A260,#REF!,#REF!,FALSE)+VLOOKUP($A260,#REF!,#REF!,FALSE))</f>
        <v>#REF!</v>
      </c>
      <c r="T260" s="133" t="e">
        <f>S260-(VLOOKUP($A260,#REF!,#REF!,FALSE)+VLOOKUP($A260,#REF!,#REF!,FALSE)+VLOOKUP($A260,#REF!,#REF!,FALSE)+VLOOKUP($A260,#REF!,#REF!,FALSE))</f>
        <v>#REF!</v>
      </c>
      <c r="U260" s="133" t="e">
        <f>T260-(VLOOKUP($A260,#REF!,#REF!,FALSE)+VLOOKUP($A260,#REF!,#REF!,FALSE)+VLOOKUP($A260,#REF!,#REF!,FALSE)+VLOOKUP($A260,#REF!,#REF!,FALSE))</f>
        <v>#REF!</v>
      </c>
      <c r="V260" s="133" t="e">
        <f>U260-(VLOOKUP($A260,#REF!,#REF!,FALSE)+VLOOKUP($A260,#REF!,#REF!,FALSE)+VLOOKUP($A260,#REF!,#REF!,FALSE)+VLOOKUP($A260,#REF!,#REF!,FALSE))</f>
        <v>#REF!</v>
      </c>
      <c r="W260" s="133" t="e">
        <f>V260-(VLOOKUP($A260,#REF!,#REF!,FALSE)+VLOOKUP($A260,#REF!,#REF!,FALSE)+VLOOKUP($A260,#REF!,#REF!,FALSE)+VLOOKUP($A260,#REF!,#REF!,FALSE))</f>
        <v>#REF!</v>
      </c>
      <c r="X260" s="134" t="e">
        <f>W260-(VLOOKUP($A260,#REF!,#REF!,FALSE)+VLOOKUP($A260,#REF!,#REF!,FALSE)+VLOOKUP($A260,#REF!,#REF!,FALSE)+VLOOKUP($A260,#REF!,#REF!,FALSE))</f>
        <v>#REF!</v>
      </c>
      <c r="CC260" s="33" t="e">
        <f>SUM(K260:X260)</f>
        <v>#REF!</v>
      </c>
    </row>
    <row r="261" spans="1:81" hidden="1" x14ac:dyDescent="0.2">
      <c r="A261" s="278">
        <v>1000013954</v>
      </c>
      <c r="B261" s="279" t="str">
        <f>VLOOKUP($A261,base!$F:$V,base!Q$1,FALSE)</f>
        <v>100% MIE NATURE PT OFFRE ECO GT 650 G X 6</v>
      </c>
      <c r="C261" s="280">
        <f>VLOOKUP($A261,base!$F:$V,base!P$1,FALSE)</f>
        <v>2029004990</v>
      </c>
      <c r="D261" s="281">
        <f>VLOOKUP($A261,base!$F:$V,base!U$1,FALSE)</f>
        <v>6.1203672220333205</v>
      </c>
      <c r="E261" s="282">
        <f>VLOOKUP($A261,base!$F:$V,base!T$1,FALSE)</f>
        <v>10.677407947680573</v>
      </c>
      <c r="F261" s="280">
        <f>VLOOKUP($A261,base!$F:$V,base!O$1,FALSE)</f>
        <v>68</v>
      </c>
      <c r="G261" s="280">
        <f>VLOOKUP($A261,base!$F:$V,base!N$1,FALSE)</f>
        <v>6</v>
      </c>
      <c r="H261" s="280" t="str">
        <f>VLOOKUP($A261,DLUO!$A:$H,DLUO!$F$1,FALSE)</f>
        <v>9</v>
      </c>
      <c r="I261" s="280" t="str">
        <f>VLOOKUP($A261,DLUO!$A:$H,DLUO!$H$1,FALSE)</f>
        <v>27</v>
      </c>
      <c r="J261" s="163" t="e">
        <f>VLOOKUP(A261,$A$6:$J$55,J$1,FALSE)+VLOOKUP(A261,$A$64:$J$113,J$1,FALSE)+VLOOKUP(A261,$A$122:$J$171,J$1,FALSE)+VLOOKUP(A261,$A$180:$J$229,J$1,FALSE)+VLOOKUP(A261,#REF!,#REF!,FALSE)+VLOOKUP(A261,#REF!,#REF!,FALSE)+VLOOKUP(A261,#REF!,#REF!,FALSE)+VLOOKUP(A261,#REF!,#REF!,FALSE)+VLOOKUP(A261,#REF!,#REF!,FALSE)+VLOOKUP(A261,#REF!,#REF!,FALSE)+VLOOKUP(A261,#REF!,#REF!,FALSE)+VLOOKUP(A261,#REF!,#REF!,FALSE)</f>
        <v>#REF!</v>
      </c>
      <c r="K261" s="164" t="e">
        <f>J261-(VLOOKUP($A261,#REF!,#REF!,FALSE)+VLOOKUP($A261,#REF!,#REF!,FALSE)+VLOOKUP($A261,#REF!,#REF!,FALSE)+VLOOKUP($A261,#REF!,#REF!,FALSE))</f>
        <v>#REF!</v>
      </c>
      <c r="L261" s="133" t="e">
        <f>K261-(VLOOKUP($A261,#REF!,#REF!,FALSE)+VLOOKUP($A261,#REF!,#REF!,FALSE)+VLOOKUP($A261,#REF!,#REF!,FALSE)+VLOOKUP($A261,#REF!,#REF!,FALSE))</f>
        <v>#REF!</v>
      </c>
      <c r="M261" s="133" t="e">
        <f>L261-(VLOOKUP($A261,#REF!,#REF!,FALSE)+VLOOKUP($A261,#REF!,#REF!,FALSE)+VLOOKUP($A261,#REF!,#REF!,FALSE)+VLOOKUP($A261,#REF!,#REF!,FALSE))</f>
        <v>#REF!</v>
      </c>
      <c r="N261" s="133" t="e">
        <f>M261-(VLOOKUP($A261,#REF!,#REF!,FALSE)+VLOOKUP($A261,#REF!,#REF!,FALSE)+VLOOKUP($A261,#REF!,#REF!,FALSE)+VLOOKUP($A261,#REF!,#REF!,FALSE))</f>
        <v>#REF!</v>
      </c>
      <c r="O261" s="133" t="e">
        <f>N261-(VLOOKUP($A261,#REF!,#REF!,FALSE)+VLOOKUP($A261,#REF!,#REF!,FALSE)+VLOOKUP($A261,#REF!,#REF!,FALSE)+VLOOKUP($A261,#REF!,#REF!,FALSE))</f>
        <v>#REF!</v>
      </c>
      <c r="P261" s="133" t="e">
        <f>O261-(VLOOKUP($A261,#REF!,#REF!,FALSE)+VLOOKUP($A261,#REF!,#REF!,FALSE)+VLOOKUP($A261,#REF!,#REF!,FALSE)+VLOOKUP($A261,#REF!,#REF!,FALSE))</f>
        <v>#REF!</v>
      </c>
      <c r="Q261" s="133" t="e">
        <f>P261-(VLOOKUP($A261,#REF!,#REF!,FALSE)+VLOOKUP($A261,#REF!,#REF!,FALSE)+VLOOKUP($A261,#REF!,#REF!,FALSE)+VLOOKUP($A261,#REF!,#REF!,FALSE))</f>
        <v>#REF!</v>
      </c>
      <c r="R261" s="133" t="e">
        <f>Q261-(VLOOKUP($A261,#REF!,#REF!,FALSE)+VLOOKUP($A261,#REF!,#REF!,FALSE)+VLOOKUP($A261,#REF!,#REF!,FALSE)+VLOOKUP($A261,#REF!,#REF!,FALSE))</f>
        <v>#REF!</v>
      </c>
      <c r="S261" s="133" t="e">
        <f>R261-(VLOOKUP($A261,#REF!,#REF!,FALSE)+VLOOKUP($A261,#REF!,#REF!,FALSE)+VLOOKUP($A261,#REF!,#REF!,FALSE)+VLOOKUP($A261,#REF!,#REF!,FALSE))</f>
        <v>#REF!</v>
      </c>
      <c r="T261" s="133" t="e">
        <f>S261-(VLOOKUP($A261,#REF!,#REF!,FALSE)+VLOOKUP($A261,#REF!,#REF!,FALSE)+VLOOKUP($A261,#REF!,#REF!,FALSE)+VLOOKUP($A261,#REF!,#REF!,FALSE))</f>
        <v>#REF!</v>
      </c>
      <c r="U261" s="133" t="e">
        <f>T261-(VLOOKUP($A261,#REF!,#REF!,FALSE)+VLOOKUP($A261,#REF!,#REF!,FALSE)+VLOOKUP($A261,#REF!,#REF!,FALSE)+VLOOKUP($A261,#REF!,#REF!,FALSE))</f>
        <v>#REF!</v>
      </c>
      <c r="V261" s="133" t="e">
        <f>U261-(VLOOKUP($A261,#REF!,#REF!,FALSE)+VLOOKUP($A261,#REF!,#REF!,FALSE)+VLOOKUP($A261,#REF!,#REF!,FALSE)+VLOOKUP($A261,#REF!,#REF!,FALSE))</f>
        <v>#REF!</v>
      </c>
      <c r="W261" s="133" t="e">
        <f>V261-(VLOOKUP($A261,#REF!,#REF!,FALSE)+VLOOKUP($A261,#REF!,#REF!,FALSE)+VLOOKUP($A261,#REF!,#REF!,FALSE)+VLOOKUP($A261,#REF!,#REF!,FALSE))</f>
        <v>#REF!</v>
      </c>
      <c r="X261" s="134" t="e">
        <f>W261-(VLOOKUP($A261,#REF!,#REF!,FALSE)+VLOOKUP($A261,#REF!,#REF!,FALSE)+VLOOKUP($A261,#REF!,#REF!,FALSE)+VLOOKUP($A261,#REF!,#REF!,FALSE))</f>
        <v>#REF!</v>
      </c>
      <c r="CC261" s="33" t="e">
        <f t="shared" si="240"/>
        <v>#REF!</v>
      </c>
    </row>
    <row r="262" spans="1:81" ht="15" customHeight="1" x14ac:dyDescent="0.2">
      <c r="A262" s="276">
        <v>1000011694</v>
      </c>
      <c r="B262" s="277" t="str">
        <f>VLOOKUP($A262,base!$F:$V,base!Q$1,FALSE)</f>
        <v>100% MIE COMPLET MAXI   650 G X 6</v>
      </c>
      <c r="C262" s="328">
        <f>VLOOKUP($A262,base!$F:$V,base!P$1,FALSE)</f>
        <v>2029004995</v>
      </c>
      <c r="D262" s="329">
        <f>VLOOKUP($A262,base!$F:$V,base!U$1,FALSE)</f>
        <v>5.6811875693673688</v>
      </c>
      <c r="E262" s="330">
        <f>VLOOKUP($A262,base!$F:$V,base!T$1,FALSE)</f>
        <v>9.8638470007912478</v>
      </c>
      <c r="F262" s="328">
        <f>VLOOKUP($A262,base!$F:$V,base!O$1,FALSE)</f>
        <v>68</v>
      </c>
      <c r="G262" s="328">
        <f>VLOOKUP($A262,base!$F:$V,base!N$1,FALSE)</f>
        <v>6</v>
      </c>
      <c r="H262" s="328" t="str">
        <f>VLOOKUP($A262,DLUO!$A:$H,DLUO!$F$1,FALSE)</f>
        <v>6</v>
      </c>
      <c r="I262" s="328" t="str">
        <f>VLOOKUP($A262,DLUO!$A:$H,DLUO!$H$1,FALSE)</f>
        <v>18</v>
      </c>
      <c r="J262" s="163" t="e">
        <f>VLOOKUP(A262,$A$6:$J$55,J$1,FALSE)+VLOOKUP(A262,$A$64:$J$113,J$1,FALSE)+VLOOKUP(A262,$A$122:$J$171,J$1,FALSE)+VLOOKUP(A262,$A$180:$J$229,J$1,FALSE)+VLOOKUP(A262,#REF!,#REF!,FALSE)+VLOOKUP(A262,#REF!,#REF!,FALSE)+VLOOKUP(A262,#REF!,#REF!,FALSE)+VLOOKUP(A262,#REF!,#REF!,FALSE)+VLOOKUP(A262,#REF!,#REF!,FALSE)+VLOOKUP(A262,#REF!,#REF!,FALSE)+VLOOKUP(A262,#REF!,#REF!,FALSE)+VLOOKUP(A262,#REF!,#REF!,FALSE)</f>
        <v>#N/A</v>
      </c>
      <c r="K262" s="164" t="e">
        <f>J262-(VLOOKUP($A262,#REF!,#REF!,FALSE)+VLOOKUP($A262,#REF!,#REF!,FALSE)+VLOOKUP($A262,#REF!,#REF!,FALSE)+VLOOKUP($A262,#REF!,#REF!,FALSE))</f>
        <v>#N/A</v>
      </c>
      <c r="L262" s="133" t="e">
        <f>K262-(VLOOKUP($A262,#REF!,#REF!,FALSE)+VLOOKUP($A262,#REF!,#REF!,FALSE)+VLOOKUP($A262,#REF!,#REF!,FALSE)+VLOOKUP($A262,#REF!,#REF!,FALSE))</f>
        <v>#N/A</v>
      </c>
      <c r="M262" s="133" t="e">
        <f>L262-(VLOOKUP($A262,#REF!,#REF!,FALSE)+VLOOKUP($A262,#REF!,#REF!,FALSE)+VLOOKUP($A262,#REF!,#REF!,FALSE)+VLOOKUP($A262,#REF!,#REF!,FALSE))</f>
        <v>#N/A</v>
      </c>
      <c r="N262" s="133" t="e">
        <f>M262-(VLOOKUP($A262,#REF!,#REF!,FALSE)+VLOOKUP($A262,#REF!,#REF!,FALSE)+VLOOKUP($A262,#REF!,#REF!,FALSE)+VLOOKUP($A262,#REF!,#REF!,FALSE))</f>
        <v>#N/A</v>
      </c>
      <c r="O262" s="133" t="e">
        <f>N262-(VLOOKUP($A262,#REF!,#REF!,FALSE)+VLOOKUP($A262,#REF!,#REF!,FALSE)+VLOOKUP($A262,#REF!,#REF!,FALSE)+VLOOKUP($A262,#REF!,#REF!,FALSE))</f>
        <v>#N/A</v>
      </c>
      <c r="P262" s="133" t="e">
        <f>O262-(VLOOKUP($A262,#REF!,#REF!,FALSE)+VLOOKUP($A262,#REF!,#REF!,FALSE)+VLOOKUP($A262,#REF!,#REF!,FALSE)+VLOOKUP($A262,#REF!,#REF!,FALSE))</f>
        <v>#N/A</v>
      </c>
      <c r="Q262" s="133" t="e">
        <f>P262-(VLOOKUP($A262,#REF!,#REF!,FALSE)+VLOOKUP($A262,#REF!,#REF!,FALSE)+VLOOKUP($A262,#REF!,#REF!,FALSE)+VLOOKUP($A262,#REF!,#REF!,FALSE))</f>
        <v>#N/A</v>
      </c>
      <c r="R262" s="133" t="e">
        <f>Q262-(VLOOKUP($A262,#REF!,#REF!,FALSE)+VLOOKUP($A262,#REF!,#REF!,FALSE)+VLOOKUP($A262,#REF!,#REF!,FALSE)+VLOOKUP($A262,#REF!,#REF!,FALSE))</f>
        <v>#N/A</v>
      </c>
      <c r="S262" s="133" t="e">
        <f>R262-(VLOOKUP($A262,#REF!,#REF!,FALSE)+VLOOKUP($A262,#REF!,#REF!,FALSE)+VLOOKUP($A262,#REF!,#REF!,FALSE)+VLOOKUP($A262,#REF!,#REF!,FALSE))</f>
        <v>#N/A</v>
      </c>
      <c r="T262" s="133" t="e">
        <f>S262-(VLOOKUP($A262,#REF!,#REF!,FALSE)+VLOOKUP($A262,#REF!,#REF!,FALSE)+VLOOKUP($A262,#REF!,#REF!,FALSE)+VLOOKUP($A262,#REF!,#REF!,FALSE))</f>
        <v>#N/A</v>
      </c>
      <c r="U262" s="133" t="e">
        <f>T262-(VLOOKUP($A262,#REF!,#REF!,FALSE)+VLOOKUP($A262,#REF!,#REF!,FALSE)+VLOOKUP($A262,#REF!,#REF!,FALSE)+VLOOKUP($A262,#REF!,#REF!,FALSE))</f>
        <v>#N/A</v>
      </c>
      <c r="V262" s="133" t="e">
        <f>U262-(VLOOKUP($A262,#REF!,#REF!,FALSE)+VLOOKUP($A262,#REF!,#REF!,FALSE)+VLOOKUP($A262,#REF!,#REF!,FALSE)+VLOOKUP($A262,#REF!,#REF!,FALSE))</f>
        <v>#N/A</v>
      </c>
      <c r="W262" s="133" t="e">
        <f>V262-(VLOOKUP($A262,#REF!,#REF!,FALSE)+VLOOKUP($A262,#REF!,#REF!,FALSE)+VLOOKUP($A262,#REF!,#REF!,FALSE)+VLOOKUP($A262,#REF!,#REF!,FALSE))</f>
        <v>#N/A</v>
      </c>
      <c r="X262" s="134" t="e">
        <f>W262-(VLOOKUP($A262,#REF!,#REF!,FALSE)+VLOOKUP($A262,#REF!,#REF!,FALSE)+VLOOKUP($A262,#REF!,#REF!,FALSE)+VLOOKUP($A262,#REF!,#REF!,FALSE))</f>
        <v>#N/A</v>
      </c>
      <c r="AM262" s="37"/>
      <c r="AN262" s="478"/>
      <c r="AO262" s="479"/>
      <c r="CC262" s="33" t="e">
        <f t="shared" si="240"/>
        <v>#N/A</v>
      </c>
    </row>
    <row r="263" spans="1:81" x14ac:dyDescent="0.2">
      <c r="A263" s="276">
        <v>1000015418</v>
      </c>
      <c r="B263" s="277" t="str">
        <f>VLOOKUP($A263,base!$F:$V,base!Q$1,FALSE)</f>
        <v>100% MIE COMPLET MAXI 650 G X 20</v>
      </c>
      <c r="C263" s="328">
        <f>VLOOKUP($A263,base!$F:$V,base!P$1,FALSE)</f>
        <v>2029004995</v>
      </c>
      <c r="D263" s="329">
        <f>VLOOKUP($A263,base!$F:$V,base!U$1,FALSE)</f>
        <v>5.7948113207547172</v>
      </c>
      <c r="E263" s="330">
        <f>VLOOKUP($A263,base!$F:$V,base!T$1,FALSE)</f>
        <v>9.8638470007912478</v>
      </c>
      <c r="F263" s="328">
        <f>VLOOKUP($A263,base!$F:$V,base!O$1,FALSE)</f>
        <v>20</v>
      </c>
      <c r="G263" s="328">
        <f>VLOOKUP($A263,base!$F:$V,base!N$1,FALSE)</f>
        <v>20</v>
      </c>
      <c r="H263" s="328" t="str">
        <f>VLOOKUP($A263,DLUO!$A:$H,DLUO!$F$1,FALSE)</f>
        <v>6</v>
      </c>
      <c r="I263" s="328" t="str">
        <f>VLOOKUP($A263,DLUO!$A:$H,DLUO!$H$1,FALSE)</f>
        <v>18</v>
      </c>
      <c r="J263" s="163" t="e">
        <f>VLOOKUP(A263,$A$6:$J$55,J$1,FALSE)+VLOOKUP(A263,$A$64:$J$113,J$1,FALSE)+VLOOKUP(A263,$A$122:$J$171,J$1,FALSE)+VLOOKUP(A263,$A$180:$J$229,J$1,FALSE)+VLOOKUP(A263,#REF!,#REF!,FALSE)+VLOOKUP(A263,#REF!,#REF!,FALSE)+VLOOKUP(A263,#REF!,#REF!,FALSE)+VLOOKUP(A263,#REF!,#REF!,FALSE)+VLOOKUP(A263,#REF!,#REF!,FALSE)+VLOOKUP(A263,#REF!,#REF!,FALSE)+VLOOKUP(A263,#REF!,#REF!,FALSE)+VLOOKUP(A263,#REF!,#REF!,FALSE)</f>
        <v>#N/A</v>
      </c>
      <c r="K263" s="164" t="e">
        <f>J263-(VLOOKUP($A263,#REF!,#REF!,FALSE)+VLOOKUP($A263,#REF!,#REF!,FALSE)+VLOOKUP($A263,#REF!,#REF!,FALSE)+VLOOKUP($A263,#REF!,#REF!,FALSE))</f>
        <v>#N/A</v>
      </c>
      <c r="L263" s="133" t="e">
        <f>K263-(VLOOKUP($A263,#REF!,#REF!,FALSE)+VLOOKUP($A263,#REF!,#REF!,FALSE)+VLOOKUP($A263,#REF!,#REF!,FALSE)+VLOOKUP($A263,#REF!,#REF!,FALSE))</f>
        <v>#N/A</v>
      </c>
      <c r="M263" s="133" t="e">
        <f>L263-(VLOOKUP($A263,#REF!,#REF!,FALSE)+VLOOKUP($A263,#REF!,#REF!,FALSE)+VLOOKUP($A263,#REF!,#REF!,FALSE)+VLOOKUP($A263,#REF!,#REF!,FALSE))</f>
        <v>#N/A</v>
      </c>
      <c r="N263" s="133" t="e">
        <f>M263-(VLOOKUP($A263,#REF!,#REF!,FALSE)+VLOOKUP($A263,#REF!,#REF!,FALSE)+VLOOKUP($A263,#REF!,#REF!,FALSE)+VLOOKUP($A263,#REF!,#REF!,FALSE))</f>
        <v>#N/A</v>
      </c>
      <c r="O263" s="133" t="e">
        <f>N263-(VLOOKUP($A263,#REF!,#REF!,FALSE)+VLOOKUP($A263,#REF!,#REF!,FALSE)+VLOOKUP($A263,#REF!,#REF!,FALSE)+VLOOKUP($A263,#REF!,#REF!,FALSE))</f>
        <v>#N/A</v>
      </c>
      <c r="P263" s="133" t="e">
        <f>O263-(VLOOKUP($A263,#REF!,#REF!,FALSE)+VLOOKUP($A263,#REF!,#REF!,FALSE)+VLOOKUP($A263,#REF!,#REF!,FALSE)+VLOOKUP($A263,#REF!,#REF!,FALSE))</f>
        <v>#N/A</v>
      </c>
      <c r="Q263" s="133" t="e">
        <f>P263-(VLOOKUP($A263,#REF!,#REF!,FALSE)+VLOOKUP($A263,#REF!,#REF!,FALSE)+VLOOKUP($A263,#REF!,#REF!,FALSE)+VLOOKUP($A263,#REF!,#REF!,FALSE))</f>
        <v>#N/A</v>
      </c>
      <c r="R263" s="133" t="e">
        <f>Q263-(VLOOKUP($A263,#REF!,#REF!,FALSE)+VLOOKUP($A263,#REF!,#REF!,FALSE)+VLOOKUP($A263,#REF!,#REF!,FALSE)+VLOOKUP($A263,#REF!,#REF!,FALSE))</f>
        <v>#N/A</v>
      </c>
      <c r="S263" s="133" t="e">
        <f>R263-(VLOOKUP($A263,#REF!,#REF!,FALSE)+VLOOKUP($A263,#REF!,#REF!,FALSE)+VLOOKUP($A263,#REF!,#REF!,FALSE)+VLOOKUP($A263,#REF!,#REF!,FALSE))</f>
        <v>#N/A</v>
      </c>
      <c r="T263" s="133" t="e">
        <f>S263-(VLOOKUP($A263,#REF!,#REF!,FALSE)+VLOOKUP($A263,#REF!,#REF!,FALSE)+VLOOKUP($A263,#REF!,#REF!,FALSE)+VLOOKUP($A263,#REF!,#REF!,FALSE))</f>
        <v>#N/A</v>
      </c>
      <c r="U263" s="133" t="e">
        <f>T263-(VLOOKUP($A263,#REF!,#REF!,FALSE)+VLOOKUP($A263,#REF!,#REF!,FALSE)+VLOOKUP($A263,#REF!,#REF!,FALSE)+VLOOKUP($A263,#REF!,#REF!,FALSE))</f>
        <v>#N/A</v>
      </c>
      <c r="V263" s="133" t="e">
        <f>U263-(VLOOKUP($A263,#REF!,#REF!,FALSE)+VLOOKUP($A263,#REF!,#REF!,FALSE)+VLOOKUP($A263,#REF!,#REF!,FALSE)+VLOOKUP($A263,#REF!,#REF!,FALSE))</f>
        <v>#N/A</v>
      </c>
      <c r="W263" s="133" t="e">
        <f>V263-(VLOOKUP($A263,#REF!,#REF!,FALSE)+VLOOKUP($A263,#REF!,#REF!,FALSE)+VLOOKUP($A263,#REF!,#REF!,FALSE)+VLOOKUP($A263,#REF!,#REF!,FALSE))</f>
        <v>#N/A</v>
      </c>
      <c r="X263" s="134" t="e">
        <f>W263-(VLOOKUP($A263,#REF!,#REF!,FALSE)+VLOOKUP($A263,#REF!,#REF!,FALSE)+VLOOKUP($A263,#REF!,#REF!,FALSE)+VLOOKUP($A263,#REF!,#REF!,FALSE))</f>
        <v>#N/A</v>
      </c>
      <c r="CC263" s="33" t="e">
        <f>SUM(K263:X263)</f>
        <v>#N/A</v>
      </c>
    </row>
    <row r="264" spans="1:81" hidden="1" x14ac:dyDescent="0.2">
      <c r="A264" s="276">
        <v>1000011865</v>
      </c>
      <c r="B264" s="277" t="str">
        <f>VLOOKUP($A264,base!$F:$V,base!Q$1,FALSE)</f>
        <v>100% MIE COMPLET PT PLUS 30% GT 650 G X 6</v>
      </c>
      <c r="C264" s="328">
        <f>VLOOKUP($A264,base!$F:$V,base!P$1,FALSE)</f>
        <v>2029004995</v>
      </c>
      <c r="D264" s="329">
        <f>VLOOKUP($A264,base!$F:$V,base!U$1,FALSE)</f>
        <v>5.6811875693673688</v>
      </c>
      <c r="E264" s="330">
        <f>VLOOKUP($A264,base!$F:$V,base!T$1,FALSE)</f>
        <v>9.8638470007912478</v>
      </c>
      <c r="F264" s="328">
        <f>VLOOKUP($A264,base!$F:$V,base!O$1,FALSE)</f>
        <v>68</v>
      </c>
      <c r="G264" s="328">
        <f>VLOOKUP($A264,base!$F:$V,base!N$1,FALSE)</f>
        <v>6</v>
      </c>
      <c r="H264" s="328" t="str">
        <f>VLOOKUP($A264,DLUO!$A:$H,DLUO!$F$1,FALSE)</f>
        <v>6</v>
      </c>
      <c r="I264" s="328" t="str">
        <f>VLOOKUP($A264,DLUO!$A:$H,DLUO!$H$1,FALSE)</f>
        <v>18</v>
      </c>
      <c r="J264" s="163" t="e">
        <f>VLOOKUP(A264,$A$6:$J$55,J$1,FALSE)+VLOOKUP(A264,$A$64:$J$113,J$1,FALSE)+VLOOKUP(A264,$A$122:$J$171,J$1,FALSE)+VLOOKUP(A264,$A$180:$J$229,J$1,FALSE)+VLOOKUP(A264,#REF!,#REF!,FALSE)+VLOOKUP(A264,#REF!,#REF!,FALSE)+VLOOKUP(A264,#REF!,#REF!,FALSE)+VLOOKUP(A264,#REF!,#REF!,FALSE)+VLOOKUP(A264,#REF!,#REF!,FALSE)+VLOOKUP(A264,#REF!,#REF!,FALSE)+VLOOKUP(A264,#REF!,#REF!,FALSE)+VLOOKUP(A264,#REF!,#REF!,FALSE)</f>
        <v>#REF!</v>
      </c>
      <c r="K264" s="164" t="e">
        <f>J264-(VLOOKUP($A264,#REF!,#REF!,FALSE)+VLOOKUP($A264,#REF!,#REF!,FALSE)+VLOOKUP($A264,#REF!,#REF!,FALSE)+VLOOKUP($A264,#REF!,#REF!,FALSE))</f>
        <v>#REF!</v>
      </c>
      <c r="L264" s="133" t="e">
        <f>K264-(VLOOKUP($A264,#REF!,#REF!,FALSE)+VLOOKUP($A264,#REF!,#REF!,FALSE)+VLOOKUP($A264,#REF!,#REF!,FALSE)+VLOOKUP($A264,#REF!,#REF!,FALSE))</f>
        <v>#REF!</v>
      </c>
      <c r="M264" s="133" t="e">
        <f>L264-(VLOOKUP($A264,#REF!,#REF!,FALSE)+VLOOKUP($A264,#REF!,#REF!,FALSE)+VLOOKUP($A264,#REF!,#REF!,FALSE)+VLOOKUP($A264,#REF!,#REF!,FALSE))</f>
        <v>#REF!</v>
      </c>
      <c r="N264" s="133" t="e">
        <f>M264-(VLOOKUP($A264,#REF!,#REF!,FALSE)+VLOOKUP($A264,#REF!,#REF!,FALSE)+VLOOKUP($A264,#REF!,#REF!,FALSE)+VLOOKUP($A264,#REF!,#REF!,FALSE))</f>
        <v>#REF!</v>
      </c>
      <c r="O264" s="133" t="e">
        <f>N264-(VLOOKUP($A264,#REF!,#REF!,FALSE)+VLOOKUP($A264,#REF!,#REF!,FALSE)+VLOOKUP($A264,#REF!,#REF!,FALSE)+VLOOKUP($A264,#REF!,#REF!,FALSE))</f>
        <v>#REF!</v>
      </c>
      <c r="P264" s="133" t="e">
        <f>O264-(VLOOKUP($A264,#REF!,#REF!,FALSE)+VLOOKUP($A264,#REF!,#REF!,FALSE)+VLOOKUP($A264,#REF!,#REF!,FALSE)+VLOOKUP($A264,#REF!,#REF!,FALSE))</f>
        <v>#REF!</v>
      </c>
      <c r="Q264" s="133" t="e">
        <f>P264-(VLOOKUP($A264,#REF!,#REF!,FALSE)+VLOOKUP($A264,#REF!,#REF!,FALSE)+VLOOKUP($A264,#REF!,#REF!,FALSE)+VLOOKUP($A264,#REF!,#REF!,FALSE))</f>
        <v>#REF!</v>
      </c>
      <c r="R264" s="133" t="e">
        <f>Q264-(VLOOKUP($A264,#REF!,#REF!,FALSE)+VLOOKUP($A264,#REF!,#REF!,FALSE)+VLOOKUP($A264,#REF!,#REF!,FALSE)+VLOOKUP($A264,#REF!,#REF!,FALSE))</f>
        <v>#REF!</v>
      </c>
      <c r="S264" s="133" t="e">
        <f>R264-(VLOOKUP($A264,#REF!,#REF!,FALSE)+VLOOKUP($A264,#REF!,#REF!,FALSE)+VLOOKUP($A264,#REF!,#REF!,FALSE)+VLOOKUP($A264,#REF!,#REF!,FALSE))</f>
        <v>#REF!</v>
      </c>
      <c r="T264" s="133" t="e">
        <f>S264-(VLOOKUP($A264,#REF!,#REF!,FALSE)+VLOOKUP($A264,#REF!,#REF!,FALSE)+VLOOKUP($A264,#REF!,#REF!,FALSE)+VLOOKUP($A264,#REF!,#REF!,FALSE))</f>
        <v>#REF!</v>
      </c>
      <c r="U264" s="133" t="e">
        <f>T264-(VLOOKUP($A264,#REF!,#REF!,FALSE)+VLOOKUP($A264,#REF!,#REF!,FALSE)+VLOOKUP($A264,#REF!,#REF!,FALSE)+VLOOKUP($A264,#REF!,#REF!,FALSE))</f>
        <v>#REF!</v>
      </c>
      <c r="V264" s="133" t="e">
        <f>U264-(VLOOKUP($A264,#REF!,#REF!,FALSE)+VLOOKUP($A264,#REF!,#REF!,FALSE)+VLOOKUP($A264,#REF!,#REF!,FALSE)+VLOOKUP($A264,#REF!,#REF!,FALSE))</f>
        <v>#REF!</v>
      </c>
      <c r="W264" s="133" t="e">
        <f>V264-(VLOOKUP($A264,#REF!,#REF!,FALSE)+VLOOKUP($A264,#REF!,#REF!,FALSE)+VLOOKUP($A264,#REF!,#REF!,FALSE)+VLOOKUP($A264,#REF!,#REF!,FALSE))</f>
        <v>#REF!</v>
      </c>
      <c r="X264" s="134" t="e">
        <f>W264-(VLOOKUP($A264,#REF!,#REF!,FALSE)+VLOOKUP($A264,#REF!,#REF!,FALSE)+VLOOKUP($A264,#REF!,#REF!,FALSE)+VLOOKUP($A264,#REF!,#REF!,FALSE))</f>
        <v>#REF!</v>
      </c>
      <c r="CC264" s="33" t="e">
        <f t="shared" si="240"/>
        <v>#REF!</v>
      </c>
    </row>
    <row r="265" spans="1:81" hidden="1" x14ac:dyDescent="0.2">
      <c r="A265" s="276">
        <v>1000015417</v>
      </c>
      <c r="B265" s="277" t="str">
        <f>VLOOKUP($A265,base!$F:$V,base!Q$1,FALSE)</f>
        <v>100% MIE COMPLET PT PLUS 30% GT 650 G X 20</v>
      </c>
      <c r="C265" s="328">
        <f>VLOOKUP($A265,base!$F:$V,base!P$1,FALSE)</f>
        <v>2029004995</v>
      </c>
      <c r="D265" s="329">
        <f>VLOOKUP($A265,base!$F:$V,base!U$1,FALSE)</f>
        <v>5.7948113207547172</v>
      </c>
      <c r="E265" s="330">
        <f>VLOOKUP($A265,base!$F:$V,base!T$1,FALSE)</f>
        <v>9.8638470007912478</v>
      </c>
      <c r="F265" s="328">
        <f>VLOOKUP($A265,base!$F:$V,base!O$1,FALSE)</f>
        <v>20</v>
      </c>
      <c r="G265" s="328">
        <f>VLOOKUP($A265,base!$F:$V,base!N$1,FALSE)</f>
        <v>20</v>
      </c>
      <c r="H265" s="328" t="str">
        <f>VLOOKUP($A265,DLUO!$A:$H,DLUO!$F$1,FALSE)</f>
        <v>6</v>
      </c>
      <c r="I265" s="328" t="str">
        <f>VLOOKUP($A265,DLUO!$A:$H,DLUO!$H$1,FALSE)</f>
        <v>18</v>
      </c>
      <c r="J265" s="163" t="e">
        <f>VLOOKUP(A265,$A$6:$J$55,J$1,FALSE)+VLOOKUP(A265,$A$64:$J$113,J$1,FALSE)+VLOOKUP(A265,$A$122:$J$171,J$1,FALSE)+VLOOKUP(A265,$A$180:$J$229,J$1,FALSE)+VLOOKUP(A265,#REF!,#REF!,FALSE)+VLOOKUP(A265,#REF!,#REF!,FALSE)+VLOOKUP(A265,#REF!,#REF!,FALSE)+VLOOKUP(A265,#REF!,#REF!,FALSE)+VLOOKUP(A265,#REF!,#REF!,FALSE)+VLOOKUP(A265,#REF!,#REF!,FALSE)+VLOOKUP(A265,#REF!,#REF!,FALSE)+VLOOKUP(A265,#REF!,#REF!,FALSE)</f>
        <v>#REF!</v>
      </c>
      <c r="K265" s="164" t="e">
        <f>J265-(VLOOKUP($A265,#REF!,#REF!,FALSE)+VLOOKUP($A265,#REF!,#REF!,FALSE)+VLOOKUP($A265,#REF!,#REF!,FALSE)+VLOOKUP($A265,#REF!,#REF!,FALSE))</f>
        <v>#REF!</v>
      </c>
      <c r="L265" s="133" t="e">
        <f>K265-(VLOOKUP($A265,#REF!,#REF!,FALSE)+VLOOKUP($A265,#REF!,#REF!,FALSE)+VLOOKUP($A265,#REF!,#REF!,FALSE)+VLOOKUP($A265,#REF!,#REF!,FALSE))</f>
        <v>#REF!</v>
      </c>
      <c r="M265" s="133" t="e">
        <f>L265-(VLOOKUP($A265,#REF!,#REF!,FALSE)+VLOOKUP($A265,#REF!,#REF!,FALSE)+VLOOKUP($A265,#REF!,#REF!,FALSE)+VLOOKUP($A265,#REF!,#REF!,FALSE))</f>
        <v>#REF!</v>
      </c>
      <c r="N265" s="133" t="e">
        <f>M265-(VLOOKUP($A265,#REF!,#REF!,FALSE)+VLOOKUP($A265,#REF!,#REF!,FALSE)+VLOOKUP($A265,#REF!,#REF!,FALSE)+VLOOKUP($A265,#REF!,#REF!,FALSE))</f>
        <v>#REF!</v>
      </c>
      <c r="O265" s="133" t="e">
        <f>N265-(VLOOKUP($A265,#REF!,#REF!,FALSE)+VLOOKUP($A265,#REF!,#REF!,FALSE)+VLOOKUP($A265,#REF!,#REF!,FALSE)+VLOOKUP($A265,#REF!,#REF!,FALSE))</f>
        <v>#REF!</v>
      </c>
      <c r="P265" s="133" t="e">
        <f>O265-(VLOOKUP($A265,#REF!,#REF!,FALSE)+VLOOKUP($A265,#REF!,#REF!,FALSE)+VLOOKUP($A265,#REF!,#REF!,FALSE)+VLOOKUP($A265,#REF!,#REF!,FALSE))</f>
        <v>#REF!</v>
      </c>
      <c r="Q265" s="133" t="e">
        <f>P265-(VLOOKUP($A265,#REF!,#REF!,FALSE)+VLOOKUP($A265,#REF!,#REF!,FALSE)+VLOOKUP($A265,#REF!,#REF!,FALSE)+VLOOKUP($A265,#REF!,#REF!,FALSE))</f>
        <v>#REF!</v>
      </c>
      <c r="R265" s="133" t="e">
        <f>Q265-(VLOOKUP($A265,#REF!,#REF!,FALSE)+VLOOKUP($A265,#REF!,#REF!,FALSE)+VLOOKUP($A265,#REF!,#REF!,FALSE)+VLOOKUP($A265,#REF!,#REF!,FALSE))</f>
        <v>#REF!</v>
      </c>
      <c r="S265" s="133" t="e">
        <f>R265-(VLOOKUP($A265,#REF!,#REF!,FALSE)+VLOOKUP($A265,#REF!,#REF!,FALSE)+VLOOKUP($A265,#REF!,#REF!,FALSE)+VLOOKUP($A265,#REF!,#REF!,FALSE))</f>
        <v>#REF!</v>
      </c>
      <c r="T265" s="133" t="e">
        <f>S265-(VLOOKUP($A265,#REF!,#REF!,FALSE)+VLOOKUP($A265,#REF!,#REF!,FALSE)+VLOOKUP($A265,#REF!,#REF!,FALSE)+VLOOKUP($A265,#REF!,#REF!,FALSE))</f>
        <v>#REF!</v>
      </c>
      <c r="U265" s="133" t="e">
        <f>T265-(VLOOKUP($A265,#REF!,#REF!,FALSE)+VLOOKUP($A265,#REF!,#REF!,FALSE)+VLOOKUP($A265,#REF!,#REF!,FALSE)+VLOOKUP($A265,#REF!,#REF!,FALSE))</f>
        <v>#REF!</v>
      </c>
      <c r="V265" s="133" t="e">
        <f>U265-(VLOOKUP($A265,#REF!,#REF!,FALSE)+VLOOKUP($A265,#REF!,#REF!,FALSE)+VLOOKUP($A265,#REF!,#REF!,FALSE)+VLOOKUP($A265,#REF!,#REF!,FALSE))</f>
        <v>#REF!</v>
      </c>
      <c r="W265" s="133" t="e">
        <f>V265-(VLOOKUP($A265,#REF!,#REF!,FALSE)+VLOOKUP($A265,#REF!,#REF!,FALSE)+VLOOKUP($A265,#REF!,#REF!,FALSE)+VLOOKUP($A265,#REF!,#REF!,FALSE))</f>
        <v>#REF!</v>
      </c>
      <c r="X265" s="134" t="e">
        <f>W265-(VLOOKUP($A265,#REF!,#REF!,FALSE)+VLOOKUP($A265,#REF!,#REF!,FALSE)+VLOOKUP($A265,#REF!,#REF!,FALSE)+VLOOKUP($A265,#REF!,#REF!,FALSE))</f>
        <v>#REF!</v>
      </c>
      <c r="CC265" s="33" t="e">
        <f>SUM(K265:X265)</f>
        <v>#REF!</v>
      </c>
    </row>
    <row r="266" spans="1:81" x14ac:dyDescent="0.2">
      <c r="A266" s="56">
        <v>1000013355</v>
      </c>
      <c r="B266" s="57" t="str">
        <f>VLOOKUP($A266,base!$F:$V,base!Q$1,FALSE)</f>
        <v>100% MIE COMPLET 500 G X 9</v>
      </c>
      <c r="C266" s="58">
        <f>VLOOKUP($A266,base!$F:$V,base!P$1,FALSE)</f>
        <v>2029004473</v>
      </c>
      <c r="D266" s="211">
        <f>VLOOKUP($A266,base!$F:$V,base!U$1,FALSE)</f>
        <v>5.2601809954751131</v>
      </c>
      <c r="E266" s="193">
        <f>VLOOKUP($A266,base!$F:$V,base!T$1,FALSE)</f>
        <v>10.04538832468821</v>
      </c>
      <c r="F266" s="58">
        <f>VLOOKUP($A266,base!$F:$V,base!O$1,FALSE)</f>
        <v>68</v>
      </c>
      <c r="G266" s="58">
        <f>VLOOKUP($A266,base!$F:$V,base!N$1,FALSE)</f>
        <v>9</v>
      </c>
      <c r="H266" s="58" t="str">
        <f>VLOOKUP($A266,DLUO!$A:$H,DLUO!$F$1,FALSE)</f>
        <v>6</v>
      </c>
      <c r="I266" s="58" t="str">
        <f>VLOOKUP($A266,DLUO!$A:$H,DLUO!$H$1,FALSE)</f>
        <v>18</v>
      </c>
      <c r="J266" s="163" t="e">
        <f>VLOOKUP(A266,$A$6:$J$55,J$1,FALSE)+VLOOKUP(A266,$A$64:$J$113,J$1,FALSE)+VLOOKUP(A266,$A$122:$J$171,J$1,FALSE)+VLOOKUP(A266,$A$180:$J$229,J$1,FALSE)+VLOOKUP(A266,#REF!,#REF!,FALSE)+VLOOKUP(A266,#REF!,#REF!,FALSE)+VLOOKUP(A266,#REF!,#REF!,FALSE)+VLOOKUP(A266,#REF!,#REF!,FALSE)+VLOOKUP(A266,#REF!,#REF!,FALSE)+VLOOKUP(A266,#REF!,#REF!,FALSE)+VLOOKUP(A266,#REF!,#REF!,FALSE)+VLOOKUP(A266,#REF!,#REF!,FALSE)</f>
        <v>#N/A</v>
      </c>
      <c r="K266" s="164" t="e">
        <f>J266-(VLOOKUP($A266,#REF!,#REF!,FALSE)+VLOOKUP($A266,#REF!,#REF!,FALSE)+VLOOKUP($A266,#REF!,#REF!,FALSE)+VLOOKUP($A266,#REF!,#REF!,FALSE))</f>
        <v>#N/A</v>
      </c>
      <c r="L266" s="133" t="e">
        <f>K266-(VLOOKUP($A266,#REF!,#REF!,FALSE)+VLOOKUP($A266,#REF!,#REF!,FALSE)+VLOOKUP($A266,#REF!,#REF!,FALSE)+VLOOKUP($A266,#REF!,#REF!,FALSE))</f>
        <v>#N/A</v>
      </c>
      <c r="M266" s="133" t="e">
        <f>L266-(VLOOKUP($A266,#REF!,#REF!,FALSE)+VLOOKUP($A266,#REF!,#REF!,FALSE)+VLOOKUP($A266,#REF!,#REF!,FALSE)+VLOOKUP($A266,#REF!,#REF!,FALSE))</f>
        <v>#N/A</v>
      </c>
      <c r="N266" s="133" t="e">
        <f>M266-(VLOOKUP($A266,#REF!,#REF!,FALSE)+VLOOKUP($A266,#REF!,#REF!,FALSE)+VLOOKUP($A266,#REF!,#REF!,FALSE)+VLOOKUP($A266,#REF!,#REF!,FALSE))</f>
        <v>#N/A</v>
      </c>
      <c r="O266" s="133" t="e">
        <f>N266-(VLOOKUP($A266,#REF!,#REF!,FALSE)+VLOOKUP($A266,#REF!,#REF!,FALSE)+VLOOKUP($A266,#REF!,#REF!,FALSE)+VLOOKUP($A266,#REF!,#REF!,FALSE))</f>
        <v>#N/A</v>
      </c>
      <c r="P266" s="133" t="e">
        <f>O266-(VLOOKUP($A266,#REF!,#REF!,FALSE)+VLOOKUP($A266,#REF!,#REF!,FALSE)+VLOOKUP($A266,#REF!,#REF!,FALSE)+VLOOKUP($A266,#REF!,#REF!,FALSE))</f>
        <v>#N/A</v>
      </c>
      <c r="Q266" s="133" t="e">
        <f>P266-(VLOOKUP($A266,#REF!,#REF!,FALSE)+VLOOKUP($A266,#REF!,#REF!,FALSE)+VLOOKUP($A266,#REF!,#REF!,FALSE)+VLOOKUP($A266,#REF!,#REF!,FALSE))</f>
        <v>#N/A</v>
      </c>
      <c r="R266" s="133" t="e">
        <f>Q266-(VLOOKUP($A266,#REF!,#REF!,FALSE)+VLOOKUP($A266,#REF!,#REF!,FALSE)+VLOOKUP($A266,#REF!,#REF!,FALSE)+VLOOKUP($A266,#REF!,#REF!,FALSE))</f>
        <v>#N/A</v>
      </c>
      <c r="S266" s="133" t="e">
        <f>R266-(VLOOKUP($A266,#REF!,#REF!,FALSE)+VLOOKUP($A266,#REF!,#REF!,FALSE)+VLOOKUP($A266,#REF!,#REF!,FALSE)+VLOOKUP($A266,#REF!,#REF!,FALSE))</f>
        <v>#N/A</v>
      </c>
      <c r="T266" s="133" t="e">
        <f>S266-(VLOOKUP($A266,#REF!,#REF!,FALSE)+VLOOKUP($A266,#REF!,#REF!,FALSE)+VLOOKUP($A266,#REF!,#REF!,FALSE)+VLOOKUP($A266,#REF!,#REF!,FALSE))</f>
        <v>#N/A</v>
      </c>
      <c r="U266" s="133" t="e">
        <f>T266-(VLOOKUP($A266,#REF!,#REF!,FALSE)+VLOOKUP($A266,#REF!,#REF!,FALSE)+VLOOKUP($A266,#REF!,#REF!,FALSE)+VLOOKUP($A266,#REF!,#REF!,FALSE))</f>
        <v>#N/A</v>
      </c>
      <c r="V266" s="133" t="e">
        <f>U266-(VLOOKUP($A266,#REF!,#REF!,FALSE)+VLOOKUP($A266,#REF!,#REF!,FALSE)+VLOOKUP($A266,#REF!,#REF!,FALSE)+VLOOKUP($A266,#REF!,#REF!,FALSE))</f>
        <v>#N/A</v>
      </c>
      <c r="W266" s="133" t="e">
        <f>V266-(VLOOKUP($A266,#REF!,#REF!,FALSE)+VLOOKUP($A266,#REF!,#REF!,FALSE)+VLOOKUP($A266,#REF!,#REF!,FALSE)+VLOOKUP($A266,#REF!,#REF!,FALSE))</f>
        <v>#N/A</v>
      </c>
      <c r="X266" s="134" t="e">
        <f>W266-(VLOOKUP($A266,#REF!,#REF!,FALSE)+VLOOKUP($A266,#REF!,#REF!,FALSE)+VLOOKUP($A266,#REF!,#REF!,FALSE)+VLOOKUP($A266,#REF!,#REF!,FALSE))</f>
        <v>#N/A</v>
      </c>
      <c r="AM266" s="37"/>
      <c r="AN266" s="478"/>
      <c r="AO266" s="479"/>
      <c r="CC266" s="33" t="e">
        <f t="shared" si="240"/>
        <v>#N/A</v>
      </c>
    </row>
    <row r="267" spans="1:81" x14ac:dyDescent="0.2">
      <c r="A267" s="56">
        <v>1000013356</v>
      </c>
      <c r="B267" s="57" t="str">
        <f>VLOOKUP($A267,base!$F:$V,base!Q$1,FALSE)</f>
        <v>100% MIE COMPLET 500 G X 20</v>
      </c>
      <c r="C267" s="58">
        <f>VLOOKUP($A267,base!$F:$V,base!P$1,FALSE)</f>
        <v>2029004473</v>
      </c>
      <c r="D267" s="211">
        <f>VLOOKUP($A267,base!$F:$V,base!U$1,FALSE)</f>
        <v>5.7486263736263723</v>
      </c>
      <c r="E267" s="193">
        <f>VLOOKUP($A267,base!$F:$V,base!T$1,FALSE)</f>
        <v>10.045388324688211</v>
      </c>
      <c r="F267" s="58">
        <f>VLOOKUP($A267,base!$F:$V,base!O$1,FALSE)</f>
        <v>28</v>
      </c>
      <c r="G267" s="58">
        <f>VLOOKUP($A267,base!$F:$V,base!N$1,FALSE)</f>
        <v>20</v>
      </c>
      <c r="H267" s="58" t="str">
        <f>VLOOKUP($A267,DLUO!$A:$H,DLUO!$F$1,FALSE)</f>
        <v>6</v>
      </c>
      <c r="I267" s="58" t="str">
        <f>VLOOKUP($A267,DLUO!$A:$H,DLUO!$H$1,FALSE)</f>
        <v>18</v>
      </c>
      <c r="J267" s="163" t="e">
        <f>VLOOKUP(A267,$A$6:$J$55,J$1,FALSE)+VLOOKUP(A267,$A$64:$J$113,J$1,FALSE)+VLOOKUP(A267,$A$122:$J$171,J$1,FALSE)+VLOOKUP(A267,$A$180:$J$229,J$1,FALSE)+VLOOKUP(A267,#REF!,#REF!,FALSE)+VLOOKUP(A267,#REF!,#REF!,FALSE)+VLOOKUP(A267,#REF!,#REF!,FALSE)+VLOOKUP(A267,#REF!,#REF!,FALSE)+VLOOKUP(A267,#REF!,#REF!,FALSE)+VLOOKUP(A267,#REF!,#REF!,FALSE)+VLOOKUP(A267,#REF!,#REF!,FALSE)+VLOOKUP(A267,#REF!,#REF!,FALSE)</f>
        <v>#N/A</v>
      </c>
      <c r="K267" s="164" t="e">
        <f>J267-(VLOOKUP($A267,#REF!,#REF!,FALSE)+VLOOKUP($A267,#REF!,#REF!,FALSE)+VLOOKUP($A267,#REF!,#REF!,FALSE)+VLOOKUP($A267,#REF!,#REF!,FALSE))</f>
        <v>#N/A</v>
      </c>
      <c r="L267" s="133" t="e">
        <f>K267-(VLOOKUP($A267,#REF!,#REF!,FALSE)+VLOOKUP($A267,#REF!,#REF!,FALSE)+VLOOKUP($A267,#REF!,#REF!,FALSE)+VLOOKUP($A267,#REF!,#REF!,FALSE))</f>
        <v>#N/A</v>
      </c>
      <c r="M267" s="133" t="e">
        <f>L267-(VLOOKUP($A267,#REF!,#REF!,FALSE)+VLOOKUP($A267,#REF!,#REF!,FALSE)+VLOOKUP($A267,#REF!,#REF!,FALSE)+VLOOKUP($A267,#REF!,#REF!,FALSE))</f>
        <v>#N/A</v>
      </c>
      <c r="N267" s="133" t="e">
        <f>M267-(VLOOKUP($A267,#REF!,#REF!,FALSE)+VLOOKUP($A267,#REF!,#REF!,FALSE)+VLOOKUP($A267,#REF!,#REF!,FALSE)+VLOOKUP($A267,#REF!,#REF!,FALSE))</f>
        <v>#N/A</v>
      </c>
      <c r="O267" s="133" t="e">
        <f>N267-(VLOOKUP($A267,#REF!,#REF!,FALSE)+VLOOKUP($A267,#REF!,#REF!,FALSE)+VLOOKUP($A267,#REF!,#REF!,FALSE)+VLOOKUP($A267,#REF!,#REF!,FALSE))</f>
        <v>#N/A</v>
      </c>
      <c r="P267" s="133" t="e">
        <f>O267-(VLOOKUP($A267,#REF!,#REF!,FALSE)+VLOOKUP($A267,#REF!,#REF!,FALSE)+VLOOKUP($A267,#REF!,#REF!,FALSE)+VLOOKUP($A267,#REF!,#REF!,FALSE))</f>
        <v>#N/A</v>
      </c>
      <c r="Q267" s="133" t="e">
        <f>P267-(VLOOKUP($A267,#REF!,#REF!,FALSE)+VLOOKUP($A267,#REF!,#REF!,FALSE)+VLOOKUP($A267,#REF!,#REF!,FALSE)+VLOOKUP($A267,#REF!,#REF!,FALSE))</f>
        <v>#N/A</v>
      </c>
      <c r="R267" s="133" t="e">
        <f>Q267-(VLOOKUP($A267,#REF!,#REF!,FALSE)+VLOOKUP($A267,#REF!,#REF!,FALSE)+VLOOKUP($A267,#REF!,#REF!,FALSE)+VLOOKUP($A267,#REF!,#REF!,FALSE))</f>
        <v>#N/A</v>
      </c>
      <c r="S267" s="133" t="e">
        <f>R267-(VLOOKUP($A267,#REF!,#REF!,FALSE)+VLOOKUP($A267,#REF!,#REF!,FALSE)+VLOOKUP($A267,#REF!,#REF!,FALSE)+VLOOKUP($A267,#REF!,#REF!,FALSE))</f>
        <v>#N/A</v>
      </c>
      <c r="T267" s="133" t="e">
        <f>S267-(VLOOKUP($A267,#REF!,#REF!,FALSE)+VLOOKUP($A267,#REF!,#REF!,FALSE)+VLOOKUP($A267,#REF!,#REF!,FALSE)+VLOOKUP($A267,#REF!,#REF!,FALSE))</f>
        <v>#N/A</v>
      </c>
      <c r="U267" s="133" t="e">
        <f>T267-(VLOOKUP($A267,#REF!,#REF!,FALSE)+VLOOKUP($A267,#REF!,#REF!,FALSE)+VLOOKUP($A267,#REF!,#REF!,FALSE)+VLOOKUP($A267,#REF!,#REF!,FALSE))</f>
        <v>#N/A</v>
      </c>
      <c r="V267" s="133" t="e">
        <f>U267-(VLOOKUP($A267,#REF!,#REF!,FALSE)+VLOOKUP($A267,#REF!,#REF!,FALSE)+VLOOKUP($A267,#REF!,#REF!,FALSE)+VLOOKUP($A267,#REF!,#REF!,FALSE))</f>
        <v>#N/A</v>
      </c>
      <c r="W267" s="133" t="e">
        <f>V267-(VLOOKUP($A267,#REF!,#REF!,FALSE)+VLOOKUP($A267,#REF!,#REF!,FALSE)+VLOOKUP($A267,#REF!,#REF!,FALSE)+VLOOKUP($A267,#REF!,#REF!,FALSE))</f>
        <v>#N/A</v>
      </c>
      <c r="X267" s="134" t="e">
        <f>W267-(VLOOKUP($A267,#REF!,#REF!,FALSE)+VLOOKUP($A267,#REF!,#REF!,FALSE)+VLOOKUP($A267,#REF!,#REF!,FALSE)+VLOOKUP($A267,#REF!,#REF!,FALSE))</f>
        <v>#N/A</v>
      </c>
      <c r="AM267" s="37"/>
      <c r="AN267" s="478"/>
      <c r="AO267" s="479"/>
      <c r="CC267" s="33" t="e">
        <f t="shared" si="240"/>
        <v>#N/A</v>
      </c>
    </row>
    <row r="268" spans="1:81" hidden="1" x14ac:dyDescent="0.2">
      <c r="A268" s="56">
        <v>1000013354</v>
      </c>
      <c r="B268" s="57" t="str">
        <f>VLOOKUP($A268,base!$F:$V,base!Q$1,FALSE)</f>
        <v>100% MIE COMPLET 500 G X 4</v>
      </c>
      <c r="C268" s="58">
        <f>VLOOKUP($A268,base!$F:$V,base!P$1,FALSE)</f>
        <v>2029004473</v>
      </c>
      <c r="D268" s="211">
        <f>VLOOKUP($A268,base!$F:$V,base!U$1,FALSE)</f>
        <v>5.9177036199095019</v>
      </c>
      <c r="E268" s="193">
        <f>VLOOKUP($A268,base!$F:$V,base!T$1,FALSE)</f>
        <v>10.045388324688211</v>
      </c>
      <c r="F268" s="58">
        <f>VLOOKUP($A268,base!$F:$V,base!O$1,FALSE)</f>
        <v>136</v>
      </c>
      <c r="G268" s="58">
        <f>VLOOKUP($A268,base!$F:$V,base!N$1,FALSE)</f>
        <v>4</v>
      </c>
      <c r="H268" s="58" t="e">
        <f>VLOOKUP($A268,DLUO!$A:$H,DLUO!$F$1,FALSE)</f>
        <v>#N/A</v>
      </c>
      <c r="I268" s="58" t="e">
        <f>VLOOKUP($A268,DLUO!$A:$H,DLUO!$H$1,FALSE)</f>
        <v>#N/A</v>
      </c>
      <c r="J268" s="163" t="e">
        <f>VLOOKUP(A268,$A$6:$J$55,J$1,FALSE)+VLOOKUP(A268,$A$64:$J$113,J$1,FALSE)+VLOOKUP(A268,$A$122:$J$171,J$1,FALSE)+VLOOKUP(A268,$A$180:$J$229,J$1,FALSE)+VLOOKUP(A268,#REF!,#REF!,FALSE)+VLOOKUP(A268,#REF!,#REF!,FALSE)+VLOOKUP(A268,#REF!,#REF!,FALSE)+VLOOKUP(A268,#REF!,#REF!,FALSE)+VLOOKUP(A268,#REF!,#REF!,FALSE)+VLOOKUP(A268,#REF!,#REF!,FALSE)+VLOOKUP(A268,#REF!,#REF!,FALSE)+VLOOKUP(A268,#REF!,#REF!,FALSE)</f>
        <v>#REF!</v>
      </c>
      <c r="K268" s="164" t="e">
        <f>J268-(VLOOKUP($A268,#REF!,#REF!,FALSE)+VLOOKUP($A268,#REF!,#REF!,FALSE)+VLOOKUP($A268,#REF!,#REF!,FALSE)+VLOOKUP($A268,#REF!,#REF!,FALSE))</f>
        <v>#REF!</v>
      </c>
      <c r="L268" s="133" t="e">
        <f>K268-(VLOOKUP($A268,#REF!,#REF!,FALSE)+VLOOKUP($A268,#REF!,#REF!,FALSE)+VLOOKUP($A268,#REF!,#REF!,FALSE)+VLOOKUP($A268,#REF!,#REF!,FALSE))</f>
        <v>#REF!</v>
      </c>
      <c r="M268" s="133" t="e">
        <f>L268-(VLOOKUP($A268,#REF!,#REF!,FALSE)+VLOOKUP($A268,#REF!,#REF!,FALSE)+VLOOKUP($A268,#REF!,#REF!,FALSE)+VLOOKUP($A268,#REF!,#REF!,FALSE))</f>
        <v>#REF!</v>
      </c>
      <c r="N268" s="133" t="e">
        <f>M268-(VLOOKUP($A268,#REF!,#REF!,FALSE)+VLOOKUP($A268,#REF!,#REF!,FALSE)+VLOOKUP($A268,#REF!,#REF!,FALSE)+VLOOKUP($A268,#REF!,#REF!,FALSE))</f>
        <v>#REF!</v>
      </c>
      <c r="O268" s="133" t="e">
        <f>N268-(VLOOKUP($A268,#REF!,#REF!,FALSE)+VLOOKUP($A268,#REF!,#REF!,FALSE)+VLOOKUP($A268,#REF!,#REF!,FALSE)+VLOOKUP($A268,#REF!,#REF!,FALSE))</f>
        <v>#REF!</v>
      </c>
      <c r="P268" s="133" t="e">
        <f>O268-(VLOOKUP($A268,#REF!,#REF!,FALSE)+VLOOKUP($A268,#REF!,#REF!,FALSE)+VLOOKUP($A268,#REF!,#REF!,FALSE)+VLOOKUP($A268,#REF!,#REF!,FALSE))</f>
        <v>#REF!</v>
      </c>
      <c r="Q268" s="133" t="e">
        <f>P268-(VLOOKUP($A268,#REF!,#REF!,FALSE)+VLOOKUP($A268,#REF!,#REF!,FALSE)+VLOOKUP($A268,#REF!,#REF!,FALSE)+VLOOKUP($A268,#REF!,#REF!,FALSE))</f>
        <v>#REF!</v>
      </c>
      <c r="R268" s="133" t="e">
        <f>Q268-(VLOOKUP($A268,#REF!,#REF!,FALSE)+VLOOKUP($A268,#REF!,#REF!,FALSE)+VLOOKUP($A268,#REF!,#REF!,FALSE)+VLOOKUP($A268,#REF!,#REF!,FALSE))</f>
        <v>#REF!</v>
      </c>
      <c r="S268" s="133" t="e">
        <f>R268-(VLOOKUP($A268,#REF!,#REF!,FALSE)+VLOOKUP($A268,#REF!,#REF!,FALSE)+VLOOKUP($A268,#REF!,#REF!,FALSE)+VLOOKUP($A268,#REF!,#REF!,FALSE))</f>
        <v>#REF!</v>
      </c>
      <c r="T268" s="133" t="e">
        <f>S268-(VLOOKUP($A268,#REF!,#REF!,FALSE)+VLOOKUP($A268,#REF!,#REF!,FALSE)+VLOOKUP($A268,#REF!,#REF!,FALSE)+VLOOKUP($A268,#REF!,#REF!,FALSE))</f>
        <v>#REF!</v>
      </c>
      <c r="U268" s="133" t="e">
        <f>T268-(VLOOKUP($A268,#REF!,#REF!,FALSE)+VLOOKUP($A268,#REF!,#REF!,FALSE)+VLOOKUP($A268,#REF!,#REF!,FALSE)+VLOOKUP($A268,#REF!,#REF!,FALSE))</f>
        <v>#REF!</v>
      </c>
      <c r="V268" s="133" t="e">
        <f>U268-(VLOOKUP($A268,#REF!,#REF!,FALSE)+VLOOKUP($A268,#REF!,#REF!,FALSE)+VLOOKUP($A268,#REF!,#REF!,FALSE)+VLOOKUP($A268,#REF!,#REF!,FALSE))</f>
        <v>#REF!</v>
      </c>
      <c r="W268" s="133" t="e">
        <f>V268-(VLOOKUP($A268,#REF!,#REF!,FALSE)+VLOOKUP($A268,#REF!,#REF!,FALSE)+VLOOKUP($A268,#REF!,#REF!,FALSE)+VLOOKUP($A268,#REF!,#REF!,FALSE))</f>
        <v>#REF!</v>
      </c>
      <c r="X268" s="134" t="e">
        <f>W268-(VLOOKUP($A268,#REF!,#REF!,FALSE)+VLOOKUP($A268,#REF!,#REF!,FALSE)+VLOOKUP($A268,#REF!,#REF!,FALSE)+VLOOKUP($A268,#REF!,#REF!,FALSE))</f>
        <v>#REF!</v>
      </c>
      <c r="AM268" s="37"/>
      <c r="CC268" s="33" t="e">
        <f>SUM(K268:X268)</f>
        <v>#REF!</v>
      </c>
    </row>
    <row r="269" spans="1:81" hidden="1" x14ac:dyDescent="0.2">
      <c r="A269" s="300">
        <v>1000010124</v>
      </c>
      <c r="B269" s="301" t="str">
        <f>VLOOKUP($A269,base!$F:$V,base!Q$1,FALSE)</f>
        <v>PAIN 100% MIE NAT 500g  OFFRE ECONOMIQUE X 20</v>
      </c>
      <c r="C269" s="302">
        <f>VLOOKUP($A269,base!$F:$V,base!P$1,FALSE)</f>
        <v>2029004000</v>
      </c>
      <c r="D269" s="303">
        <f>VLOOKUP($A269,base!$F:$V,base!U$1,FALSE)</f>
        <v>5.8042582417582418</v>
      </c>
      <c r="E269" s="304">
        <f>VLOOKUP($A269,base!$F:$V,base!T$1,FALSE)</f>
        <v>10.592521817330812</v>
      </c>
      <c r="F269" s="302">
        <f>VLOOKUP($A269,base!$F:$V,base!O$1,FALSE)</f>
        <v>28</v>
      </c>
      <c r="G269" s="302">
        <f>VLOOKUP($A269,base!$F:$V,base!N$1,FALSE)</f>
        <v>20</v>
      </c>
      <c r="H269" s="302" t="str">
        <f>VLOOKUP($A269,DLUO!$A:$H,DLUO!$F$1,FALSE)</f>
        <v>6</v>
      </c>
      <c r="I269" s="302" t="str">
        <f>VLOOKUP($A269,DLUO!$A:$H,DLUO!$H$1,FALSE)</f>
        <v>18</v>
      </c>
      <c r="J269" s="163" t="e">
        <f>VLOOKUP(A269,$A$6:$J$55,J$1,FALSE)+VLOOKUP(A269,$A$64:$J$113,J$1,FALSE)+VLOOKUP(A269,$A$122:$J$171,J$1,FALSE)+VLOOKUP(A269,$A$180:$J$229,J$1,FALSE)+VLOOKUP(A269,#REF!,#REF!,FALSE)+VLOOKUP(A269,#REF!,#REF!,FALSE)+VLOOKUP(A269,#REF!,#REF!,FALSE)+VLOOKUP(A269,#REF!,#REF!,FALSE)+VLOOKUP(A269,#REF!,#REF!,FALSE)+VLOOKUP(A269,#REF!,#REF!,FALSE)+VLOOKUP(A269,#REF!,#REF!,FALSE)+VLOOKUP(A269,#REF!,#REF!,FALSE)</f>
        <v>#REF!</v>
      </c>
      <c r="K269" s="164" t="e">
        <f>J269-(VLOOKUP($A269,#REF!,#REF!,FALSE)+VLOOKUP($A269,#REF!,#REF!,FALSE)+VLOOKUP($A269,#REF!,#REF!,FALSE)+VLOOKUP($A269,#REF!,#REF!,FALSE))</f>
        <v>#REF!</v>
      </c>
      <c r="L269" s="133" t="e">
        <f>K269-(VLOOKUP($A269,#REF!,#REF!,FALSE)+VLOOKUP($A269,#REF!,#REF!,FALSE)+VLOOKUP($A269,#REF!,#REF!,FALSE)+VLOOKUP($A269,#REF!,#REF!,FALSE))</f>
        <v>#REF!</v>
      </c>
      <c r="M269" s="133" t="e">
        <f>L269-(VLOOKUP($A269,#REF!,#REF!,FALSE)+VLOOKUP($A269,#REF!,#REF!,FALSE)+VLOOKUP($A269,#REF!,#REF!,FALSE)+VLOOKUP($A269,#REF!,#REF!,FALSE))</f>
        <v>#REF!</v>
      </c>
      <c r="N269" s="133" t="e">
        <f>M269-(VLOOKUP($A269,#REF!,#REF!,FALSE)+VLOOKUP($A269,#REF!,#REF!,FALSE)+VLOOKUP($A269,#REF!,#REF!,FALSE)+VLOOKUP($A269,#REF!,#REF!,FALSE))</f>
        <v>#REF!</v>
      </c>
      <c r="O269" s="133" t="e">
        <f>N269-(VLOOKUP($A269,#REF!,#REF!,FALSE)+VLOOKUP($A269,#REF!,#REF!,FALSE)+VLOOKUP($A269,#REF!,#REF!,FALSE)+VLOOKUP($A269,#REF!,#REF!,FALSE))</f>
        <v>#REF!</v>
      </c>
      <c r="P269" s="133" t="e">
        <f>O269-(VLOOKUP($A269,#REF!,#REF!,FALSE)+VLOOKUP($A269,#REF!,#REF!,FALSE)+VLOOKUP($A269,#REF!,#REF!,FALSE)+VLOOKUP($A269,#REF!,#REF!,FALSE))</f>
        <v>#REF!</v>
      </c>
      <c r="Q269" s="133" t="e">
        <f>P269-(VLOOKUP($A269,#REF!,#REF!,FALSE)+VLOOKUP($A269,#REF!,#REF!,FALSE)+VLOOKUP($A269,#REF!,#REF!,FALSE)+VLOOKUP($A269,#REF!,#REF!,FALSE))</f>
        <v>#REF!</v>
      </c>
      <c r="R269" s="133" t="e">
        <f>Q269-(VLOOKUP($A269,#REF!,#REF!,FALSE)+VLOOKUP($A269,#REF!,#REF!,FALSE)+VLOOKUP($A269,#REF!,#REF!,FALSE)+VLOOKUP($A269,#REF!,#REF!,FALSE))</f>
        <v>#REF!</v>
      </c>
      <c r="S269" s="133" t="e">
        <f>R269-(VLOOKUP($A269,#REF!,#REF!,FALSE)+VLOOKUP($A269,#REF!,#REF!,FALSE)+VLOOKUP($A269,#REF!,#REF!,FALSE)+VLOOKUP($A269,#REF!,#REF!,FALSE))</f>
        <v>#REF!</v>
      </c>
      <c r="T269" s="133" t="e">
        <f>S269-(VLOOKUP($A269,#REF!,#REF!,FALSE)+VLOOKUP($A269,#REF!,#REF!,FALSE)+VLOOKUP($A269,#REF!,#REF!,FALSE)+VLOOKUP($A269,#REF!,#REF!,FALSE))</f>
        <v>#REF!</v>
      </c>
      <c r="U269" s="133" t="e">
        <f>T269-(VLOOKUP($A269,#REF!,#REF!,FALSE)+VLOOKUP($A269,#REF!,#REF!,FALSE)+VLOOKUP($A269,#REF!,#REF!,FALSE)+VLOOKUP($A269,#REF!,#REF!,FALSE))</f>
        <v>#REF!</v>
      </c>
      <c r="V269" s="133" t="e">
        <f>U269-(VLOOKUP($A269,#REF!,#REF!,FALSE)+VLOOKUP($A269,#REF!,#REF!,FALSE)+VLOOKUP($A269,#REF!,#REF!,FALSE)+VLOOKUP($A269,#REF!,#REF!,FALSE))</f>
        <v>#REF!</v>
      </c>
      <c r="W269" s="133" t="e">
        <f>V269-(VLOOKUP($A269,#REF!,#REF!,FALSE)+VLOOKUP($A269,#REF!,#REF!,FALSE)+VLOOKUP($A269,#REF!,#REF!,FALSE)+VLOOKUP($A269,#REF!,#REF!,FALSE))</f>
        <v>#REF!</v>
      </c>
      <c r="X269" s="134" t="e">
        <f>W269-(VLOOKUP($A269,#REF!,#REF!,FALSE)+VLOOKUP($A269,#REF!,#REF!,FALSE)+VLOOKUP($A269,#REF!,#REF!,FALSE)+VLOOKUP($A269,#REF!,#REF!,FALSE))</f>
        <v>#REF!</v>
      </c>
      <c r="CC269" s="33" t="e">
        <f t="shared" si="240"/>
        <v>#REF!</v>
      </c>
    </row>
    <row r="270" spans="1:81" hidden="1" x14ac:dyDescent="0.2">
      <c r="A270" s="300">
        <v>1000010122</v>
      </c>
      <c r="B270" s="301" t="str">
        <f>VLOOKUP($A270,base!$F:$V,base!Q$1,FALSE)</f>
        <v>PAIN 100% MIE NAT 500g  OFFRE ECONOMIQUE X 9</v>
      </c>
      <c r="C270" s="302">
        <f>VLOOKUP($A270,base!$F:$V,base!P$1,FALSE)</f>
        <v>2029004000</v>
      </c>
      <c r="D270" s="303">
        <f>VLOOKUP($A270,base!$F:$V,base!U$1,FALSE)</f>
        <v>5.3110859728506794</v>
      </c>
      <c r="E270" s="304">
        <f>VLOOKUP($A270,base!$F:$V,base!T$1,FALSE)</f>
        <v>10.592521817330811</v>
      </c>
      <c r="F270" s="302">
        <f>VLOOKUP($A270,base!$F:$V,base!O$1,FALSE)</f>
        <v>68</v>
      </c>
      <c r="G270" s="302">
        <f>VLOOKUP($A270,base!$F:$V,base!N$1,FALSE)</f>
        <v>9</v>
      </c>
      <c r="H270" s="302" t="str">
        <f>VLOOKUP($A270,DLUO!$A:$H,DLUO!$F$1,FALSE)</f>
        <v>6</v>
      </c>
      <c r="I270" s="302" t="str">
        <f>VLOOKUP($A270,DLUO!$A:$H,DLUO!$H$1,FALSE)</f>
        <v>18</v>
      </c>
      <c r="J270" s="163" t="e">
        <f>VLOOKUP(A270,$A$6:$J$55,J$1,FALSE)+VLOOKUP(A270,$A$64:$J$113,J$1,FALSE)+VLOOKUP(A270,$A$122:$J$171,J$1,FALSE)+VLOOKUP(A270,$A$180:$J$229,J$1,FALSE)+VLOOKUP(A270,#REF!,#REF!,FALSE)+VLOOKUP(A270,#REF!,#REF!,FALSE)+VLOOKUP(A270,#REF!,#REF!,FALSE)+VLOOKUP(A270,#REF!,#REF!,FALSE)+VLOOKUP(A270,#REF!,#REF!,FALSE)+VLOOKUP(A270,#REF!,#REF!,FALSE)+VLOOKUP(A270,#REF!,#REF!,FALSE)+VLOOKUP(A270,#REF!,#REF!,FALSE)</f>
        <v>#REF!</v>
      </c>
      <c r="K270" s="164" t="e">
        <f>J270-(VLOOKUP($A270,#REF!,#REF!,FALSE)+VLOOKUP($A270,#REF!,#REF!,FALSE)+VLOOKUP($A270,#REF!,#REF!,FALSE)+VLOOKUP($A270,#REF!,#REF!,FALSE))</f>
        <v>#REF!</v>
      </c>
      <c r="L270" s="133" t="e">
        <f>K270-(VLOOKUP($A270,#REF!,#REF!,FALSE)+VLOOKUP($A270,#REF!,#REF!,FALSE)+VLOOKUP($A270,#REF!,#REF!,FALSE)+VLOOKUP($A270,#REF!,#REF!,FALSE))</f>
        <v>#REF!</v>
      </c>
      <c r="M270" s="133" t="e">
        <f>L270-(VLOOKUP($A270,#REF!,#REF!,FALSE)+VLOOKUP($A270,#REF!,#REF!,FALSE)+VLOOKUP($A270,#REF!,#REF!,FALSE)+VLOOKUP($A270,#REF!,#REF!,FALSE))</f>
        <v>#REF!</v>
      </c>
      <c r="N270" s="133" t="e">
        <f>M270-(VLOOKUP($A270,#REF!,#REF!,FALSE)+VLOOKUP($A270,#REF!,#REF!,FALSE)+VLOOKUP($A270,#REF!,#REF!,FALSE)+VLOOKUP($A270,#REF!,#REF!,FALSE))</f>
        <v>#REF!</v>
      </c>
      <c r="O270" s="133" t="e">
        <f>N270-(VLOOKUP($A270,#REF!,#REF!,FALSE)+VLOOKUP($A270,#REF!,#REF!,FALSE)+VLOOKUP($A270,#REF!,#REF!,FALSE)+VLOOKUP($A270,#REF!,#REF!,FALSE))</f>
        <v>#REF!</v>
      </c>
      <c r="P270" s="133" t="e">
        <f>O270-(VLOOKUP($A270,#REF!,#REF!,FALSE)+VLOOKUP($A270,#REF!,#REF!,FALSE)+VLOOKUP($A270,#REF!,#REF!,FALSE)+VLOOKUP($A270,#REF!,#REF!,FALSE))</f>
        <v>#REF!</v>
      </c>
      <c r="Q270" s="133" t="e">
        <f>P270-(VLOOKUP($A270,#REF!,#REF!,FALSE)+VLOOKUP($A270,#REF!,#REF!,FALSE)+VLOOKUP($A270,#REF!,#REF!,FALSE)+VLOOKUP($A270,#REF!,#REF!,FALSE))</f>
        <v>#REF!</v>
      </c>
      <c r="R270" s="133" t="e">
        <f>Q270-(VLOOKUP($A270,#REF!,#REF!,FALSE)+VLOOKUP($A270,#REF!,#REF!,FALSE)+VLOOKUP($A270,#REF!,#REF!,FALSE)+VLOOKUP($A270,#REF!,#REF!,FALSE))</f>
        <v>#REF!</v>
      </c>
      <c r="S270" s="133" t="e">
        <f>R270-(VLOOKUP($A270,#REF!,#REF!,FALSE)+VLOOKUP($A270,#REF!,#REF!,FALSE)+VLOOKUP($A270,#REF!,#REF!,FALSE)+VLOOKUP($A270,#REF!,#REF!,FALSE))</f>
        <v>#REF!</v>
      </c>
      <c r="T270" s="133" t="e">
        <f>S270-(VLOOKUP($A270,#REF!,#REF!,FALSE)+VLOOKUP($A270,#REF!,#REF!,FALSE)+VLOOKUP($A270,#REF!,#REF!,FALSE)+VLOOKUP($A270,#REF!,#REF!,FALSE))</f>
        <v>#REF!</v>
      </c>
      <c r="U270" s="133" t="e">
        <f>T270-(VLOOKUP($A270,#REF!,#REF!,FALSE)+VLOOKUP($A270,#REF!,#REF!,FALSE)+VLOOKUP($A270,#REF!,#REF!,FALSE)+VLOOKUP($A270,#REF!,#REF!,FALSE))</f>
        <v>#REF!</v>
      </c>
      <c r="V270" s="133" t="e">
        <f>U270-(VLOOKUP($A270,#REF!,#REF!,FALSE)+VLOOKUP($A270,#REF!,#REF!,FALSE)+VLOOKUP($A270,#REF!,#REF!,FALSE)+VLOOKUP($A270,#REF!,#REF!,FALSE))</f>
        <v>#REF!</v>
      </c>
      <c r="W270" s="133" t="e">
        <f>V270-(VLOOKUP($A270,#REF!,#REF!,FALSE)+VLOOKUP($A270,#REF!,#REF!,FALSE)+VLOOKUP($A270,#REF!,#REF!,FALSE)+VLOOKUP($A270,#REF!,#REF!,FALSE))</f>
        <v>#REF!</v>
      </c>
      <c r="X270" s="134" t="e">
        <f>W270-(VLOOKUP($A270,#REF!,#REF!,FALSE)+VLOOKUP($A270,#REF!,#REF!,FALSE)+VLOOKUP($A270,#REF!,#REF!,FALSE)+VLOOKUP($A270,#REF!,#REF!,FALSE))</f>
        <v>#REF!</v>
      </c>
      <c r="CC270" s="33" t="e">
        <f t="shared" si="240"/>
        <v>#REF!</v>
      </c>
    </row>
    <row r="271" spans="1:81" ht="12.75" hidden="1" customHeight="1" x14ac:dyDescent="0.2">
      <c r="A271" s="376">
        <v>1000015910</v>
      </c>
      <c r="B271" s="377" t="str">
        <f>VLOOKUP($A271,base!$F:$V,base!Q$1,FALSE)</f>
        <v>PAIN 100% MIE NAT 500g  OFFRE ECONOMIQUE X 9</v>
      </c>
      <c r="C271" s="378">
        <f>VLOOKUP($A271,base!$F:$V,base!P$1,FALSE)</f>
        <v>2029004000</v>
      </c>
      <c r="D271" s="379">
        <f>VLOOKUP($A271,base!$F:$V,base!U$1,FALSE)</f>
        <v>5.3110859728506794</v>
      </c>
      <c r="E271" s="380">
        <f>VLOOKUP($A271,base!$F:$V,base!T$1,FALSE)</f>
        <v>10.592521817330811</v>
      </c>
      <c r="F271" s="378">
        <f>VLOOKUP($A271,base!$F:$V,base!O$1,FALSE)</f>
        <v>68</v>
      </c>
      <c r="G271" s="378">
        <f>VLOOKUP($A271,base!$F:$V,base!N$1,FALSE)</f>
        <v>9</v>
      </c>
      <c r="H271" s="378" t="str">
        <f>VLOOKUP($A271,DLUO!$A:$H,DLUO!$F$1,FALSE)</f>
        <v>6</v>
      </c>
      <c r="I271" s="378" t="str">
        <f>VLOOKUP($A271,DLUO!$A:$H,DLUO!$H$1,FALSE)</f>
        <v>18</v>
      </c>
      <c r="J271" s="163" t="e">
        <f>VLOOKUP(A271,$A$6:$J$55,J$1,FALSE)+VLOOKUP(A271,$A$64:$J$113,J$1,FALSE)+VLOOKUP(A271,$A$122:$J$171,J$1,FALSE)+VLOOKUP(A271,$A$180:$J$229,J$1,FALSE)+VLOOKUP(A271,#REF!,#REF!,FALSE)+VLOOKUP(A271,#REF!,#REF!,FALSE)+VLOOKUP(A271,#REF!,#REF!,FALSE)+VLOOKUP(A271,#REF!,#REF!,FALSE)+VLOOKUP(A271,#REF!,#REF!,FALSE)+VLOOKUP(A271,#REF!,#REF!,FALSE)+VLOOKUP(A271,#REF!,#REF!,FALSE)+VLOOKUP(A271,#REF!,#REF!,FALSE)</f>
        <v>#REF!</v>
      </c>
      <c r="K271" s="164" t="e">
        <f>J271-(VLOOKUP($A271,#REF!,#REF!,FALSE)+VLOOKUP($A271,#REF!,#REF!,FALSE)+VLOOKUP($A271,#REF!,#REF!,FALSE)+VLOOKUP($A271,#REF!,#REF!,FALSE))</f>
        <v>#REF!</v>
      </c>
      <c r="L271" s="133" t="e">
        <f>K271-(VLOOKUP($A271,#REF!,#REF!,FALSE)+VLOOKUP($A271,#REF!,#REF!,FALSE)+VLOOKUP($A271,#REF!,#REF!,FALSE)+VLOOKUP($A271,#REF!,#REF!,FALSE))</f>
        <v>#REF!</v>
      </c>
      <c r="M271" s="133" t="e">
        <f>L271-(VLOOKUP($A271,#REF!,#REF!,FALSE)+VLOOKUP($A271,#REF!,#REF!,FALSE)+VLOOKUP($A271,#REF!,#REF!,FALSE)+VLOOKUP($A271,#REF!,#REF!,FALSE))</f>
        <v>#REF!</v>
      </c>
      <c r="N271" s="133" t="e">
        <f>M271-(VLOOKUP($A271,#REF!,#REF!,FALSE)+VLOOKUP($A271,#REF!,#REF!,FALSE)+VLOOKUP($A271,#REF!,#REF!,FALSE)+VLOOKUP($A271,#REF!,#REF!,FALSE))</f>
        <v>#REF!</v>
      </c>
      <c r="O271" s="133" t="e">
        <f>N271-(VLOOKUP($A271,#REF!,#REF!,FALSE)+VLOOKUP($A271,#REF!,#REF!,FALSE)+VLOOKUP($A271,#REF!,#REF!,FALSE)+VLOOKUP($A271,#REF!,#REF!,FALSE))</f>
        <v>#REF!</v>
      </c>
      <c r="P271" s="133" t="e">
        <f>O271-(VLOOKUP($A271,#REF!,#REF!,FALSE)+VLOOKUP($A271,#REF!,#REF!,FALSE)+VLOOKUP($A271,#REF!,#REF!,FALSE)+VLOOKUP($A271,#REF!,#REF!,FALSE))</f>
        <v>#REF!</v>
      </c>
      <c r="Q271" s="133" t="e">
        <f>P271-(VLOOKUP($A271,#REF!,#REF!,FALSE)+VLOOKUP($A271,#REF!,#REF!,FALSE)+VLOOKUP($A271,#REF!,#REF!,FALSE)+VLOOKUP($A271,#REF!,#REF!,FALSE))</f>
        <v>#REF!</v>
      </c>
      <c r="R271" s="133" t="e">
        <f>Q271-(VLOOKUP($A271,#REF!,#REF!,FALSE)+VLOOKUP($A271,#REF!,#REF!,FALSE)+VLOOKUP($A271,#REF!,#REF!,FALSE)+VLOOKUP($A271,#REF!,#REF!,FALSE))</f>
        <v>#REF!</v>
      </c>
      <c r="S271" s="133" t="e">
        <f>R271-(VLOOKUP($A271,#REF!,#REF!,FALSE)+VLOOKUP($A271,#REF!,#REF!,FALSE)+VLOOKUP($A271,#REF!,#REF!,FALSE)+VLOOKUP($A271,#REF!,#REF!,FALSE))</f>
        <v>#REF!</v>
      </c>
      <c r="T271" s="133" t="e">
        <f>S271-(VLOOKUP($A271,#REF!,#REF!,FALSE)+VLOOKUP($A271,#REF!,#REF!,FALSE)+VLOOKUP($A271,#REF!,#REF!,FALSE)+VLOOKUP($A271,#REF!,#REF!,FALSE))</f>
        <v>#REF!</v>
      </c>
      <c r="U271" s="133" t="e">
        <f>T271-(VLOOKUP($A271,#REF!,#REF!,FALSE)+VLOOKUP($A271,#REF!,#REF!,FALSE)+VLOOKUP($A271,#REF!,#REF!,FALSE)+VLOOKUP($A271,#REF!,#REF!,FALSE))</f>
        <v>#REF!</v>
      </c>
      <c r="V271" s="133" t="e">
        <f>U271-(VLOOKUP($A271,#REF!,#REF!,FALSE)+VLOOKUP($A271,#REF!,#REF!,FALSE)+VLOOKUP($A271,#REF!,#REF!,FALSE)+VLOOKUP($A271,#REF!,#REF!,FALSE))</f>
        <v>#REF!</v>
      </c>
      <c r="W271" s="133" t="e">
        <f>V271-(VLOOKUP($A271,#REF!,#REF!,FALSE)+VLOOKUP($A271,#REF!,#REF!,FALSE)+VLOOKUP($A271,#REF!,#REF!,FALSE)+VLOOKUP($A271,#REF!,#REF!,FALSE))</f>
        <v>#REF!</v>
      </c>
      <c r="X271" s="134" t="e">
        <f>W271-(VLOOKUP($A271,#REF!,#REF!,FALSE)+VLOOKUP($A271,#REF!,#REF!,FALSE)+VLOOKUP($A271,#REF!,#REF!,FALSE)+VLOOKUP($A271,#REF!,#REF!,FALSE))</f>
        <v>#REF!</v>
      </c>
      <c r="AM271" s="37"/>
      <c r="CC271" s="33" t="e">
        <f>SUM(K271:X271)</f>
        <v>#REF!</v>
      </c>
    </row>
    <row r="272" spans="1:81" ht="16.5" hidden="1" customHeight="1" x14ac:dyDescent="0.2">
      <c r="A272" s="300">
        <v>1000013898</v>
      </c>
      <c r="B272" s="301" t="str">
        <f>VLOOKUP($A272,base!$F:$V,base!Q$1,FALSE)</f>
        <v>100% MIE NATURE PT 500 G X 9</v>
      </c>
      <c r="C272" s="302">
        <f>VLOOKUP($A272,base!$F:$V,base!P$1,FALSE)</f>
        <v>2029004000</v>
      </c>
      <c r="D272" s="303">
        <f>VLOOKUP($A272,base!$F:$V,base!U$1,FALSE)</f>
        <v>5.3110859728506794</v>
      </c>
      <c r="E272" s="304">
        <f>VLOOKUP($A272,base!$F:$V,base!T$1,FALSE)</f>
        <v>10.592521817330811</v>
      </c>
      <c r="F272" s="302">
        <f>VLOOKUP($A272,base!$F:$V,base!O$1,FALSE)</f>
        <v>68</v>
      </c>
      <c r="G272" s="302">
        <f>VLOOKUP($A272,base!$F:$V,base!N$1,FALSE)</f>
        <v>9</v>
      </c>
      <c r="H272" s="302" t="str">
        <f>VLOOKUP($A272,DLUO!$A:$H,DLUO!$F$1,FALSE)</f>
        <v>6</v>
      </c>
      <c r="I272" s="302" t="str">
        <f>VLOOKUP($A272,DLUO!$A:$H,DLUO!$H$1,FALSE)</f>
        <v>18</v>
      </c>
      <c r="J272" s="163" t="e">
        <f>VLOOKUP(A272,$A$6:$J$55,J$1,FALSE)+VLOOKUP(A272,$A$64:$J$113,J$1,FALSE)+VLOOKUP(A272,$A$122:$J$171,J$1,FALSE)+VLOOKUP(A272,$A$180:$J$229,J$1,FALSE)+VLOOKUP(A272,#REF!,#REF!,FALSE)+VLOOKUP(A272,#REF!,#REF!,FALSE)+VLOOKUP(A272,#REF!,#REF!,FALSE)+VLOOKUP(A272,#REF!,#REF!,FALSE)+VLOOKUP(A272,#REF!,#REF!,FALSE)+VLOOKUP(A272,#REF!,#REF!,FALSE)+VLOOKUP(A272,#REF!,#REF!,FALSE)+VLOOKUP(A272,#REF!,#REF!,FALSE)</f>
        <v>#REF!</v>
      </c>
      <c r="K272" s="164" t="e">
        <f>J272-(VLOOKUP($A272,#REF!,#REF!,FALSE)+VLOOKUP($A272,#REF!,#REF!,FALSE)+VLOOKUP($A272,#REF!,#REF!,FALSE)+VLOOKUP($A272,#REF!,#REF!,FALSE))</f>
        <v>#REF!</v>
      </c>
      <c r="L272" s="133" t="e">
        <f>K272-(VLOOKUP($A272,#REF!,#REF!,FALSE)+VLOOKUP($A272,#REF!,#REF!,FALSE)+VLOOKUP($A272,#REF!,#REF!,FALSE)+VLOOKUP($A272,#REF!,#REF!,FALSE))</f>
        <v>#REF!</v>
      </c>
      <c r="M272" s="133" t="e">
        <f>L272-(VLOOKUP($A272,#REF!,#REF!,FALSE)+VLOOKUP($A272,#REF!,#REF!,FALSE)+VLOOKUP($A272,#REF!,#REF!,FALSE)+VLOOKUP($A272,#REF!,#REF!,FALSE))</f>
        <v>#REF!</v>
      </c>
      <c r="N272" s="133" t="e">
        <f>M272-(VLOOKUP($A272,#REF!,#REF!,FALSE)+VLOOKUP($A272,#REF!,#REF!,FALSE)+VLOOKUP($A272,#REF!,#REF!,FALSE)+VLOOKUP($A272,#REF!,#REF!,FALSE))</f>
        <v>#REF!</v>
      </c>
      <c r="O272" s="133" t="e">
        <f>N272-(VLOOKUP($A272,#REF!,#REF!,FALSE)+VLOOKUP($A272,#REF!,#REF!,FALSE)+VLOOKUP($A272,#REF!,#REF!,FALSE)+VLOOKUP($A272,#REF!,#REF!,FALSE))</f>
        <v>#REF!</v>
      </c>
      <c r="P272" s="133" t="e">
        <f>O272-(VLOOKUP($A272,#REF!,#REF!,FALSE)+VLOOKUP($A272,#REF!,#REF!,FALSE)+VLOOKUP($A272,#REF!,#REF!,FALSE)+VLOOKUP($A272,#REF!,#REF!,FALSE))</f>
        <v>#REF!</v>
      </c>
      <c r="Q272" s="133" t="e">
        <f>P272-(VLOOKUP($A272,#REF!,#REF!,FALSE)+VLOOKUP($A272,#REF!,#REF!,FALSE)+VLOOKUP($A272,#REF!,#REF!,FALSE)+VLOOKUP($A272,#REF!,#REF!,FALSE))</f>
        <v>#REF!</v>
      </c>
      <c r="R272" s="133" t="e">
        <f>Q272-(VLOOKUP($A272,#REF!,#REF!,FALSE)+VLOOKUP($A272,#REF!,#REF!,FALSE)+VLOOKUP($A272,#REF!,#REF!,FALSE)+VLOOKUP($A272,#REF!,#REF!,FALSE))</f>
        <v>#REF!</v>
      </c>
      <c r="S272" s="133" t="e">
        <f>R272-(VLOOKUP($A272,#REF!,#REF!,FALSE)+VLOOKUP($A272,#REF!,#REF!,FALSE)+VLOOKUP($A272,#REF!,#REF!,FALSE)+VLOOKUP($A272,#REF!,#REF!,FALSE))</f>
        <v>#REF!</v>
      </c>
      <c r="T272" s="133" t="e">
        <f>S272-(VLOOKUP($A272,#REF!,#REF!,FALSE)+VLOOKUP($A272,#REF!,#REF!,FALSE)+VLOOKUP($A272,#REF!,#REF!,FALSE)+VLOOKUP($A272,#REF!,#REF!,FALSE))</f>
        <v>#REF!</v>
      </c>
      <c r="U272" s="133" t="e">
        <f>T272-(VLOOKUP($A272,#REF!,#REF!,FALSE)+VLOOKUP($A272,#REF!,#REF!,FALSE)+VLOOKUP($A272,#REF!,#REF!,FALSE)+VLOOKUP($A272,#REF!,#REF!,FALSE))</f>
        <v>#REF!</v>
      </c>
      <c r="V272" s="133" t="e">
        <f>U272-(VLOOKUP($A272,#REF!,#REF!,FALSE)+VLOOKUP($A272,#REF!,#REF!,FALSE)+VLOOKUP($A272,#REF!,#REF!,FALSE)+VLOOKUP($A272,#REF!,#REF!,FALSE))</f>
        <v>#REF!</v>
      </c>
      <c r="W272" s="133" t="e">
        <f>V272-(VLOOKUP($A272,#REF!,#REF!,FALSE)+VLOOKUP($A272,#REF!,#REF!,FALSE)+VLOOKUP($A272,#REF!,#REF!,FALSE)+VLOOKUP($A272,#REF!,#REF!,FALSE))</f>
        <v>#REF!</v>
      </c>
      <c r="X272" s="133" t="e">
        <f>W272-(VLOOKUP($A272,#REF!,#REF!,FALSE)+VLOOKUP($A272,#REF!,#REF!,FALSE)+VLOOKUP($A272,#REF!,#REF!,FALSE)+VLOOKUP($A272,#REF!,#REF!,FALSE))</f>
        <v>#REF!</v>
      </c>
      <c r="CC272" s="33" t="e">
        <f t="shared" si="240"/>
        <v>#REF!</v>
      </c>
    </row>
    <row r="273" spans="1:81" ht="16.5" customHeight="1" x14ac:dyDescent="0.2">
      <c r="A273" s="376">
        <v>1000015802</v>
      </c>
      <c r="B273" s="377" t="str">
        <f>VLOOKUP($A273,base!$F:$V,base!Q$1,FALSE)</f>
        <v>100% MIE NATURE PT 500 G X 9</v>
      </c>
      <c r="C273" s="378">
        <f>VLOOKUP($A273,base!$F:$V,base!P$1,FALSE)</f>
        <v>2029004000</v>
      </c>
      <c r="D273" s="379">
        <f>VLOOKUP($A273,base!$F:$V,base!U$1,FALSE)</f>
        <v>5.3110859728506794</v>
      </c>
      <c r="E273" s="380">
        <f>VLOOKUP($A273,base!$F:$V,base!T$1,FALSE)</f>
        <v>10.592521817330811</v>
      </c>
      <c r="F273" s="378">
        <f>VLOOKUP($A273,base!$F:$V,base!O$1,FALSE)</f>
        <v>68</v>
      </c>
      <c r="G273" s="378">
        <f>VLOOKUP($A273,base!$F:$V,base!N$1,FALSE)</f>
        <v>9</v>
      </c>
      <c r="H273" s="378" t="str">
        <f>VLOOKUP($A273,DLUO!$A:$H,DLUO!$F$1,FALSE)</f>
        <v>6</v>
      </c>
      <c r="I273" s="378" t="str">
        <f>VLOOKUP($A273,DLUO!$A:$H,DLUO!$H$1,FALSE)</f>
        <v>18</v>
      </c>
      <c r="J273" s="163" t="e">
        <f>VLOOKUP(A273,$A$6:$J$55,J$1,FALSE)+VLOOKUP(A273,$A$64:$J$113,J$1,FALSE)+VLOOKUP(A273,$A$122:$J$171,J$1,FALSE)+VLOOKUP(A273,$A$180:$J$229,J$1,FALSE)+VLOOKUP(A273,#REF!,#REF!,FALSE)+VLOOKUP(A273,#REF!,#REF!,FALSE)+VLOOKUP(A273,#REF!,#REF!,FALSE)+VLOOKUP(A273,#REF!,#REF!,FALSE)+VLOOKUP(A273,#REF!,#REF!,FALSE)+VLOOKUP(A273,#REF!,#REF!,FALSE)+VLOOKUP(A273,#REF!,#REF!,FALSE)+VLOOKUP(A273,#REF!,#REF!,FALSE)</f>
        <v>#N/A</v>
      </c>
      <c r="K273" s="164" t="e">
        <f>J273-(VLOOKUP($A273,#REF!,#REF!,FALSE)+VLOOKUP($A273,#REF!,#REF!,FALSE)+VLOOKUP($A273,#REF!,#REF!,FALSE)+VLOOKUP($A273,#REF!,#REF!,FALSE))</f>
        <v>#N/A</v>
      </c>
      <c r="L273" s="133" t="e">
        <f>K273-(VLOOKUP($A273,#REF!,#REF!,FALSE)+VLOOKUP($A273,#REF!,#REF!,FALSE)+VLOOKUP($A273,#REF!,#REF!,FALSE)+VLOOKUP($A273,#REF!,#REF!,FALSE))</f>
        <v>#N/A</v>
      </c>
      <c r="M273" s="133" t="e">
        <f>L273-(VLOOKUP($A273,#REF!,#REF!,FALSE)+VLOOKUP($A273,#REF!,#REF!,FALSE)+VLOOKUP($A273,#REF!,#REF!,FALSE)+VLOOKUP($A273,#REF!,#REF!,FALSE))</f>
        <v>#N/A</v>
      </c>
      <c r="N273" s="133" t="e">
        <f>M273-(VLOOKUP($A273,#REF!,#REF!,FALSE)+VLOOKUP($A273,#REF!,#REF!,FALSE)+VLOOKUP($A273,#REF!,#REF!,FALSE)+VLOOKUP($A273,#REF!,#REF!,FALSE))</f>
        <v>#N/A</v>
      </c>
      <c r="O273" s="133" t="e">
        <f>N273-(VLOOKUP($A273,#REF!,#REF!,FALSE)+VLOOKUP($A273,#REF!,#REF!,FALSE)+VLOOKUP($A273,#REF!,#REF!,FALSE)+VLOOKUP($A273,#REF!,#REF!,FALSE))</f>
        <v>#N/A</v>
      </c>
      <c r="P273" s="133" t="e">
        <f>O273-(VLOOKUP($A273,#REF!,#REF!,FALSE)+VLOOKUP($A273,#REF!,#REF!,FALSE)+VLOOKUP($A273,#REF!,#REF!,FALSE)+VLOOKUP($A273,#REF!,#REF!,FALSE))</f>
        <v>#N/A</v>
      </c>
      <c r="Q273" s="133" t="e">
        <f>P273-(VLOOKUP($A273,#REF!,#REF!,FALSE)+VLOOKUP($A273,#REF!,#REF!,FALSE)+VLOOKUP($A273,#REF!,#REF!,FALSE)+VLOOKUP($A273,#REF!,#REF!,FALSE))</f>
        <v>#N/A</v>
      </c>
      <c r="R273" s="133" t="e">
        <f>Q273-(VLOOKUP($A273,#REF!,#REF!,FALSE)+VLOOKUP($A273,#REF!,#REF!,FALSE)+VLOOKUP($A273,#REF!,#REF!,FALSE)+VLOOKUP($A273,#REF!,#REF!,FALSE))</f>
        <v>#N/A</v>
      </c>
      <c r="S273" s="133" t="e">
        <f>R273-(VLOOKUP($A273,#REF!,#REF!,FALSE)+VLOOKUP($A273,#REF!,#REF!,FALSE)+VLOOKUP($A273,#REF!,#REF!,FALSE)+VLOOKUP($A273,#REF!,#REF!,FALSE))</f>
        <v>#N/A</v>
      </c>
      <c r="T273" s="133" t="e">
        <f>S273-(VLOOKUP($A273,#REF!,#REF!,FALSE)+VLOOKUP($A273,#REF!,#REF!,FALSE)+VLOOKUP($A273,#REF!,#REF!,FALSE)+VLOOKUP($A273,#REF!,#REF!,FALSE))</f>
        <v>#N/A</v>
      </c>
      <c r="U273" s="133" t="e">
        <f>T273-(VLOOKUP($A273,#REF!,#REF!,FALSE)+VLOOKUP($A273,#REF!,#REF!,FALSE)+VLOOKUP($A273,#REF!,#REF!,FALSE)+VLOOKUP($A273,#REF!,#REF!,FALSE))</f>
        <v>#N/A</v>
      </c>
      <c r="V273" s="133" t="e">
        <f>U273-(VLOOKUP($A273,#REF!,#REF!,FALSE)+VLOOKUP($A273,#REF!,#REF!,FALSE)+VLOOKUP($A273,#REF!,#REF!,FALSE)+VLOOKUP($A273,#REF!,#REF!,FALSE))</f>
        <v>#N/A</v>
      </c>
      <c r="W273" s="133" t="e">
        <f>V273-(VLOOKUP($A273,#REF!,#REF!,FALSE)+VLOOKUP($A273,#REF!,#REF!,FALSE)+VLOOKUP($A273,#REF!,#REF!,FALSE)+VLOOKUP($A273,#REF!,#REF!,FALSE))</f>
        <v>#N/A</v>
      </c>
      <c r="X273" s="134" t="e">
        <f>W273-(VLOOKUP($A273,#REF!,#REF!,FALSE)+VLOOKUP($A273,#REF!,#REF!,FALSE)+VLOOKUP($A273,#REF!,#REF!,FALSE)+VLOOKUP($A273,#REF!,#REF!,FALSE))</f>
        <v>#N/A</v>
      </c>
      <c r="AM273" s="37"/>
      <c r="CC273" s="33" t="e">
        <f>SUM(K273:X273)</f>
        <v>#N/A</v>
      </c>
    </row>
    <row r="274" spans="1:81" ht="16.5" hidden="1" customHeight="1" x14ac:dyDescent="0.2">
      <c r="A274" s="376">
        <v>1000010632</v>
      </c>
      <c r="B274" s="377" t="str">
        <f>VLOOKUP($A274,base!$F:$V,base!Q$1,FALSE)</f>
        <v>100% MIE NATURE PT 500 G X 4 BNL</v>
      </c>
      <c r="C274" s="378">
        <f>VLOOKUP($A274,base!$F:$V,base!P$1,FALSE)</f>
        <v>2029004000</v>
      </c>
      <c r="D274" s="379">
        <f>VLOOKUP($A274,base!$F:$V,base!U$1,FALSE)</f>
        <v>6.771634615384615</v>
      </c>
      <c r="E274" s="380">
        <f>VLOOKUP($A274,base!$F:$V,base!T$1,FALSE)</f>
        <v>10.592521817330814</v>
      </c>
      <c r="F274" s="378">
        <f>VLOOKUP($A274,base!$F:$V,base!O$1,FALSE)</f>
        <v>120</v>
      </c>
      <c r="G274" s="378">
        <f>VLOOKUP($A274,base!$F:$V,base!N$1,FALSE)</f>
        <v>4</v>
      </c>
      <c r="H274" s="378" t="str">
        <f>VLOOKUP($A274,DLUO!$A:$H,DLUO!$F$1,FALSE)</f>
        <v>6</v>
      </c>
      <c r="I274" s="378" t="str">
        <f>VLOOKUP($A274,DLUO!$A:$H,DLUO!$H$1,FALSE)</f>
        <v>18</v>
      </c>
      <c r="J274" s="163" t="e">
        <f>VLOOKUP(A274,$A$6:$J$55,J$1,FALSE)+VLOOKUP(A274,$A$64:$J$113,J$1,FALSE)+VLOOKUP(A274,$A$122:$J$171,J$1,FALSE)+VLOOKUP(A274,$A$180:$J$229,J$1,FALSE)+VLOOKUP(A274,#REF!,#REF!,FALSE)+VLOOKUP(A274,#REF!,#REF!,FALSE)+VLOOKUP(A274,#REF!,#REF!,FALSE)+VLOOKUP(A274,#REF!,#REF!,FALSE)+VLOOKUP(A274,#REF!,#REF!,FALSE)+VLOOKUP(A274,#REF!,#REF!,FALSE)+VLOOKUP(A274,#REF!,#REF!,FALSE)+VLOOKUP(A274,#REF!,#REF!,FALSE)</f>
        <v>#REF!</v>
      </c>
      <c r="K274" s="164" t="e">
        <f>J274-(VLOOKUP($A274,#REF!,#REF!,FALSE)+VLOOKUP($A274,#REF!,#REF!,FALSE)+VLOOKUP($A274,#REF!,#REF!,FALSE)+VLOOKUP($A274,#REF!,#REF!,FALSE))</f>
        <v>#REF!</v>
      </c>
      <c r="L274" s="133" t="e">
        <f>K274-(VLOOKUP($A274,#REF!,#REF!,FALSE)+VLOOKUP($A274,#REF!,#REF!,FALSE)+VLOOKUP($A274,#REF!,#REF!,FALSE)+VLOOKUP($A274,#REF!,#REF!,FALSE))</f>
        <v>#REF!</v>
      </c>
      <c r="M274" s="133" t="e">
        <f>L274-(VLOOKUP($A274,#REF!,#REF!,FALSE)+VLOOKUP($A274,#REF!,#REF!,FALSE)+VLOOKUP($A274,#REF!,#REF!,FALSE)+VLOOKUP($A274,#REF!,#REF!,FALSE))</f>
        <v>#REF!</v>
      </c>
      <c r="N274" s="133" t="e">
        <f>M274-(VLOOKUP($A274,#REF!,#REF!,FALSE)+VLOOKUP($A274,#REF!,#REF!,FALSE)+VLOOKUP($A274,#REF!,#REF!,FALSE)+VLOOKUP($A274,#REF!,#REF!,FALSE))</f>
        <v>#REF!</v>
      </c>
      <c r="O274" s="133" t="e">
        <f>N274-(VLOOKUP($A274,#REF!,#REF!,FALSE)+VLOOKUP($A274,#REF!,#REF!,FALSE)+VLOOKUP($A274,#REF!,#REF!,FALSE)+VLOOKUP($A274,#REF!,#REF!,FALSE))</f>
        <v>#REF!</v>
      </c>
      <c r="P274" s="133" t="e">
        <f>O274-(VLOOKUP($A274,#REF!,#REF!,FALSE)+VLOOKUP($A274,#REF!,#REF!,FALSE)+VLOOKUP($A274,#REF!,#REF!,FALSE)+VLOOKUP($A274,#REF!,#REF!,FALSE))</f>
        <v>#REF!</v>
      </c>
      <c r="Q274" s="133" t="e">
        <f>P274-(VLOOKUP($A274,#REF!,#REF!,FALSE)+VLOOKUP($A274,#REF!,#REF!,FALSE)+VLOOKUP($A274,#REF!,#REF!,FALSE)+VLOOKUP($A274,#REF!,#REF!,FALSE))</f>
        <v>#REF!</v>
      </c>
      <c r="R274" s="133" t="e">
        <f>Q274-(VLOOKUP($A274,#REF!,#REF!,FALSE)+VLOOKUP($A274,#REF!,#REF!,FALSE)+VLOOKUP($A274,#REF!,#REF!,FALSE)+VLOOKUP($A274,#REF!,#REF!,FALSE))</f>
        <v>#REF!</v>
      </c>
      <c r="S274" s="133" t="e">
        <f>R274-(VLOOKUP($A274,#REF!,#REF!,FALSE)+VLOOKUP($A274,#REF!,#REF!,FALSE)+VLOOKUP($A274,#REF!,#REF!,FALSE)+VLOOKUP($A274,#REF!,#REF!,FALSE))</f>
        <v>#REF!</v>
      </c>
      <c r="T274" s="133" t="e">
        <f>S274-(VLOOKUP($A274,#REF!,#REF!,FALSE)+VLOOKUP($A274,#REF!,#REF!,FALSE)+VLOOKUP($A274,#REF!,#REF!,FALSE)+VLOOKUP($A274,#REF!,#REF!,FALSE))</f>
        <v>#REF!</v>
      </c>
      <c r="U274" s="133" t="e">
        <f>T274-(VLOOKUP($A274,#REF!,#REF!,FALSE)+VLOOKUP($A274,#REF!,#REF!,FALSE)+VLOOKUP($A274,#REF!,#REF!,FALSE)+VLOOKUP($A274,#REF!,#REF!,FALSE))</f>
        <v>#REF!</v>
      </c>
      <c r="V274" s="133" t="e">
        <f>U274-(VLOOKUP($A274,#REF!,#REF!,FALSE)+VLOOKUP($A274,#REF!,#REF!,FALSE)+VLOOKUP($A274,#REF!,#REF!,FALSE)+VLOOKUP($A274,#REF!,#REF!,FALSE))</f>
        <v>#REF!</v>
      </c>
      <c r="W274" s="133" t="e">
        <f>V274-(VLOOKUP($A274,#REF!,#REF!,FALSE)+VLOOKUP($A274,#REF!,#REF!,FALSE)+VLOOKUP($A274,#REF!,#REF!,FALSE)+VLOOKUP($A274,#REF!,#REF!,FALSE))</f>
        <v>#REF!</v>
      </c>
      <c r="X274" s="134" t="e">
        <f>W274-(VLOOKUP($A274,#REF!,#REF!,FALSE)+VLOOKUP($A274,#REF!,#REF!,FALSE)+VLOOKUP($A274,#REF!,#REF!,FALSE)+VLOOKUP($A274,#REF!,#REF!,FALSE))</f>
        <v>#REF!</v>
      </c>
      <c r="CC274" s="33" t="e">
        <f>SUM(K274:X274)</f>
        <v>#REF!</v>
      </c>
    </row>
    <row r="275" spans="1:81" ht="16.5" customHeight="1" x14ac:dyDescent="0.2">
      <c r="A275" s="376">
        <v>1000015803</v>
      </c>
      <c r="B275" s="377" t="str">
        <f>VLOOKUP($A275,base!$F:$V,base!Q$1,FALSE)</f>
        <v>100% MIE NATURE PT 500 G X 20</v>
      </c>
      <c r="C275" s="378">
        <f>VLOOKUP($A275,base!$F:$V,base!P$1,FALSE)</f>
        <v>2029004000</v>
      </c>
      <c r="D275" s="379">
        <f>VLOOKUP($A275,base!$F:$V,base!U$1,FALSE)</f>
        <v>5.8042582417582418</v>
      </c>
      <c r="E275" s="380">
        <f>VLOOKUP($A275,base!$F:$V,base!T$1,FALSE)</f>
        <v>10.592521817330812</v>
      </c>
      <c r="F275" s="378">
        <f>VLOOKUP($A275,base!$F:$V,base!O$1,FALSE)</f>
        <v>28</v>
      </c>
      <c r="G275" s="378">
        <f>VLOOKUP($A275,base!$F:$V,base!N$1,FALSE)</f>
        <v>20</v>
      </c>
      <c r="H275" s="378" t="str">
        <f>VLOOKUP($A275,DLUO!$A:$H,DLUO!$F$1,FALSE)</f>
        <v>6</v>
      </c>
      <c r="I275" s="378" t="str">
        <f>VLOOKUP($A275,DLUO!$A:$H,DLUO!$H$1,FALSE)</f>
        <v>18</v>
      </c>
      <c r="J275" s="163" t="e">
        <f>VLOOKUP(A275,$A$6:$J$55,J$1,FALSE)+VLOOKUP(A275,$A$64:$J$113,J$1,FALSE)+VLOOKUP(A275,$A$122:$J$171,J$1,FALSE)+VLOOKUP(A275,$A$180:$J$229,J$1,FALSE)+VLOOKUP(A275,#REF!,#REF!,FALSE)+VLOOKUP(A275,#REF!,#REF!,FALSE)+VLOOKUP(A275,#REF!,#REF!,FALSE)+VLOOKUP(A275,#REF!,#REF!,FALSE)+VLOOKUP(A275,#REF!,#REF!,FALSE)+VLOOKUP(A275,#REF!,#REF!,FALSE)+VLOOKUP(A275,#REF!,#REF!,FALSE)+VLOOKUP(A275,#REF!,#REF!,FALSE)</f>
        <v>#N/A</v>
      </c>
      <c r="K275" s="164" t="e">
        <f>J275-(VLOOKUP($A275,#REF!,#REF!,FALSE)+VLOOKUP($A275,#REF!,#REF!,FALSE)+VLOOKUP($A275,#REF!,#REF!,FALSE)+VLOOKUP($A275,#REF!,#REF!,FALSE))</f>
        <v>#N/A</v>
      </c>
      <c r="L275" s="133" t="e">
        <f>K275-(VLOOKUP($A275,#REF!,#REF!,FALSE)+VLOOKUP($A275,#REF!,#REF!,FALSE)+VLOOKUP($A275,#REF!,#REF!,FALSE)+VLOOKUP($A275,#REF!,#REF!,FALSE))</f>
        <v>#N/A</v>
      </c>
      <c r="M275" s="133" t="e">
        <f>L275-(VLOOKUP($A275,#REF!,#REF!,FALSE)+VLOOKUP($A275,#REF!,#REF!,FALSE)+VLOOKUP($A275,#REF!,#REF!,FALSE)+VLOOKUP($A275,#REF!,#REF!,FALSE))</f>
        <v>#N/A</v>
      </c>
      <c r="N275" s="133" t="e">
        <f>M275-(VLOOKUP($A275,#REF!,#REF!,FALSE)+VLOOKUP($A275,#REF!,#REF!,FALSE)+VLOOKUP($A275,#REF!,#REF!,FALSE)+VLOOKUP($A275,#REF!,#REF!,FALSE))</f>
        <v>#N/A</v>
      </c>
      <c r="O275" s="133" t="e">
        <f>N275-(VLOOKUP($A275,#REF!,#REF!,FALSE)+VLOOKUP($A275,#REF!,#REF!,FALSE)+VLOOKUP($A275,#REF!,#REF!,FALSE)+VLOOKUP($A275,#REF!,#REF!,FALSE))</f>
        <v>#N/A</v>
      </c>
      <c r="P275" s="133" t="e">
        <f>O275-(VLOOKUP($A275,#REF!,#REF!,FALSE)+VLOOKUP($A275,#REF!,#REF!,FALSE)+VLOOKUP($A275,#REF!,#REF!,FALSE)+VLOOKUP($A275,#REF!,#REF!,FALSE))</f>
        <v>#N/A</v>
      </c>
      <c r="Q275" s="133" t="e">
        <f>P275-(VLOOKUP($A275,#REF!,#REF!,FALSE)+VLOOKUP($A275,#REF!,#REF!,FALSE)+VLOOKUP($A275,#REF!,#REF!,FALSE)+VLOOKUP($A275,#REF!,#REF!,FALSE))</f>
        <v>#N/A</v>
      </c>
      <c r="R275" s="133" t="e">
        <f>Q275-(VLOOKUP($A275,#REF!,#REF!,FALSE)+VLOOKUP($A275,#REF!,#REF!,FALSE)+VLOOKUP($A275,#REF!,#REF!,FALSE)+VLOOKUP($A275,#REF!,#REF!,FALSE))</f>
        <v>#N/A</v>
      </c>
      <c r="S275" s="133" t="e">
        <f>R275-(VLOOKUP($A275,#REF!,#REF!,FALSE)+VLOOKUP($A275,#REF!,#REF!,FALSE)+VLOOKUP($A275,#REF!,#REF!,FALSE)+VLOOKUP($A275,#REF!,#REF!,FALSE))</f>
        <v>#N/A</v>
      </c>
      <c r="T275" s="133" t="e">
        <f>S275-(VLOOKUP($A275,#REF!,#REF!,FALSE)+VLOOKUP($A275,#REF!,#REF!,FALSE)+VLOOKUP($A275,#REF!,#REF!,FALSE)+VLOOKUP($A275,#REF!,#REF!,FALSE))</f>
        <v>#N/A</v>
      </c>
      <c r="U275" s="133" t="e">
        <f>T275-(VLOOKUP($A275,#REF!,#REF!,FALSE)+VLOOKUP($A275,#REF!,#REF!,FALSE)+VLOOKUP($A275,#REF!,#REF!,FALSE)+VLOOKUP($A275,#REF!,#REF!,FALSE))</f>
        <v>#N/A</v>
      </c>
      <c r="V275" s="133" t="e">
        <f>U275-(VLOOKUP($A275,#REF!,#REF!,FALSE)+VLOOKUP($A275,#REF!,#REF!,FALSE)+VLOOKUP($A275,#REF!,#REF!,FALSE)+VLOOKUP($A275,#REF!,#REF!,FALSE))</f>
        <v>#N/A</v>
      </c>
      <c r="W275" s="133" t="e">
        <f>V275-(VLOOKUP($A275,#REF!,#REF!,FALSE)+VLOOKUP($A275,#REF!,#REF!,FALSE)+VLOOKUP($A275,#REF!,#REF!,FALSE)+VLOOKUP($A275,#REF!,#REF!,FALSE))</f>
        <v>#N/A</v>
      </c>
      <c r="X275" s="134" t="e">
        <f>W275-(VLOOKUP($A275,#REF!,#REF!,FALSE)+VLOOKUP($A275,#REF!,#REF!,FALSE)+VLOOKUP($A275,#REF!,#REF!,FALSE)+VLOOKUP($A275,#REF!,#REF!,FALSE))</f>
        <v>#N/A</v>
      </c>
      <c r="AM275" s="37"/>
      <c r="CC275" s="33" t="e">
        <f>SUM(K275:X275)</f>
        <v>#N/A</v>
      </c>
    </row>
    <row r="276" spans="1:81" hidden="1" x14ac:dyDescent="0.2">
      <c r="A276" s="300">
        <v>1000013899</v>
      </c>
      <c r="B276" s="301" t="str">
        <f>VLOOKUP($A276,base!$F:$V,base!Q$1,FALSE)</f>
        <v>100% MIE NATURE PT 500 G X 20</v>
      </c>
      <c r="C276" s="302">
        <f>VLOOKUP($A276,base!$F:$V,base!P$1,FALSE)</f>
        <v>2029004000</v>
      </c>
      <c r="D276" s="303">
        <f>VLOOKUP($A276,base!$F:$V,base!U$1,FALSE)</f>
        <v>5.8042582417582418</v>
      </c>
      <c r="E276" s="304">
        <f>VLOOKUP($A276,base!$F:$V,base!T$1,FALSE)</f>
        <v>10.592521817330812</v>
      </c>
      <c r="F276" s="302">
        <f>VLOOKUP($A276,base!$F:$V,base!O$1,FALSE)</f>
        <v>28</v>
      </c>
      <c r="G276" s="302">
        <f>VLOOKUP($A276,base!$F:$V,base!N$1,FALSE)</f>
        <v>20</v>
      </c>
      <c r="H276" s="302" t="str">
        <f>VLOOKUP($A276,DLUO!$A:$H,DLUO!$F$1,FALSE)</f>
        <v>6</v>
      </c>
      <c r="I276" s="302" t="str">
        <f>VLOOKUP($A276,DLUO!$A:$H,DLUO!$H$1,FALSE)</f>
        <v>18</v>
      </c>
      <c r="J276" s="163" t="e">
        <f>VLOOKUP(A276,$A$6:$J$55,J$1,FALSE)+VLOOKUP(A276,$A$64:$J$113,J$1,FALSE)+VLOOKUP(A276,$A$122:$J$171,J$1,FALSE)+VLOOKUP(A276,$A$180:$J$229,J$1,FALSE)+VLOOKUP(A276,#REF!,#REF!,FALSE)+VLOOKUP(A276,#REF!,#REF!,FALSE)+VLOOKUP(A276,#REF!,#REF!,FALSE)+VLOOKUP(A276,#REF!,#REF!,FALSE)+VLOOKUP(A276,#REF!,#REF!,FALSE)+VLOOKUP(A276,#REF!,#REF!,FALSE)+VLOOKUP(A276,#REF!,#REF!,FALSE)+VLOOKUP(A276,#REF!,#REF!,FALSE)</f>
        <v>#REF!</v>
      </c>
      <c r="K276" s="164" t="e">
        <f>J276-(VLOOKUP($A276,#REF!,#REF!,FALSE)+VLOOKUP($A276,#REF!,#REF!,FALSE)+VLOOKUP($A276,#REF!,#REF!,FALSE)+VLOOKUP($A276,#REF!,#REF!,FALSE))</f>
        <v>#REF!</v>
      </c>
      <c r="L276" s="133" t="e">
        <f>K276-(VLOOKUP($A276,#REF!,#REF!,FALSE)+VLOOKUP($A276,#REF!,#REF!,FALSE)+VLOOKUP($A276,#REF!,#REF!,FALSE)+VLOOKUP($A276,#REF!,#REF!,FALSE))</f>
        <v>#REF!</v>
      </c>
      <c r="M276" s="133" t="e">
        <f>L276-(VLOOKUP($A276,#REF!,#REF!,FALSE)+VLOOKUP($A276,#REF!,#REF!,FALSE)+VLOOKUP($A276,#REF!,#REF!,FALSE)+VLOOKUP($A276,#REF!,#REF!,FALSE))</f>
        <v>#REF!</v>
      </c>
      <c r="N276" s="133" t="e">
        <f>M276-(VLOOKUP($A276,#REF!,#REF!,FALSE)+VLOOKUP($A276,#REF!,#REF!,FALSE)+VLOOKUP($A276,#REF!,#REF!,FALSE)+VLOOKUP($A276,#REF!,#REF!,FALSE))</f>
        <v>#REF!</v>
      </c>
      <c r="O276" s="133" t="e">
        <f>N276-(VLOOKUP($A276,#REF!,#REF!,FALSE)+VLOOKUP($A276,#REF!,#REF!,FALSE)+VLOOKUP($A276,#REF!,#REF!,FALSE)+VLOOKUP($A276,#REF!,#REF!,FALSE))</f>
        <v>#REF!</v>
      </c>
      <c r="P276" s="133" t="e">
        <f>O276-(VLOOKUP($A276,#REF!,#REF!,FALSE)+VLOOKUP($A276,#REF!,#REF!,FALSE)+VLOOKUP($A276,#REF!,#REF!,FALSE)+VLOOKUP($A276,#REF!,#REF!,FALSE))</f>
        <v>#REF!</v>
      </c>
      <c r="Q276" s="133" t="e">
        <f>P276-(VLOOKUP($A276,#REF!,#REF!,FALSE)+VLOOKUP($A276,#REF!,#REF!,FALSE)+VLOOKUP($A276,#REF!,#REF!,FALSE)+VLOOKUP($A276,#REF!,#REF!,FALSE))</f>
        <v>#REF!</v>
      </c>
      <c r="R276" s="133" t="e">
        <f>Q276-(VLOOKUP($A276,#REF!,#REF!,FALSE)+VLOOKUP($A276,#REF!,#REF!,FALSE)+VLOOKUP($A276,#REF!,#REF!,FALSE)+VLOOKUP($A276,#REF!,#REF!,FALSE))</f>
        <v>#REF!</v>
      </c>
      <c r="S276" s="133" t="e">
        <f>R276-(VLOOKUP($A276,#REF!,#REF!,FALSE)+VLOOKUP($A276,#REF!,#REF!,FALSE)+VLOOKUP($A276,#REF!,#REF!,FALSE)+VLOOKUP($A276,#REF!,#REF!,FALSE))</f>
        <v>#REF!</v>
      </c>
      <c r="T276" s="133" t="e">
        <f>S276-(VLOOKUP($A276,#REF!,#REF!,FALSE)+VLOOKUP($A276,#REF!,#REF!,FALSE)+VLOOKUP($A276,#REF!,#REF!,FALSE)+VLOOKUP($A276,#REF!,#REF!,FALSE))</f>
        <v>#REF!</v>
      </c>
      <c r="U276" s="133" t="e">
        <f>T276-(VLOOKUP($A276,#REF!,#REF!,FALSE)+VLOOKUP($A276,#REF!,#REF!,FALSE)+VLOOKUP($A276,#REF!,#REF!,FALSE)+VLOOKUP($A276,#REF!,#REF!,FALSE))</f>
        <v>#REF!</v>
      </c>
      <c r="V276" s="133" t="e">
        <f>U276-(VLOOKUP($A276,#REF!,#REF!,FALSE)+VLOOKUP($A276,#REF!,#REF!,FALSE)+VLOOKUP($A276,#REF!,#REF!,FALSE)+VLOOKUP($A276,#REF!,#REF!,FALSE))</f>
        <v>#REF!</v>
      </c>
      <c r="W276" s="133" t="e">
        <f>V276-(VLOOKUP($A276,#REF!,#REF!,FALSE)+VLOOKUP($A276,#REF!,#REF!,FALSE)+VLOOKUP($A276,#REF!,#REF!,FALSE)+VLOOKUP($A276,#REF!,#REF!,FALSE))</f>
        <v>#REF!</v>
      </c>
      <c r="X276" s="134" t="e">
        <f>W276-(VLOOKUP($A276,#REF!,#REF!,FALSE)+VLOOKUP($A276,#REF!,#REF!,FALSE)+VLOOKUP($A276,#REF!,#REF!,FALSE)+VLOOKUP($A276,#REF!,#REF!,FALSE))</f>
        <v>#REF!</v>
      </c>
      <c r="AM276" s="37"/>
      <c r="CC276" s="33" t="e">
        <f t="shared" si="240"/>
        <v>#REF!</v>
      </c>
    </row>
    <row r="277" spans="1:81" ht="16.5" hidden="1" customHeight="1" x14ac:dyDescent="0.2">
      <c r="A277" s="189">
        <v>1000014566</v>
      </c>
      <c r="B277" s="190" t="str">
        <f>VLOOKUP($A277,base!$F:$V,base!Q$1,FALSE)</f>
        <v>100% MIE SPECIAL FOIE GRAS</v>
      </c>
      <c r="C277" s="191">
        <f>VLOOKUP($A277,base!$F:$V,base!P$1,FALSE)</f>
        <v>2029005439</v>
      </c>
      <c r="D277" s="212">
        <f>VLOOKUP($A277,base!$F:$V,base!U$1,FALSE)</f>
        <v>3.3371040723981893</v>
      </c>
      <c r="E277" s="194">
        <f>VLOOKUP($A277,base!$F:$V,base!T$1,FALSE)</f>
        <v>6.3276125547550945</v>
      </c>
      <c r="F277" s="191">
        <f>VLOOKUP($A277,base!$F:$V,base!O$1,FALSE)</f>
        <v>68</v>
      </c>
      <c r="G277" s="191">
        <f>VLOOKUP($A277,base!$F:$V,base!N$1,FALSE)</f>
        <v>12</v>
      </c>
      <c r="H277" s="191" t="str">
        <f>VLOOKUP($A277,DLUO!$A:$H,DLUO!$F$1,FALSE)</f>
        <v>15</v>
      </c>
      <c r="I277" s="191" t="str">
        <f>VLOOKUP($A277,DLUO!$A:$H,DLUO!$H$1,FALSE)</f>
        <v>45</v>
      </c>
      <c r="J277" s="163" t="e">
        <f>VLOOKUP(A277,$A$6:$J$55,J$1,FALSE)+VLOOKUP(A277,$A$64:$J$113,J$1,FALSE)+VLOOKUP(A277,$A$122:$J$171,J$1,FALSE)+VLOOKUP(A277,$A$180:$J$229,J$1,FALSE)+VLOOKUP(A277,#REF!,#REF!,FALSE)+VLOOKUP(A277,#REF!,#REF!,FALSE)+VLOOKUP(A277,#REF!,#REF!,FALSE)+VLOOKUP(A277,#REF!,#REF!,FALSE)+VLOOKUP(A277,#REF!,#REF!,FALSE)+VLOOKUP(A277,#REF!,#REF!,FALSE)+VLOOKUP(A277,#REF!,#REF!,FALSE)+VLOOKUP(A277,#REF!,#REF!,FALSE)</f>
        <v>#REF!</v>
      </c>
      <c r="K277" s="164" t="e">
        <f>J277-(VLOOKUP($A277,#REF!,#REF!,FALSE)+VLOOKUP($A277,#REF!,#REF!,FALSE)+VLOOKUP($A277,#REF!,#REF!,FALSE)+VLOOKUP($A277,#REF!,#REF!,FALSE))</f>
        <v>#REF!</v>
      </c>
      <c r="L277" s="133" t="e">
        <f>K277-(VLOOKUP($A277,#REF!,#REF!,FALSE)+VLOOKUP($A277,#REF!,#REF!,FALSE)+VLOOKUP($A277,#REF!,#REF!,FALSE)+VLOOKUP($A277,#REF!,#REF!,FALSE))</f>
        <v>#REF!</v>
      </c>
      <c r="M277" s="133" t="e">
        <f>L277-(VLOOKUP($A277,#REF!,#REF!,FALSE)+VLOOKUP($A277,#REF!,#REF!,FALSE)+VLOOKUP($A277,#REF!,#REF!,FALSE)+VLOOKUP($A277,#REF!,#REF!,FALSE))</f>
        <v>#REF!</v>
      </c>
      <c r="N277" s="133" t="e">
        <f>M277-(VLOOKUP($A277,#REF!,#REF!,FALSE)+VLOOKUP($A277,#REF!,#REF!,FALSE)+VLOOKUP($A277,#REF!,#REF!,FALSE)+VLOOKUP($A277,#REF!,#REF!,FALSE))</f>
        <v>#REF!</v>
      </c>
      <c r="O277" s="133" t="e">
        <f>N277-(VLOOKUP($A277,#REF!,#REF!,FALSE)+VLOOKUP($A277,#REF!,#REF!,FALSE)+VLOOKUP($A277,#REF!,#REF!,FALSE)+VLOOKUP($A277,#REF!,#REF!,FALSE))</f>
        <v>#REF!</v>
      </c>
      <c r="P277" s="133" t="e">
        <f>O277-(VLOOKUP($A277,#REF!,#REF!,FALSE)+VLOOKUP($A277,#REF!,#REF!,FALSE)+VLOOKUP($A277,#REF!,#REF!,FALSE)+VLOOKUP($A277,#REF!,#REF!,FALSE))</f>
        <v>#REF!</v>
      </c>
      <c r="Q277" s="133" t="e">
        <f>P277-(VLOOKUP($A277,#REF!,#REF!,FALSE)+VLOOKUP($A277,#REF!,#REF!,FALSE)+VLOOKUP($A277,#REF!,#REF!,FALSE)+VLOOKUP($A277,#REF!,#REF!,FALSE))</f>
        <v>#REF!</v>
      </c>
      <c r="R277" s="133" t="e">
        <f>Q277-(VLOOKUP($A277,#REF!,#REF!,FALSE)+VLOOKUP($A277,#REF!,#REF!,FALSE)+VLOOKUP($A277,#REF!,#REF!,FALSE)+VLOOKUP($A277,#REF!,#REF!,FALSE))</f>
        <v>#REF!</v>
      </c>
      <c r="S277" s="133" t="e">
        <f>R277-(VLOOKUP($A277,#REF!,#REF!,FALSE)+VLOOKUP($A277,#REF!,#REF!,FALSE)+VLOOKUP($A277,#REF!,#REF!,FALSE)+VLOOKUP($A277,#REF!,#REF!,FALSE))</f>
        <v>#REF!</v>
      </c>
      <c r="T277" s="133" t="e">
        <f>S277-(VLOOKUP($A277,#REF!,#REF!,FALSE)+VLOOKUP($A277,#REF!,#REF!,FALSE)+VLOOKUP($A277,#REF!,#REF!,FALSE)+VLOOKUP($A277,#REF!,#REF!,FALSE))</f>
        <v>#REF!</v>
      </c>
      <c r="U277" s="133" t="e">
        <f>T277-(VLOOKUP($A277,#REF!,#REF!,FALSE)+VLOOKUP($A277,#REF!,#REF!,FALSE)+VLOOKUP($A277,#REF!,#REF!,FALSE)+VLOOKUP($A277,#REF!,#REF!,FALSE))</f>
        <v>#REF!</v>
      </c>
      <c r="V277" s="133" t="e">
        <f>U277-(VLOOKUP($A277,#REF!,#REF!,FALSE)+VLOOKUP($A277,#REF!,#REF!,FALSE)+VLOOKUP($A277,#REF!,#REF!,FALSE)+VLOOKUP($A277,#REF!,#REF!,FALSE))</f>
        <v>#REF!</v>
      </c>
      <c r="W277" s="133" t="e">
        <f>V277-(VLOOKUP($A277,#REF!,#REF!,FALSE)+VLOOKUP($A277,#REF!,#REF!,FALSE)+VLOOKUP($A277,#REF!,#REF!,FALSE)+VLOOKUP($A277,#REF!,#REF!,FALSE))</f>
        <v>#REF!</v>
      </c>
      <c r="X277" s="134" t="e">
        <f>W277-(VLOOKUP($A277,#REF!,#REF!,FALSE)+VLOOKUP($A277,#REF!,#REF!,FALSE)+VLOOKUP($A277,#REF!,#REF!,FALSE)+VLOOKUP($A277,#REF!,#REF!,FALSE))</f>
        <v>#REF!</v>
      </c>
      <c r="AM277" s="37"/>
      <c r="CC277" s="33" t="e">
        <f>SUM(K277:X277)</f>
        <v>#REF!</v>
      </c>
    </row>
    <row r="278" spans="1:81" ht="15.75" customHeight="1" x14ac:dyDescent="0.2">
      <c r="A278" s="29">
        <v>1000013051</v>
      </c>
      <c r="B278" s="30" t="str">
        <f>VLOOKUP($A278,base!$F:$V,base!Q$1,FALSE)</f>
        <v>LONGUE CONSERVATION NATURE SANS CROUTE 3</v>
      </c>
      <c r="C278" s="31">
        <f>VLOOKUP($A278,base!$F:$V,base!P$1,FALSE)</f>
        <v>2029004672</v>
      </c>
      <c r="D278" s="210">
        <f>VLOOKUP($A278,base!$F:$V,base!U$1,FALSE)</f>
        <v>3.7959558823529411</v>
      </c>
      <c r="E278" s="192">
        <f>VLOOKUP($A278,base!$F:$V,base!T$1,FALSE)</f>
        <v>11.101449717405812</v>
      </c>
      <c r="F278" s="31">
        <f>VLOOKUP($A278,base!$F:$V,base!O$1,FALSE)</f>
        <v>136</v>
      </c>
      <c r="G278" s="31">
        <f>VLOOKUP($A278,base!$F:$V,base!N$1,FALSE)</f>
        <v>6</v>
      </c>
      <c r="H278" s="31" t="str">
        <f>VLOOKUP($A278,DLUO!$A:$H,DLUO!$F$1,FALSE)</f>
        <v>15</v>
      </c>
      <c r="I278" s="31" t="str">
        <f>VLOOKUP($A278,DLUO!$A:$H,DLUO!$H$1,FALSE)</f>
        <v>45</v>
      </c>
      <c r="J278" s="163" t="e">
        <f>VLOOKUP(A278,$A$6:$J$55,J$1,FALSE)+VLOOKUP(A278,$A$64:$J$113,J$1,FALSE)+VLOOKUP(A278,$A$122:$J$171,J$1,FALSE)+VLOOKUP(A278,$A$180:$J$229,J$1,FALSE)+VLOOKUP(A278,#REF!,#REF!,FALSE)+VLOOKUP(A278,#REF!,#REF!,FALSE)+VLOOKUP(A278,#REF!,#REF!,FALSE)+VLOOKUP(A278,#REF!,#REF!,FALSE)+VLOOKUP(A278,#REF!,#REF!,FALSE)+VLOOKUP(A278,#REF!,#REF!,FALSE)+VLOOKUP(A278,#REF!,#REF!,FALSE)+VLOOKUP(A278,#REF!,#REF!,FALSE)</f>
        <v>#N/A</v>
      </c>
      <c r="K278" s="164" t="e">
        <f>J278-(VLOOKUP($A278,#REF!,#REF!,FALSE)+VLOOKUP($A278,#REF!,#REF!,FALSE)+VLOOKUP($A278,#REF!,#REF!,FALSE)+VLOOKUP($A278,#REF!,#REF!,FALSE))</f>
        <v>#N/A</v>
      </c>
      <c r="L278" s="133" t="e">
        <f>K278-(VLOOKUP($A278,#REF!,#REF!,FALSE)+VLOOKUP($A278,#REF!,#REF!,FALSE)+VLOOKUP($A278,#REF!,#REF!,FALSE)+VLOOKUP($A278,#REF!,#REF!,FALSE))</f>
        <v>#N/A</v>
      </c>
      <c r="M278" s="133" t="e">
        <f>L278-(VLOOKUP($A278,#REF!,#REF!,FALSE)+VLOOKUP($A278,#REF!,#REF!,FALSE)+VLOOKUP($A278,#REF!,#REF!,FALSE)+VLOOKUP($A278,#REF!,#REF!,FALSE))</f>
        <v>#N/A</v>
      </c>
      <c r="N278" s="133" t="e">
        <f>M278-(VLOOKUP($A278,#REF!,#REF!,FALSE)+VLOOKUP($A278,#REF!,#REF!,FALSE)+VLOOKUP($A278,#REF!,#REF!,FALSE)+VLOOKUP($A278,#REF!,#REF!,FALSE))</f>
        <v>#N/A</v>
      </c>
      <c r="O278" s="133" t="e">
        <f>N278-(VLOOKUP($A278,#REF!,#REF!,FALSE)+VLOOKUP($A278,#REF!,#REF!,FALSE)+VLOOKUP($A278,#REF!,#REF!,FALSE)+VLOOKUP($A278,#REF!,#REF!,FALSE))</f>
        <v>#N/A</v>
      </c>
      <c r="P278" s="133" t="e">
        <f>O278-(VLOOKUP($A278,#REF!,#REF!,FALSE)+VLOOKUP($A278,#REF!,#REF!,FALSE)+VLOOKUP($A278,#REF!,#REF!,FALSE)+VLOOKUP($A278,#REF!,#REF!,FALSE))</f>
        <v>#N/A</v>
      </c>
      <c r="Q278" s="133" t="e">
        <f>P278-(VLOOKUP($A278,#REF!,#REF!,FALSE)+VLOOKUP($A278,#REF!,#REF!,FALSE)+VLOOKUP($A278,#REF!,#REF!,FALSE)+VLOOKUP($A278,#REF!,#REF!,FALSE))</f>
        <v>#N/A</v>
      </c>
      <c r="R278" s="133" t="e">
        <f>Q278-(VLOOKUP($A278,#REF!,#REF!,FALSE)+VLOOKUP($A278,#REF!,#REF!,FALSE)+VLOOKUP($A278,#REF!,#REF!,FALSE)+VLOOKUP($A278,#REF!,#REF!,FALSE))</f>
        <v>#N/A</v>
      </c>
      <c r="S278" s="133" t="e">
        <f>R278-(VLOOKUP($A278,#REF!,#REF!,FALSE)+VLOOKUP($A278,#REF!,#REF!,FALSE)+VLOOKUP($A278,#REF!,#REF!,FALSE)+VLOOKUP($A278,#REF!,#REF!,FALSE))</f>
        <v>#N/A</v>
      </c>
      <c r="T278" s="133" t="e">
        <f>S278-(VLOOKUP($A278,#REF!,#REF!,FALSE)+VLOOKUP($A278,#REF!,#REF!,FALSE)+VLOOKUP($A278,#REF!,#REF!,FALSE)+VLOOKUP($A278,#REF!,#REF!,FALSE))</f>
        <v>#N/A</v>
      </c>
      <c r="U278" s="133" t="e">
        <f>T278-(VLOOKUP($A278,#REF!,#REF!,FALSE)+VLOOKUP($A278,#REF!,#REF!,FALSE)+VLOOKUP($A278,#REF!,#REF!,FALSE)+VLOOKUP($A278,#REF!,#REF!,FALSE))</f>
        <v>#N/A</v>
      </c>
      <c r="V278" s="133" t="e">
        <f>U278-(VLOOKUP($A278,#REF!,#REF!,FALSE)+VLOOKUP($A278,#REF!,#REF!,FALSE)+VLOOKUP($A278,#REF!,#REF!,FALSE)+VLOOKUP($A278,#REF!,#REF!,FALSE))</f>
        <v>#N/A</v>
      </c>
      <c r="W278" s="133" t="e">
        <f>V278-(VLOOKUP($A278,#REF!,#REF!,FALSE)+VLOOKUP($A278,#REF!,#REF!,FALSE)+VLOOKUP($A278,#REF!,#REF!,FALSE)+VLOOKUP($A278,#REF!,#REF!,FALSE))</f>
        <v>#N/A</v>
      </c>
      <c r="X278" s="134" t="e">
        <f>W278-(VLOOKUP($A278,#REF!,#REF!,FALSE)+VLOOKUP($A278,#REF!,#REF!,FALSE)+VLOOKUP($A278,#REF!,#REF!,FALSE)+VLOOKUP($A278,#REF!,#REF!,FALSE))</f>
        <v>#N/A</v>
      </c>
      <c r="CC278" s="33" t="e">
        <f t="shared" si="240"/>
        <v>#N/A</v>
      </c>
    </row>
    <row r="279" spans="1:81" ht="15.75" customHeight="1" x14ac:dyDescent="0.2">
      <c r="A279" s="29">
        <v>1000013062</v>
      </c>
      <c r="B279" s="30" t="str">
        <f>VLOOKUP($A279,base!$F:$V,base!Q$1,FALSE)</f>
        <v>LONGUE CONSERVATION NATURE SANS CROUTE 3</v>
      </c>
      <c r="C279" s="31">
        <f>VLOOKUP($A279,base!$F:$V,base!P$1,FALSE)</f>
        <v>2029004672</v>
      </c>
      <c r="D279" s="210">
        <f>VLOOKUP($A279,base!$F:$V,base!U$1,FALSE)</f>
        <v>3.7959558823529411</v>
      </c>
      <c r="E279" s="192">
        <f>VLOOKUP($A279,base!$F:$V,base!T$1,FALSE)</f>
        <v>11.101449717405812</v>
      </c>
      <c r="F279" s="31">
        <f>VLOOKUP($A279,base!$F:$V,base!O$1,FALSE)</f>
        <v>68</v>
      </c>
      <c r="G279" s="31">
        <f>VLOOKUP($A279,base!$F:$V,base!N$1,FALSE)</f>
        <v>12</v>
      </c>
      <c r="H279" s="31" t="str">
        <f>VLOOKUP($A279,DLUO!$A:$H,DLUO!$F$1,FALSE)</f>
        <v>15</v>
      </c>
      <c r="I279" s="31" t="str">
        <f>VLOOKUP($A279,DLUO!$A:$H,DLUO!$H$1,FALSE)</f>
        <v>45</v>
      </c>
      <c r="J279" s="163" t="e">
        <f>VLOOKUP(A279,$A$6:$J$55,J$1,FALSE)+VLOOKUP(A279,$A$64:$J$113,J$1,FALSE)+VLOOKUP(A279,$A$122:$J$171,J$1,FALSE)+VLOOKUP(A279,$A$180:$J$229,J$1,FALSE)+VLOOKUP(A279,#REF!,#REF!,FALSE)+VLOOKUP(A279,#REF!,#REF!,FALSE)+VLOOKUP(A279,#REF!,#REF!,FALSE)+VLOOKUP(A279,#REF!,#REF!,FALSE)+VLOOKUP(A279,#REF!,#REF!,FALSE)+VLOOKUP(A279,#REF!,#REF!,FALSE)+VLOOKUP(A279,#REF!,#REF!,FALSE)+VLOOKUP(A279,#REF!,#REF!,FALSE)</f>
        <v>#N/A</v>
      </c>
      <c r="K279" s="164" t="e">
        <f>J279-(VLOOKUP($A279,#REF!,#REF!,FALSE)+VLOOKUP($A279,#REF!,#REF!,FALSE)+VLOOKUP($A279,#REF!,#REF!,FALSE)+VLOOKUP($A279,#REF!,#REF!,FALSE))</f>
        <v>#N/A</v>
      </c>
      <c r="L279" s="133" t="e">
        <f>K279-(VLOOKUP($A279,#REF!,#REF!,FALSE)+VLOOKUP($A279,#REF!,#REF!,FALSE)+VLOOKUP($A279,#REF!,#REF!,FALSE)+VLOOKUP($A279,#REF!,#REF!,FALSE))</f>
        <v>#N/A</v>
      </c>
      <c r="M279" s="133" t="e">
        <f>L279-(VLOOKUP($A279,#REF!,#REF!,FALSE)+VLOOKUP($A279,#REF!,#REF!,FALSE)+VLOOKUP($A279,#REF!,#REF!,FALSE)+VLOOKUP($A279,#REF!,#REF!,FALSE))</f>
        <v>#N/A</v>
      </c>
      <c r="N279" s="133" t="e">
        <f>M279-(VLOOKUP($A279,#REF!,#REF!,FALSE)+VLOOKUP($A279,#REF!,#REF!,FALSE)+VLOOKUP($A279,#REF!,#REF!,FALSE)+VLOOKUP($A279,#REF!,#REF!,FALSE))</f>
        <v>#N/A</v>
      </c>
      <c r="O279" s="133" t="e">
        <f>N279-(VLOOKUP($A279,#REF!,#REF!,FALSE)+VLOOKUP($A279,#REF!,#REF!,FALSE)+VLOOKUP($A279,#REF!,#REF!,FALSE)+VLOOKUP($A279,#REF!,#REF!,FALSE))</f>
        <v>#N/A</v>
      </c>
      <c r="P279" s="133" t="e">
        <f>O279-(VLOOKUP($A279,#REF!,#REF!,FALSE)+VLOOKUP($A279,#REF!,#REF!,FALSE)+VLOOKUP($A279,#REF!,#REF!,FALSE)+VLOOKUP($A279,#REF!,#REF!,FALSE))</f>
        <v>#N/A</v>
      </c>
      <c r="Q279" s="133" t="e">
        <f>P279-(VLOOKUP($A279,#REF!,#REF!,FALSE)+VLOOKUP($A279,#REF!,#REF!,FALSE)+VLOOKUP($A279,#REF!,#REF!,FALSE)+VLOOKUP($A279,#REF!,#REF!,FALSE))</f>
        <v>#N/A</v>
      </c>
      <c r="R279" s="133" t="e">
        <f>Q279-(VLOOKUP($A279,#REF!,#REF!,FALSE)+VLOOKUP($A279,#REF!,#REF!,FALSE)+VLOOKUP($A279,#REF!,#REF!,FALSE)+VLOOKUP($A279,#REF!,#REF!,FALSE))</f>
        <v>#N/A</v>
      </c>
      <c r="S279" s="133" t="e">
        <f>R279-(VLOOKUP($A279,#REF!,#REF!,FALSE)+VLOOKUP($A279,#REF!,#REF!,FALSE)+VLOOKUP($A279,#REF!,#REF!,FALSE)+VLOOKUP($A279,#REF!,#REF!,FALSE))</f>
        <v>#N/A</v>
      </c>
      <c r="T279" s="133" t="e">
        <f>S279-(VLOOKUP($A279,#REF!,#REF!,FALSE)+VLOOKUP($A279,#REF!,#REF!,FALSE)+VLOOKUP($A279,#REF!,#REF!,FALSE)+VLOOKUP($A279,#REF!,#REF!,FALSE))</f>
        <v>#N/A</v>
      </c>
      <c r="U279" s="133" t="e">
        <f>T279-(VLOOKUP($A279,#REF!,#REF!,FALSE)+VLOOKUP($A279,#REF!,#REF!,FALSE)+VLOOKUP($A279,#REF!,#REF!,FALSE)+VLOOKUP($A279,#REF!,#REF!,FALSE))</f>
        <v>#N/A</v>
      </c>
      <c r="V279" s="133" t="e">
        <f>U279-(VLOOKUP($A279,#REF!,#REF!,FALSE)+VLOOKUP($A279,#REF!,#REF!,FALSE)+VLOOKUP($A279,#REF!,#REF!,FALSE)+VLOOKUP($A279,#REF!,#REF!,FALSE))</f>
        <v>#N/A</v>
      </c>
      <c r="W279" s="133" t="e">
        <f>V279-(VLOOKUP($A279,#REF!,#REF!,FALSE)+VLOOKUP($A279,#REF!,#REF!,FALSE)+VLOOKUP($A279,#REF!,#REF!,FALSE)+VLOOKUP($A279,#REF!,#REF!,FALSE))</f>
        <v>#N/A</v>
      </c>
      <c r="X279" s="134" t="e">
        <f>W279-(VLOOKUP($A279,#REF!,#REF!,FALSE)+VLOOKUP($A279,#REF!,#REF!,FALSE)+VLOOKUP($A279,#REF!,#REF!,FALSE)+VLOOKUP($A279,#REF!,#REF!,FALSE))</f>
        <v>#N/A</v>
      </c>
      <c r="CC279" s="33" t="e">
        <f t="shared" si="240"/>
        <v>#N/A</v>
      </c>
    </row>
    <row r="280" spans="1:81" ht="15.75" customHeight="1" thickBot="1" x14ac:dyDescent="0.25">
      <c r="A280" s="451">
        <v>1000015508</v>
      </c>
      <c r="B280" s="335" t="str">
        <f>VLOOKUP($A280,base!$F:$V,base!Q$1,FALSE)</f>
        <v xml:space="preserve">100% MIE PETITE TRANCHE 325g </v>
      </c>
      <c r="C280" s="350">
        <f>VLOOKUP($A280,base!$F:$V,base!P$1,FALSE)</f>
        <v>2029005734</v>
      </c>
      <c r="D280" s="351">
        <f>VLOOKUP($A280,base!$F:$V,base!U$1,FALSE)</f>
        <v>2.8895180334907682</v>
      </c>
      <c r="E280" s="352">
        <f>VLOOKUP($A280,base!$F:$V,base!T$1,FALSE)</f>
        <v>9.4070434975817125</v>
      </c>
      <c r="F280" s="452">
        <f>VLOOKUP($A280,base!$F:$V,base!O$1,FALSE)</f>
        <v>136</v>
      </c>
      <c r="G280" s="452">
        <f>VLOOKUP($A280,base!$F:$V,base!N$1,FALSE)</f>
        <v>6</v>
      </c>
      <c r="H280" s="452" t="str">
        <f>VLOOKUP($A280,DLUO!$A:$H,DLUO!$F$1,FALSE)</f>
        <v>6</v>
      </c>
      <c r="I280" s="350" t="str">
        <f>VLOOKUP($A280,DLUO!$A:$H,DLUO!$H$1,FALSE)</f>
        <v>18</v>
      </c>
      <c r="J280" s="445" t="e">
        <f>VLOOKUP(A280,$A$6:$J$55,J$1,FALSE)+VLOOKUP(A280,$A$64:$J$113,J$1,FALSE)+VLOOKUP(A280,$A$122:$J$171,J$1,FALSE)+VLOOKUP(A280,$A$180:$J$229,J$1,FALSE)+VLOOKUP(A280,#REF!,#REF!,FALSE)+VLOOKUP(A280,#REF!,#REF!,FALSE)+VLOOKUP(A280,#REF!,#REF!,FALSE)+VLOOKUP(A280,#REF!,#REF!,FALSE)+VLOOKUP(A280,#REF!,#REF!,FALSE)+VLOOKUP(A280,#REF!,#REF!,FALSE)+VLOOKUP(A280,#REF!,#REF!,FALSE)+VLOOKUP(A280,#REF!,#REF!,FALSE)</f>
        <v>#N/A</v>
      </c>
      <c r="K280" s="453" t="e">
        <f>J280-(VLOOKUP($A280,#REF!,#REF!,FALSE)+VLOOKUP($A280,#REF!,#REF!,FALSE)+VLOOKUP($A280,#REF!,#REF!,FALSE)+VLOOKUP($A280,#REF!,#REF!,FALSE))</f>
        <v>#N/A</v>
      </c>
      <c r="L280" s="454" t="e">
        <f>K280-(VLOOKUP($A280,#REF!,#REF!,FALSE)+VLOOKUP($A280,#REF!,#REF!,FALSE)+VLOOKUP($A280,#REF!,#REF!,FALSE)+VLOOKUP($A280,#REF!,#REF!,FALSE))</f>
        <v>#N/A</v>
      </c>
      <c r="M280" s="454" t="e">
        <f>L280-(VLOOKUP($A280,#REF!,#REF!,FALSE)+VLOOKUP($A280,#REF!,#REF!,FALSE)+VLOOKUP($A280,#REF!,#REF!,FALSE)+VLOOKUP($A280,#REF!,#REF!,FALSE))</f>
        <v>#N/A</v>
      </c>
      <c r="N280" s="454" t="e">
        <f>M280-(VLOOKUP($A280,#REF!,#REF!,FALSE)+VLOOKUP($A280,#REF!,#REF!,FALSE)+VLOOKUP($A280,#REF!,#REF!,FALSE)+VLOOKUP($A280,#REF!,#REF!,FALSE))</f>
        <v>#N/A</v>
      </c>
      <c r="O280" s="454" t="e">
        <f>N280-(VLOOKUP($A280,#REF!,#REF!,FALSE)+VLOOKUP($A280,#REF!,#REF!,FALSE)+VLOOKUP($A280,#REF!,#REF!,FALSE)+VLOOKUP($A280,#REF!,#REF!,FALSE))</f>
        <v>#N/A</v>
      </c>
      <c r="P280" s="454" t="e">
        <f>O280-(VLOOKUP($A280,#REF!,#REF!,FALSE)+VLOOKUP($A280,#REF!,#REF!,FALSE)+VLOOKUP($A280,#REF!,#REF!,FALSE)+VLOOKUP($A280,#REF!,#REF!,FALSE))</f>
        <v>#N/A</v>
      </c>
      <c r="Q280" s="454" t="e">
        <f>P280-(VLOOKUP($A280,#REF!,#REF!,FALSE)+VLOOKUP($A280,#REF!,#REF!,FALSE)+VLOOKUP($A280,#REF!,#REF!,FALSE)+VLOOKUP($A280,#REF!,#REF!,FALSE))</f>
        <v>#N/A</v>
      </c>
      <c r="R280" s="454" t="e">
        <f>Q280-(VLOOKUP($A280,#REF!,#REF!,FALSE)+VLOOKUP($A280,#REF!,#REF!,FALSE)+VLOOKUP($A280,#REF!,#REF!,FALSE)+VLOOKUP($A280,#REF!,#REF!,FALSE))</f>
        <v>#N/A</v>
      </c>
      <c r="S280" s="454" t="e">
        <f>R280-(VLOOKUP($A280,#REF!,#REF!,FALSE)+VLOOKUP($A280,#REF!,#REF!,FALSE)+VLOOKUP($A280,#REF!,#REF!,FALSE)+VLOOKUP($A280,#REF!,#REF!,FALSE))</f>
        <v>#N/A</v>
      </c>
      <c r="T280" s="454" t="e">
        <f>S280-(VLOOKUP($A280,#REF!,#REF!,FALSE)+VLOOKUP($A280,#REF!,#REF!,FALSE)+VLOOKUP($A280,#REF!,#REF!,FALSE)+VLOOKUP($A280,#REF!,#REF!,FALSE))</f>
        <v>#N/A</v>
      </c>
      <c r="U280" s="454" t="e">
        <f>T280-(VLOOKUP($A280,#REF!,#REF!,FALSE)+VLOOKUP($A280,#REF!,#REF!,FALSE)+VLOOKUP($A280,#REF!,#REF!,FALSE)+VLOOKUP($A280,#REF!,#REF!,FALSE))</f>
        <v>#N/A</v>
      </c>
      <c r="V280" s="454" t="e">
        <f>U280-(VLOOKUP($A280,#REF!,#REF!,FALSE)+VLOOKUP($A280,#REF!,#REF!,FALSE)+VLOOKUP($A280,#REF!,#REF!,FALSE)+VLOOKUP($A280,#REF!,#REF!,FALSE))</f>
        <v>#N/A</v>
      </c>
      <c r="W280" s="454" t="e">
        <f>V280-(VLOOKUP($A280,#REF!,#REF!,FALSE)+VLOOKUP($A280,#REF!,#REF!,FALSE)+VLOOKUP($A280,#REF!,#REF!,FALSE)+VLOOKUP($A280,#REF!,#REF!,FALSE))</f>
        <v>#N/A</v>
      </c>
      <c r="X280" s="455" t="e">
        <f>W280-(VLOOKUP($A280,#REF!,#REF!,FALSE)+VLOOKUP($A280,#REF!,#REF!,FALSE)+VLOOKUP($A280,#REF!,#REF!,FALSE)+VLOOKUP($A280,#REF!,#REF!,FALSE))</f>
        <v>#N/A</v>
      </c>
      <c r="CC280" s="33" t="e">
        <f>SUM(K280:X280)</f>
        <v>#N/A</v>
      </c>
    </row>
    <row r="281" spans="1:81" ht="16.5" customHeight="1" thickBot="1" x14ac:dyDescent="0.25">
      <c r="A281" s="467">
        <v>1000013343</v>
      </c>
      <c r="B281" s="447" t="str">
        <f>VLOOKUP($A281,base!$F:$V,base!Q$1,FALSE)</f>
        <v>BRIOCHE TRANCHEE CHOCO 500G HARRYS</v>
      </c>
      <c r="C281" s="293">
        <f>VLOOKUP($A281,base!$F:$V,base!P$1,FALSE)</f>
        <v>2029003553</v>
      </c>
      <c r="D281" s="294">
        <f>VLOOKUP($A281,base!$F:$V,base!U$1,FALSE)</f>
        <v>5.2486933797909421</v>
      </c>
      <c r="E281" s="294">
        <f>VLOOKUP($A281,base!$F:$V,base!T$1,FALSE)</f>
        <v>5.9124548708654521</v>
      </c>
      <c r="F281" s="468">
        <f>VLOOKUP($A281,base!$F:$V,base!O$1,FALSE)</f>
        <v>64</v>
      </c>
      <c r="G281" s="293">
        <f>VLOOKUP($A281,base!$F:$V,base!N$1,FALSE)</f>
        <v>7</v>
      </c>
      <c r="H281" s="469" t="str">
        <f>VLOOKUP($A281,DLUO!$A:$H,DLUO!$F$1,FALSE)</f>
        <v>15</v>
      </c>
      <c r="I281" s="448" t="str">
        <f>VLOOKUP($A281,DLUO!$A:$H,DLUO!$H$1,FALSE)</f>
        <v>45</v>
      </c>
      <c r="J281" s="159" t="e">
        <f>VLOOKUP(A281,$A$6:$J$55,J$1,FALSE)+VLOOKUP(A281,$A$64:$J$113,J$1,FALSE)+VLOOKUP(A281,$A$122:$J$171,J$1,FALSE)+VLOOKUP(A281,$A$180:$J$229,J$1,FALSE)+VLOOKUP(A281,#REF!,#REF!,FALSE)+VLOOKUP(A281,#REF!,#REF!,FALSE)+VLOOKUP(A281,#REF!,#REF!,FALSE)+VLOOKUP(A281,#REF!,#REF!,FALSE)+VLOOKUP(A281,#REF!,#REF!,FALSE)+VLOOKUP(A281,#REF!,#REF!,FALSE)+VLOOKUP(A281,#REF!,#REF!,FALSE)+VLOOKUP(A281,#REF!,#REF!,FALSE)</f>
        <v>#N/A</v>
      </c>
      <c r="K281" s="165" t="e">
        <f>J281-(VLOOKUP($A281,#REF!,#REF!,FALSE)+VLOOKUP($A281,#REF!,#REF!,FALSE)+VLOOKUP($A281,#REF!,#REF!,FALSE)+VLOOKUP($A281,#REF!,#REF!,FALSE))</f>
        <v>#N/A</v>
      </c>
      <c r="L281" s="130" t="e">
        <f>K281-(VLOOKUP($A281,#REF!,#REF!,FALSE)+VLOOKUP($A281,#REF!,#REF!,FALSE)+VLOOKUP($A281,#REF!,#REF!,FALSE)+VLOOKUP($A281,#REF!,#REF!,FALSE))</f>
        <v>#N/A</v>
      </c>
      <c r="M281" s="130" t="e">
        <f>L281-(VLOOKUP($A281,#REF!,#REF!,FALSE)+VLOOKUP($A281,#REF!,#REF!,FALSE)+VLOOKUP($A281,#REF!,#REF!,FALSE)+VLOOKUP($A281,#REF!,#REF!,FALSE))</f>
        <v>#N/A</v>
      </c>
      <c r="N281" s="130" t="e">
        <f>M281-(VLOOKUP($A281,#REF!,#REF!,FALSE)+VLOOKUP($A281,#REF!,#REF!,FALSE)+VLOOKUP($A281,#REF!,#REF!,FALSE)+VLOOKUP($A281,#REF!,#REF!,FALSE))</f>
        <v>#N/A</v>
      </c>
      <c r="O281" s="130" t="e">
        <f>N281-(VLOOKUP($A281,#REF!,#REF!,FALSE)+VLOOKUP($A281,#REF!,#REF!,FALSE)+VLOOKUP($A281,#REF!,#REF!,FALSE)+VLOOKUP($A281,#REF!,#REF!,FALSE))</f>
        <v>#N/A</v>
      </c>
      <c r="P281" s="130" t="e">
        <f>O281-(VLOOKUP($A281,#REF!,#REF!,FALSE)+VLOOKUP($A281,#REF!,#REF!,FALSE)+VLOOKUP($A281,#REF!,#REF!,FALSE)+VLOOKUP($A281,#REF!,#REF!,FALSE))</f>
        <v>#N/A</v>
      </c>
      <c r="Q281" s="130" t="e">
        <f>P281-(VLOOKUP($A281,#REF!,#REF!,FALSE)+VLOOKUP($A281,#REF!,#REF!,FALSE)+VLOOKUP($A281,#REF!,#REF!,FALSE)+VLOOKUP($A281,#REF!,#REF!,FALSE))</f>
        <v>#N/A</v>
      </c>
      <c r="R281" s="130" t="e">
        <f>Q281-(VLOOKUP($A281,#REF!,#REF!,FALSE)+VLOOKUP($A281,#REF!,#REF!,FALSE)+VLOOKUP($A281,#REF!,#REF!,FALSE)+VLOOKUP($A281,#REF!,#REF!,FALSE))</f>
        <v>#N/A</v>
      </c>
      <c r="S281" s="130" t="e">
        <f>R281-(VLOOKUP($A281,#REF!,#REF!,FALSE)+VLOOKUP($A281,#REF!,#REF!,FALSE)+VLOOKUP($A281,#REF!,#REF!,FALSE)+VLOOKUP($A281,#REF!,#REF!,FALSE))</f>
        <v>#N/A</v>
      </c>
      <c r="T281" s="130" t="e">
        <f>S281-(VLOOKUP($A281,#REF!,#REF!,FALSE)+VLOOKUP($A281,#REF!,#REF!,FALSE)+VLOOKUP($A281,#REF!,#REF!,FALSE)+VLOOKUP($A281,#REF!,#REF!,FALSE))</f>
        <v>#N/A</v>
      </c>
      <c r="U281" s="130" t="e">
        <f>T281-(VLOOKUP($A281,#REF!,#REF!,FALSE)+VLOOKUP($A281,#REF!,#REF!,FALSE)+VLOOKUP($A281,#REF!,#REF!,FALSE)+VLOOKUP($A281,#REF!,#REF!,FALSE))</f>
        <v>#N/A</v>
      </c>
      <c r="V281" s="130" t="e">
        <f>U281-(VLOOKUP($A281,#REF!,#REF!,FALSE)+VLOOKUP($A281,#REF!,#REF!,FALSE)+VLOOKUP($A281,#REF!,#REF!,FALSE)+VLOOKUP($A281,#REF!,#REF!,FALSE))</f>
        <v>#N/A</v>
      </c>
      <c r="W281" s="130" t="e">
        <f>V281-(VLOOKUP($A281,#REF!,#REF!,FALSE)+VLOOKUP($A281,#REF!,#REF!,FALSE)+VLOOKUP($A281,#REF!,#REF!,FALSE)+VLOOKUP($A281,#REF!,#REF!,FALSE))</f>
        <v>#N/A</v>
      </c>
      <c r="X281" s="131" t="e">
        <f>W281-(VLOOKUP($A281,#REF!,#REF!,FALSE)+VLOOKUP($A281,#REF!,#REF!,FALSE)+VLOOKUP($A281,#REF!,#REF!,FALSE)+VLOOKUP($A281,#REF!,#REF!,FALSE))</f>
        <v>#N/A</v>
      </c>
      <c r="CC281" s="33" t="e">
        <f t="shared" si="240"/>
        <v>#N/A</v>
      </c>
    </row>
    <row r="282" spans="1:81" ht="15.75" hidden="1" thickBot="1" x14ac:dyDescent="0.25">
      <c r="A282" s="456">
        <v>1000013372</v>
      </c>
      <c r="B282" s="284" t="str">
        <f>VLOOKUP($A282,base!$F:$V,base!Q$1,FALSE)</f>
        <v>BRIOCHE TRANCHEE CHOCO 500G HARRYS ECO</v>
      </c>
      <c r="C282" s="290">
        <f>VLOOKUP($A282,base!$F:$V,base!P$1,FALSE)</f>
        <v>2029003553</v>
      </c>
      <c r="D282" s="291">
        <f>VLOOKUP($A282,base!$F:$V,base!U$1,FALSE)</f>
        <v>5.2486933797909421</v>
      </c>
      <c r="E282" s="292">
        <f>VLOOKUP($A282,base!$F:$V,base!T$1,FALSE)</f>
        <v>5.9287503583080943</v>
      </c>
      <c r="F282" s="457">
        <f>VLOOKUP($A282,base!$F:$V,base!O$1,FALSE)</f>
        <v>64</v>
      </c>
      <c r="G282" s="457">
        <f>VLOOKUP($A282,base!$F:$V,base!N$1,FALSE)</f>
        <v>7</v>
      </c>
      <c r="H282" s="457" t="str">
        <f>VLOOKUP($A282,DLUO!$A:$H,DLUO!$F$1,FALSE)</f>
        <v>15</v>
      </c>
      <c r="I282" s="290" t="str">
        <f>VLOOKUP($A282,DLUO!$A:$H,DLUO!$H$1,FALSE)</f>
        <v>45</v>
      </c>
      <c r="J282" s="445" t="e">
        <f>VLOOKUP(A282,$A$6:$J$55,J$1,FALSE)+VLOOKUP(A282,$A$64:$J$113,J$1,FALSE)+VLOOKUP(A282,$A$122:$J$171,J$1,FALSE)+VLOOKUP(A282,$A$180:$J$229,J$1,FALSE)+VLOOKUP(A282,#REF!,#REF!,FALSE)+VLOOKUP(A282,#REF!,#REF!,FALSE)+VLOOKUP(A282,#REF!,#REF!,FALSE)+VLOOKUP(A282,#REF!,#REF!,FALSE)+VLOOKUP(A282,#REF!,#REF!,FALSE)+VLOOKUP(A282,#REF!,#REF!,FALSE)+VLOOKUP(A282,#REF!,#REF!,FALSE)+VLOOKUP(A282,#REF!,#REF!,FALSE)</f>
        <v>#REF!</v>
      </c>
      <c r="K282" s="453" t="e">
        <f>J282-(VLOOKUP($A282,#REF!,#REF!,FALSE)+VLOOKUP($A282,#REF!,#REF!,FALSE)+VLOOKUP($A282,#REF!,#REF!,FALSE)+VLOOKUP($A282,#REF!,#REF!,FALSE))</f>
        <v>#REF!</v>
      </c>
      <c r="L282" s="454" t="e">
        <f>K282-(VLOOKUP($A282,#REF!,#REF!,FALSE)+VLOOKUP($A282,#REF!,#REF!,FALSE)+VLOOKUP($A282,#REF!,#REF!,FALSE)+VLOOKUP($A282,#REF!,#REF!,FALSE))</f>
        <v>#REF!</v>
      </c>
      <c r="M282" s="454" t="e">
        <f>L282-(VLOOKUP($A282,#REF!,#REF!,FALSE)+VLOOKUP($A282,#REF!,#REF!,FALSE)+VLOOKUP($A282,#REF!,#REF!,FALSE)+VLOOKUP($A282,#REF!,#REF!,FALSE))</f>
        <v>#REF!</v>
      </c>
      <c r="N282" s="454" t="e">
        <f>M282-(VLOOKUP($A282,#REF!,#REF!,FALSE)+VLOOKUP($A282,#REF!,#REF!,FALSE)+VLOOKUP($A282,#REF!,#REF!,FALSE)+VLOOKUP($A282,#REF!,#REF!,FALSE))</f>
        <v>#REF!</v>
      </c>
      <c r="O282" s="454" t="e">
        <f>N282-(VLOOKUP($A282,#REF!,#REF!,FALSE)+VLOOKUP($A282,#REF!,#REF!,FALSE)+VLOOKUP($A282,#REF!,#REF!,FALSE)+VLOOKUP($A282,#REF!,#REF!,FALSE))</f>
        <v>#REF!</v>
      </c>
      <c r="P282" s="454" t="e">
        <f>O282-(VLOOKUP($A282,#REF!,#REF!,FALSE)+VLOOKUP($A282,#REF!,#REF!,FALSE)+VLOOKUP($A282,#REF!,#REF!,FALSE)+VLOOKUP($A282,#REF!,#REF!,FALSE))</f>
        <v>#REF!</v>
      </c>
      <c r="Q282" s="454" t="e">
        <f>P282-(VLOOKUP($A282,#REF!,#REF!,FALSE)+VLOOKUP($A282,#REF!,#REF!,FALSE)+VLOOKUP($A282,#REF!,#REF!,FALSE)+VLOOKUP($A282,#REF!,#REF!,FALSE))</f>
        <v>#REF!</v>
      </c>
      <c r="R282" s="454" t="e">
        <f>Q282-(VLOOKUP($A282,#REF!,#REF!,FALSE)+VLOOKUP($A282,#REF!,#REF!,FALSE)+VLOOKUP($A282,#REF!,#REF!,FALSE)+VLOOKUP($A282,#REF!,#REF!,FALSE))</f>
        <v>#REF!</v>
      </c>
      <c r="S282" s="454" t="e">
        <f>R282-(VLOOKUP($A282,#REF!,#REF!,FALSE)+VLOOKUP($A282,#REF!,#REF!,FALSE)+VLOOKUP($A282,#REF!,#REF!,FALSE)+VLOOKUP($A282,#REF!,#REF!,FALSE))</f>
        <v>#REF!</v>
      </c>
      <c r="T282" s="454" t="e">
        <f>S282-(VLOOKUP($A282,#REF!,#REF!,FALSE)+VLOOKUP($A282,#REF!,#REF!,FALSE)+VLOOKUP($A282,#REF!,#REF!,FALSE)+VLOOKUP($A282,#REF!,#REF!,FALSE))</f>
        <v>#REF!</v>
      </c>
      <c r="U282" s="454" t="e">
        <f>T282-(VLOOKUP($A282,#REF!,#REF!,FALSE)+VLOOKUP($A282,#REF!,#REF!,FALSE)+VLOOKUP($A282,#REF!,#REF!,FALSE)+VLOOKUP($A282,#REF!,#REF!,FALSE))</f>
        <v>#REF!</v>
      </c>
      <c r="V282" s="454" t="e">
        <f>U282-(VLOOKUP($A282,#REF!,#REF!,FALSE)+VLOOKUP($A282,#REF!,#REF!,FALSE)+VLOOKUP($A282,#REF!,#REF!,FALSE)+VLOOKUP($A282,#REF!,#REF!,FALSE))</f>
        <v>#REF!</v>
      </c>
      <c r="W282" s="454" t="e">
        <f>V282-(VLOOKUP($A282,#REF!,#REF!,FALSE)+VLOOKUP($A282,#REF!,#REF!,FALSE)+VLOOKUP($A282,#REF!,#REF!,FALSE)+VLOOKUP($A282,#REF!,#REF!,FALSE))</f>
        <v>#REF!</v>
      </c>
      <c r="X282" s="455" t="e">
        <f>W282-(VLOOKUP($A282,#REF!,#REF!,FALSE)+VLOOKUP($A282,#REF!,#REF!,FALSE)+VLOOKUP($A282,#REF!,#REF!,FALSE)+VLOOKUP($A282,#REF!,#REF!,FALSE))</f>
        <v>#REF!</v>
      </c>
      <c r="CC282" s="33" t="e">
        <f t="shared" si="240"/>
        <v>#REF!</v>
      </c>
    </row>
    <row r="283" spans="1:81" ht="16.5" customHeight="1" thickBot="1" x14ac:dyDescent="0.25">
      <c r="A283" s="463">
        <v>1000014982</v>
      </c>
      <c r="B283" s="449" t="str">
        <f>VLOOKUP($A283,base!$F:$V,base!Q$1,FALSE)</f>
        <v>BRIOCHE TRANCHEE NATURE 500 G</v>
      </c>
      <c r="C283" s="297">
        <f>VLOOKUP($A283,base!$F:$V,base!P$1,FALSE)</f>
        <v>2029004167</v>
      </c>
      <c r="D283" s="298">
        <f>VLOOKUP($A283,base!$F:$V,base!U$1,FALSE)</f>
        <v>5.1837725381414703</v>
      </c>
      <c r="E283" s="298">
        <f>VLOOKUP($A283,base!$F:$V,base!T$1,FALSE)</f>
        <v>6.7251927487642682</v>
      </c>
      <c r="F283" s="464">
        <f>VLOOKUP($A283,base!$F:$V,base!O$1,FALSE)</f>
        <v>64</v>
      </c>
      <c r="G283" s="465">
        <f>VLOOKUP($A283,base!$F:$V,base!N$1,FALSE)</f>
        <v>7</v>
      </c>
      <c r="H283" s="466" t="str">
        <f>VLOOKUP($A283,DLUO!$A:$H,DLUO!$F$1,FALSE)</f>
        <v>15</v>
      </c>
      <c r="I283" s="450" t="str">
        <f>VLOOKUP($A283,DLUO!$A:$H,DLUO!$H$1,FALSE)</f>
        <v>45</v>
      </c>
      <c r="J283" s="446" t="e">
        <f>VLOOKUP(A283,$A$6:$J$55,J$1,FALSE)+VLOOKUP(A283,$A$64:$J$113,J$1,FALSE)+VLOOKUP(A283,$A$122:$J$171,J$1,FALSE)+VLOOKUP(A283,$A$180:$J$229,J$1,FALSE)+VLOOKUP(A283,#REF!,#REF!,FALSE)+VLOOKUP(A283,#REF!,#REF!,FALSE)+VLOOKUP(A283,#REF!,#REF!,FALSE)+VLOOKUP(A283,#REF!,#REF!,FALSE)+VLOOKUP(A283,#REF!,#REF!,FALSE)+VLOOKUP(A283,#REF!,#REF!,FALSE)+VLOOKUP(A283,#REF!,#REF!,FALSE)+VLOOKUP(A283,#REF!,#REF!,FALSE)</f>
        <v>#N/A</v>
      </c>
      <c r="K283" s="460" t="e">
        <f>J283-(VLOOKUP($A283,#REF!,#REF!,FALSE)+VLOOKUP($A283,#REF!,#REF!,FALSE)+VLOOKUP($A283,#REF!,#REF!,FALSE)+VLOOKUP($A283,#REF!,#REF!,FALSE))</f>
        <v>#N/A</v>
      </c>
      <c r="L283" s="461" t="e">
        <f>K283-(VLOOKUP($A283,#REF!,#REF!,FALSE)+VLOOKUP($A283,#REF!,#REF!,FALSE)+VLOOKUP($A283,#REF!,#REF!,FALSE)+VLOOKUP($A283,#REF!,#REF!,FALSE))</f>
        <v>#N/A</v>
      </c>
      <c r="M283" s="461" t="e">
        <f>L283-(VLOOKUP($A283,#REF!,#REF!,FALSE)+VLOOKUP($A283,#REF!,#REF!,FALSE)+VLOOKUP($A283,#REF!,#REF!,FALSE)+VLOOKUP($A283,#REF!,#REF!,FALSE))</f>
        <v>#N/A</v>
      </c>
      <c r="N283" s="461" t="e">
        <f>M283-(VLOOKUP($A283,#REF!,#REF!,FALSE)+VLOOKUP($A283,#REF!,#REF!,FALSE)+VLOOKUP($A283,#REF!,#REF!,FALSE)+VLOOKUP($A283,#REF!,#REF!,FALSE))</f>
        <v>#N/A</v>
      </c>
      <c r="O283" s="461" t="e">
        <f>N283-(VLOOKUP($A283,#REF!,#REF!,FALSE)+VLOOKUP($A283,#REF!,#REF!,FALSE)+VLOOKUP($A283,#REF!,#REF!,FALSE)+VLOOKUP($A283,#REF!,#REF!,FALSE))</f>
        <v>#N/A</v>
      </c>
      <c r="P283" s="461" t="e">
        <f>O283-(VLOOKUP($A283,#REF!,#REF!,FALSE)+VLOOKUP($A283,#REF!,#REF!,FALSE)+VLOOKUP($A283,#REF!,#REF!,FALSE)+VLOOKUP($A283,#REF!,#REF!,FALSE))</f>
        <v>#N/A</v>
      </c>
      <c r="Q283" s="461" t="e">
        <f>P283-(VLOOKUP($A283,#REF!,#REF!,FALSE)+VLOOKUP($A283,#REF!,#REF!,FALSE)+VLOOKUP($A283,#REF!,#REF!,FALSE)+VLOOKUP($A283,#REF!,#REF!,FALSE))</f>
        <v>#N/A</v>
      </c>
      <c r="R283" s="461" t="e">
        <f>Q283-(VLOOKUP($A283,#REF!,#REF!,FALSE)+VLOOKUP($A283,#REF!,#REF!,FALSE)+VLOOKUP($A283,#REF!,#REF!,FALSE)+VLOOKUP($A283,#REF!,#REF!,FALSE))</f>
        <v>#N/A</v>
      </c>
      <c r="S283" s="461" t="e">
        <f>R283-(VLOOKUP($A283,#REF!,#REF!,FALSE)+VLOOKUP($A283,#REF!,#REF!,FALSE)+VLOOKUP($A283,#REF!,#REF!,FALSE)+VLOOKUP($A283,#REF!,#REF!,FALSE))</f>
        <v>#N/A</v>
      </c>
      <c r="T283" s="461" t="e">
        <f>S283-(VLOOKUP($A283,#REF!,#REF!,FALSE)+VLOOKUP($A283,#REF!,#REF!,FALSE)+VLOOKUP($A283,#REF!,#REF!,FALSE)+VLOOKUP($A283,#REF!,#REF!,FALSE))</f>
        <v>#N/A</v>
      </c>
      <c r="U283" s="461" t="e">
        <f>T283-(VLOOKUP($A283,#REF!,#REF!,FALSE)+VLOOKUP($A283,#REF!,#REF!,FALSE)+VLOOKUP($A283,#REF!,#REF!,FALSE)+VLOOKUP($A283,#REF!,#REF!,FALSE))</f>
        <v>#N/A</v>
      </c>
      <c r="V283" s="461" t="e">
        <f>U283-(VLOOKUP($A283,#REF!,#REF!,FALSE)+VLOOKUP($A283,#REF!,#REF!,FALSE)+VLOOKUP($A283,#REF!,#REF!,FALSE)+VLOOKUP($A283,#REF!,#REF!,FALSE))</f>
        <v>#N/A</v>
      </c>
      <c r="W283" s="461" t="e">
        <f>V283-(VLOOKUP($A283,#REF!,#REF!,FALSE)+VLOOKUP($A283,#REF!,#REF!,FALSE)+VLOOKUP($A283,#REF!,#REF!,FALSE)+VLOOKUP($A283,#REF!,#REF!,FALSE))</f>
        <v>#N/A</v>
      </c>
      <c r="X283" s="462" t="e">
        <f>W283-(VLOOKUP($A283,#REF!,#REF!,FALSE)+VLOOKUP($A283,#REF!,#REF!,FALSE)+VLOOKUP($A283,#REF!,#REF!,FALSE)+VLOOKUP($A283,#REF!,#REF!,FALSE))</f>
        <v>#N/A</v>
      </c>
      <c r="CC283" s="33" t="e">
        <f>SUM(K283:X283)</f>
        <v>#N/A</v>
      </c>
    </row>
    <row r="284" spans="1:81" hidden="1" x14ac:dyDescent="0.2">
      <c r="A284" s="458">
        <v>1000013955</v>
      </c>
      <c r="B284" s="63" t="str">
        <f>VLOOKUP($A284,base!$F:$V,base!Q$1,FALSE)</f>
        <v>BRIOCHE TRANCHEE NATURE 700 G OFFRE ECO</v>
      </c>
      <c r="C284" s="64">
        <f>VLOOKUP($A284,base!$F:$V,base!P$1,FALSE)</f>
        <v>2029004169</v>
      </c>
      <c r="D284" s="214">
        <f>VLOOKUP($A284,base!$F:$V,base!U$1,FALSE)</f>
        <v>5.1917475728155331</v>
      </c>
      <c r="E284" s="196">
        <f>VLOOKUP($A284,base!$F:$V,base!T$1,FALSE)</f>
        <v>6.7170015553540843</v>
      </c>
      <c r="F284" s="459">
        <f>VLOOKUP($A284,base!$F:$V,base!O$1,FALSE)</f>
        <v>64</v>
      </c>
      <c r="G284" s="459">
        <f>VLOOKUP($A284,base!$F:$V,base!N$1,FALSE)</f>
        <v>5</v>
      </c>
      <c r="H284" s="459" t="str">
        <f>VLOOKUP($A284,DLUO!$A:$H,DLUO!$F$1,FALSE)</f>
        <v>15</v>
      </c>
      <c r="I284" s="77" t="str">
        <f>VLOOKUP($A284,DLUO!$A:$H,DLUO!$H$1,FALSE)</f>
        <v>45</v>
      </c>
      <c r="J284" s="269" t="e">
        <f>VLOOKUP(A284,$A$6:$J$55,J$1,FALSE)+VLOOKUP(A284,$A$64:$J$113,J$1,FALSE)+VLOOKUP(A284,$A$122:$J$171,J$1,FALSE)+VLOOKUP(A284,$A$180:$J$229,J$1,FALSE)+VLOOKUP(A284,#REF!,#REF!,FALSE)+VLOOKUP(A284,#REF!,#REF!,FALSE)+VLOOKUP(A284,#REF!,#REF!,FALSE)+VLOOKUP(A284,#REF!,#REF!,FALSE)+VLOOKUP(A284,#REF!,#REF!,FALSE)+VLOOKUP(A284,#REF!,#REF!,FALSE)+VLOOKUP(A284,#REF!,#REF!,FALSE)+VLOOKUP(A284,#REF!,#REF!,FALSE)</f>
        <v>#REF!</v>
      </c>
      <c r="K284" s="162" t="e">
        <f>J284-(VLOOKUP($A284,#REF!,#REF!,FALSE)+VLOOKUP($A284,#REF!,#REF!,FALSE)+VLOOKUP($A284,#REF!,#REF!,FALSE)+VLOOKUP($A284,#REF!,#REF!,FALSE))</f>
        <v>#REF!</v>
      </c>
      <c r="L284" s="137" t="e">
        <f>K284-(VLOOKUP($A284,#REF!,#REF!,FALSE)+VLOOKUP($A284,#REF!,#REF!,FALSE)+VLOOKUP($A284,#REF!,#REF!,FALSE)+VLOOKUP($A284,#REF!,#REF!,FALSE))</f>
        <v>#REF!</v>
      </c>
      <c r="M284" s="137" t="e">
        <f>L284-(VLOOKUP($A284,#REF!,#REF!,FALSE)+VLOOKUP($A284,#REF!,#REF!,FALSE)+VLOOKUP($A284,#REF!,#REF!,FALSE)+VLOOKUP($A284,#REF!,#REF!,FALSE))</f>
        <v>#REF!</v>
      </c>
      <c r="N284" s="137" t="e">
        <f>M284-(VLOOKUP($A284,#REF!,#REF!,FALSE)+VLOOKUP($A284,#REF!,#REF!,FALSE)+VLOOKUP($A284,#REF!,#REF!,FALSE)+VLOOKUP($A284,#REF!,#REF!,FALSE))</f>
        <v>#REF!</v>
      </c>
      <c r="O284" s="137" t="e">
        <f>N284-(VLOOKUP($A284,#REF!,#REF!,FALSE)+VLOOKUP($A284,#REF!,#REF!,FALSE)+VLOOKUP($A284,#REF!,#REF!,FALSE)+VLOOKUP($A284,#REF!,#REF!,FALSE))</f>
        <v>#REF!</v>
      </c>
      <c r="P284" s="137" t="e">
        <f>O284-(VLOOKUP($A284,#REF!,#REF!,FALSE)+VLOOKUP($A284,#REF!,#REF!,FALSE)+VLOOKUP($A284,#REF!,#REF!,FALSE)+VLOOKUP($A284,#REF!,#REF!,FALSE))</f>
        <v>#REF!</v>
      </c>
      <c r="Q284" s="137" t="e">
        <f>P284-(VLOOKUP($A284,#REF!,#REF!,FALSE)+VLOOKUP($A284,#REF!,#REF!,FALSE)+VLOOKUP($A284,#REF!,#REF!,FALSE)+VLOOKUP($A284,#REF!,#REF!,FALSE))</f>
        <v>#REF!</v>
      </c>
      <c r="R284" s="137" t="e">
        <f>Q284-(VLOOKUP($A284,#REF!,#REF!,FALSE)+VLOOKUP($A284,#REF!,#REF!,FALSE)+VLOOKUP($A284,#REF!,#REF!,FALSE)+VLOOKUP($A284,#REF!,#REF!,FALSE))</f>
        <v>#REF!</v>
      </c>
      <c r="S284" s="137" t="e">
        <f>R284-(VLOOKUP($A284,#REF!,#REF!,FALSE)+VLOOKUP($A284,#REF!,#REF!,FALSE)+VLOOKUP($A284,#REF!,#REF!,FALSE)+VLOOKUP($A284,#REF!,#REF!,FALSE))</f>
        <v>#REF!</v>
      </c>
      <c r="T284" s="137" t="e">
        <f>S284-(VLOOKUP($A284,#REF!,#REF!,FALSE)+VLOOKUP($A284,#REF!,#REF!,FALSE)+VLOOKUP($A284,#REF!,#REF!,FALSE)+VLOOKUP($A284,#REF!,#REF!,FALSE))</f>
        <v>#REF!</v>
      </c>
      <c r="U284" s="137" t="e">
        <f>T284-(VLOOKUP($A284,#REF!,#REF!,FALSE)+VLOOKUP($A284,#REF!,#REF!,FALSE)+VLOOKUP($A284,#REF!,#REF!,FALSE)+VLOOKUP($A284,#REF!,#REF!,FALSE))</f>
        <v>#REF!</v>
      </c>
      <c r="V284" s="137" t="e">
        <f>U284-(VLOOKUP($A284,#REF!,#REF!,FALSE)+VLOOKUP($A284,#REF!,#REF!,FALSE)+VLOOKUP($A284,#REF!,#REF!,FALSE)+VLOOKUP($A284,#REF!,#REF!,FALSE))</f>
        <v>#REF!</v>
      </c>
      <c r="W284" s="137" t="e">
        <f>V284-(VLOOKUP($A284,#REF!,#REF!,FALSE)+VLOOKUP($A284,#REF!,#REF!,FALSE)+VLOOKUP($A284,#REF!,#REF!,FALSE)+VLOOKUP($A284,#REF!,#REF!,FALSE))</f>
        <v>#REF!</v>
      </c>
      <c r="X284" s="140" t="e">
        <f>W284-(VLOOKUP($A284,#REF!,#REF!,FALSE)+VLOOKUP($A284,#REF!,#REF!,FALSE)+VLOOKUP($A284,#REF!,#REF!,FALSE)+VLOOKUP($A284,#REF!,#REF!,FALSE))</f>
        <v>#REF!</v>
      </c>
      <c r="CC284" s="33" t="e">
        <f t="shared" si="240"/>
        <v>#REF!</v>
      </c>
    </row>
    <row r="285" spans="1:81" ht="16.5" customHeight="1" thickBot="1" x14ac:dyDescent="0.25">
      <c r="A285" s="69">
        <v>1000014977</v>
      </c>
      <c r="B285" s="70" t="str">
        <f>VLOOKUP($A285,base!$F:$V,base!Q$1,FALSE)</f>
        <v>BRIOCHE TRANCHEE NATURE 700 G</v>
      </c>
      <c r="C285" s="71">
        <f>VLOOKUP($A285,base!$F:$V,base!P$1,FALSE)</f>
        <v>2029004169</v>
      </c>
      <c r="D285" s="216">
        <f>VLOOKUP($A285,base!$F:$V,base!U$1,FALSE)</f>
        <v>5.1917475728155331</v>
      </c>
      <c r="E285" s="271">
        <f>VLOOKUP($A285,base!$F:$V,base!T$1,FALSE)</f>
        <v>6.7120685772796156</v>
      </c>
      <c r="F285" s="71">
        <f>VLOOKUP($A285,base!$F:$V,base!O$1,FALSE)</f>
        <v>64</v>
      </c>
      <c r="G285" s="71">
        <f>VLOOKUP($A285,base!$F:$V,base!N$1,FALSE)</f>
        <v>5</v>
      </c>
      <c r="H285" s="71" t="str">
        <f>VLOOKUP($A285,DLUO!$A:$H,DLUO!$F$1,FALSE)</f>
        <v>15</v>
      </c>
      <c r="I285" s="71" t="str">
        <f>VLOOKUP($A285,DLUO!$A:$H,DLUO!$H$1,FALSE)</f>
        <v>45</v>
      </c>
      <c r="J285" s="160" t="e">
        <f>VLOOKUP(A285,$A$6:$J$55,J$1,FALSE)+VLOOKUP(A285,$A$64:$J$113,J$1,FALSE)+VLOOKUP(A285,$A$122:$J$171,J$1,FALSE)+VLOOKUP(A285,$A$180:$J$229,J$1,FALSE)+VLOOKUP(A285,#REF!,#REF!,FALSE)+VLOOKUP(A285,#REF!,#REF!,FALSE)+VLOOKUP(A285,#REF!,#REF!,FALSE)+VLOOKUP(A285,#REF!,#REF!,FALSE)+VLOOKUP(A285,#REF!,#REF!,FALSE)+VLOOKUP(A285,#REF!,#REF!,FALSE)+VLOOKUP(A285,#REF!,#REF!,FALSE)+VLOOKUP(A285,#REF!,#REF!,FALSE)</f>
        <v>#N/A</v>
      </c>
      <c r="K285" s="166" t="e">
        <f>J285-(VLOOKUP($A285,#REF!,#REF!,FALSE)+VLOOKUP($A285,#REF!,#REF!,FALSE)+VLOOKUP($A285,#REF!,#REF!,FALSE)+VLOOKUP($A285,#REF!,#REF!,FALSE))</f>
        <v>#N/A</v>
      </c>
      <c r="L285" s="135" t="e">
        <f>K285-(VLOOKUP($A285,#REF!,#REF!,FALSE)+VLOOKUP($A285,#REF!,#REF!,FALSE)+VLOOKUP($A285,#REF!,#REF!,FALSE)+VLOOKUP($A285,#REF!,#REF!,FALSE))</f>
        <v>#N/A</v>
      </c>
      <c r="M285" s="135" t="e">
        <f>L285-(VLOOKUP($A285,#REF!,#REF!,FALSE)+VLOOKUP($A285,#REF!,#REF!,FALSE)+VLOOKUP($A285,#REF!,#REF!,FALSE)+VLOOKUP($A285,#REF!,#REF!,FALSE))</f>
        <v>#N/A</v>
      </c>
      <c r="N285" s="135" t="e">
        <f>M285-(VLOOKUP($A285,#REF!,#REF!,FALSE)+VLOOKUP($A285,#REF!,#REF!,FALSE)+VLOOKUP($A285,#REF!,#REF!,FALSE)+VLOOKUP($A285,#REF!,#REF!,FALSE))</f>
        <v>#N/A</v>
      </c>
      <c r="O285" s="135" t="e">
        <f>N285-(VLOOKUP($A285,#REF!,#REF!,FALSE)+VLOOKUP($A285,#REF!,#REF!,FALSE)+VLOOKUP($A285,#REF!,#REF!,FALSE)+VLOOKUP($A285,#REF!,#REF!,FALSE))</f>
        <v>#N/A</v>
      </c>
      <c r="P285" s="135" t="e">
        <f>O285-(VLOOKUP($A285,#REF!,#REF!,FALSE)+VLOOKUP($A285,#REF!,#REF!,FALSE)+VLOOKUP($A285,#REF!,#REF!,FALSE)+VLOOKUP($A285,#REF!,#REF!,FALSE))</f>
        <v>#N/A</v>
      </c>
      <c r="Q285" s="135" t="e">
        <f>P285-(VLOOKUP($A285,#REF!,#REF!,FALSE)+VLOOKUP($A285,#REF!,#REF!,FALSE)+VLOOKUP($A285,#REF!,#REF!,FALSE)+VLOOKUP($A285,#REF!,#REF!,FALSE))</f>
        <v>#N/A</v>
      </c>
      <c r="R285" s="135" t="e">
        <f>Q285-(VLOOKUP($A285,#REF!,#REF!,FALSE)+VLOOKUP($A285,#REF!,#REF!,FALSE)+VLOOKUP($A285,#REF!,#REF!,FALSE)+VLOOKUP($A285,#REF!,#REF!,FALSE))</f>
        <v>#N/A</v>
      </c>
      <c r="S285" s="135" t="e">
        <f>R285-(VLOOKUP($A285,#REF!,#REF!,FALSE)+VLOOKUP($A285,#REF!,#REF!,FALSE)+VLOOKUP($A285,#REF!,#REF!,FALSE)+VLOOKUP($A285,#REF!,#REF!,FALSE))</f>
        <v>#N/A</v>
      </c>
      <c r="T285" s="135" t="e">
        <f>S285-(VLOOKUP($A285,#REF!,#REF!,FALSE)+VLOOKUP($A285,#REF!,#REF!,FALSE)+VLOOKUP($A285,#REF!,#REF!,FALSE)+VLOOKUP($A285,#REF!,#REF!,FALSE))</f>
        <v>#N/A</v>
      </c>
      <c r="U285" s="135" t="e">
        <f>T285-(VLOOKUP($A285,#REF!,#REF!,FALSE)+VLOOKUP($A285,#REF!,#REF!,FALSE)+VLOOKUP($A285,#REF!,#REF!,FALSE)+VLOOKUP($A285,#REF!,#REF!,FALSE))</f>
        <v>#N/A</v>
      </c>
      <c r="V285" s="135" t="e">
        <f>U285-(VLOOKUP($A285,#REF!,#REF!,FALSE)+VLOOKUP($A285,#REF!,#REF!,FALSE)+VLOOKUP($A285,#REF!,#REF!,FALSE)+VLOOKUP($A285,#REF!,#REF!,FALSE))</f>
        <v>#N/A</v>
      </c>
      <c r="W285" s="135" t="e">
        <f>V285-(VLOOKUP($A285,#REF!,#REF!,FALSE)+VLOOKUP($A285,#REF!,#REF!,FALSE)+VLOOKUP($A285,#REF!,#REF!,FALSE)+VLOOKUP($A285,#REF!,#REF!,FALSE))</f>
        <v>#N/A</v>
      </c>
      <c r="X285" s="136" t="e">
        <f>W285-(VLOOKUP($A285,#REF!,#REF!,FALSE)+VLOOKUP($A285,#REF!,#REF!,FALSE)+VLOOKUP($A285,#REF!,#REF!,FALSE)+VLOOKUP($A285,#REF!,#REF!,FALSE))</f>
        <v>#N/A</v>
      </c>
      <c r="CC285" s="33" t="e">
        <f>SUM(K285:X285)</f>
        <v>#N/A</v>
      </c>
    </row>
    <row r="290" spans="1:44" ht="15.75" thickBot="1" x14ac:dyDescent="0.3"/>
    <row r="291" spans="1:44" ht="15.75" customHeight="1" x14ac:dyDescent="0.2">
      <c r="A291" s="631" t="s">
        <v>46</v>
      </c>
      <c r="B291" s="636" t="s">
        <v>47</v>
      </c>
      <c r="C291" s="636" t="s">
        <v>48</v>
      </c>
      <c r="D291" s="638" t="s">
        <v>156</v>
      </c>
      <c r="E291" s="638" t="s">
        <v>144</v>
      </c>
      <c r="F291" s="633" t="s">
        <v>49</v>
      </c>
      <c r="G291" s="592" t="s">
        <v>338</v>
      </c>
      <c r="H291" s="592"/>
      <c r="I291" s="592"/>
      <c r="J291" s="640" t="s">
        <v>339</v>
      </c>
      <c r="K291" s="640"/>
      <c r="L291" s="625" t="s">
        <v>340</v>
      </c>
      <c r="M291" s="625"/>
      <c r="N291" s="625"/>
      <c r="O291" s="624" t="s">
        <v>343</v>
      </c>
      <c r="P291" s="624"/>
      <c r="Q291" s="624"/>
      <c r="R291" s="634" t="s">
        <v>344</v>
      </c>
      <c r="S291" s="635"/>
      <c r="T291" s="647" t="s">
        <v>114</v>
      </c>
      <c r="U291" s="647"/>
      <c r="V291" s="647" t="s">
        <v>345</v>
      </c>
      <c r="W291" s="647"/>
      <c r="X291" s="647" t="s">
        <v>346</v>
      </c>
      <c r="Y291" s="647"/>
      <c r="Z291" s="647"/>
      <c r="AA291" s="647" t="s">
        <v>347</v>
      </c>
      <c r="AB291" s="647"/>
      <c r="AC291" s="647"/>
      <c r="AD291" s="647" t="s">
        <v>348</v>
      </c>
      <c r="AE291" s="591"/>
      <c r="AF291" s="591"/>
      <c r="AG291" s="591"/>
      <c r="AH291" s="591"/>
      <c r="AI291" s="591"/>
      <c r="AJ291" s="591"/>
      <c r="AK291" s="591"/>
      <c r="AL291" s="591"/>
      <c r="AM291" s="591"/>
      <c r="AN291" s="591"/>
      <c r="AO291" s="591"/>
      <c r="AP291" s="591"/>
      <c r="AQ291" s="591"/>
      <c r="AR291" s="591"/>
    </row>
    <row r="292" spans="1:44" ht="15.75" customHeight="1" thickBot="1" x14ac:dyDescent="0.25">
      <c r="A292" s="632"/>
      <c r="B292" s="637"/>
      <c r="C292" s="637"/>
      <c r="D292" s="639"/>
      <c r="E292" s="639"/>
      <c r="F292" s="633"/>
      <c r="G292" s="592"/>
      <c r="H292" s="592"/>
      <c r="I292" s="592"/>
      <c r="J292" s="640"/>
      <c r="K292" s="640"/>
      <c r="L292" s="542" t="s">
        <v>308</v>
      </c>
      <c r="M292" s="543" t="s">
        <v>341</v>
      </c>
      <c r="N292" s="544" t="s">
        <v>342</v>
      </c>
      <c r="O292" s="542" t="s">
        <v>308</v>
      </c>
      <c r="P292" s="543" t="s">
        <v>341</v>
      </c>
      <c r="Q292" s="544" t="s">
        <v>342</v>
      </c>
      <c r="R292" s="634"/>
      <c r="S292" s="635"/>
      <c r="T292" s="647"/>
      <c r="U292" s="647"/>
      <c r="V292" s="647"/>
      <c r="W292" s="647"/>
      <c r="X292" s="647"/>
      <c r="Y292" s="647"/>
      <c r="Z292" s="647"/>
      <c r="AA292" s="647"/>
      <c r="AB292" s="647"/>
      <c r="AC292" s="647"/>
      <c r="AD292" s="647"/>
      <c r="AE292" s="656"/>
      <c r="AF292" s="656"/>
      <c r="AG292" s="591"/>
      <c r="AH292" s="591"/>
      <c r="AI292" s="555"/>
      <c r="AJ292" s="555"/>
      <c r="AK292" s="591"/>
      <c r="AL292" s="591"/>
    </row>
    <row r="293" spans="1:44" ht="15.75" customHeight="1" x14ac:dyDescent="0.2">
      <c r="A293" s="363">
        <v>1000015799</v>
      </c>
      <c r="B293" s="364" t="str">
        <f>VLOOKUP($A293,base!$F:$V,base!Q$1,FALSE)</f>
        <v>AMS NATURE MAXI 825 G</v>
      </c>
      <c r="C293" s="365">
        <f>VLOOKUP($A293,base!$F:$V,base!P$1,FALSE)</f>
        <v>2029003999</v>
      </c>
      <c r="D293" s="366">
        <f>VLOOKUP($A293,base!$F:$V,base!U$1,FALSE)</f>
        <v>5.4174757268009701</v>
      </c>
      <c r="E293" s="367">
        <f>VLOOKUP($A293,base!$F:$V,base!T$1,FALSE)</f>
        <v>9.4396508737883931</v>
      </c>
      <c r="F293" s="365">
        <f>VLOOKUP($A293,base!$F:$V,base!O$1,FALSE)</f>
        <v>60</v>
      </c>
      <c r="G293" s="628" t="e">
        <f>((VLOOKUP($A10,#REF!,#REF!,FALSE)/'Rés MRP'!$F10)-AN10-(VLOOKUP($A10,$A$64:$BM$113,AN$1,FALSE))-(VLOOKUP($A10,$A$122:$BM$171,AN$1,FALSE))-(VLOOKUP($A10,$A$180:$BM$229,AN$1,FALSE)))*F293</f>
        <v>#REF!</v>
      </c>
      <c r="H293" s="629"/>
      <c r="I293" s="630"/>
      <c r="J293" s="626">
        <f>SUMIFS('Ext. Ordo.'!$N:$N,'Ext. Ordo.'!$L:$L,VALUE('Rés MRP'!$A293))</f>
        <v>1500</v>
      </c>
      <c r="K293" s="627"/>
      <c r="L293" s="542" t="e">
        <f>J10-(VLOOKUP($A10,#REF!,#REF!,FALSE))+($AN10*$F10)</f>
        <v>#REF!</v>
      </c>
      <c r="M293" s="543" t="e">
        <f>K68-(VLOOKUP($A68,#REF!,#REF!,FALSE))</f>
        <v>#REF!</v>
      </c>
      <c r="N293" s="544" t="e">
        <f>K126-(VLOOKUP($A126,#REF!,#REF!,FALSE))</f>
        <v>#REF!</v>
      </c>
      <c r="O293" s="550" t="e">
        <f>ROUNDUP(IF(L293&lt;0,L293/F293,"0"),0)</f>
        <v>#REF!</v>
      </c>
      <c r="P293" s="543" t="e">
        <f t="shared" ref="P293:P308" si="241">ROUNDUP(IF(M293&lt;0,M293/F293,"0"),0)</f>
        <v>#REF!</v>
      </c>
      <c r="Q293" s="544" t="e">
        <f t="shared" ref="Q293:Q294" si="242">IF(N293&lt;0,N293/F293,"0")</f>
        <v>#REF!</v>
      </c>
      <c r="R293" s="626" t="e">
        <f t="shared" ref="R293:R306" si="243">IF(SUM(G293:K293)-ABS(SUM(L293:N293))&gt;0,SUM(G293:K293)-ABS(SUM(L293:N293)),"")</f>
        <v>#REF!</v>
      </c>
      <c r="S293" s="627"/>
      <c r="T293" s="641" t="str">
        <f>IFERROR(INDEX('Ext. Ordo.'!F:F,MATCH($A293,'Ext. Ordo.'!L:L,0)),"")</f>
        <v>04.07.2019</v>
      </c>
      <c r="U293" s="642"/>
      <c r="V293" s="648">
        <f>SUMIFS('Ext. Ordo.'!$G:$G,'Ext. Ordo.'!$L:$L,VALUE('Rés MRP'!$A293))</f>
        <v>4.6944444444444448E-2</v>
      </c>
      <c r="W293" s="649"/>
      <c r="X293" s="650" t="str">
        <f>IFERROR(INDEX('Ext. Ordo.'!H:H,MATCH($A293,'Ext. Ordo.'!L:L,0)),"")</f>
        <v>04.07.2019</v>
      </c>
      <c r="Y293" s="651"/>
      <c r="Z293" s="652"/>
      <c r="AA293" s="653">
        <f>SUMIFS('Ext. Ordo.'!$I:$I,'Ext. Ordo.'!$L:$L,VALUE('Rés MRP'!$A293))</f>
        <v>0.23918981481481483</v>
      </c>
      <c r="AB293" s="654"/>
      <c r="AC293" s="655"/>
      <c r="AD293" s="657" t="str">
        <f>IF(COUNTIF('Ext. Ordo.'!L:L,A293)&gt;1,"Multiple","Unique")</f>
        <v>Unique</v>
      </c>
      <c r="AE293" s="656"/>
      <c r="AF293" s="656"/>
      <c r="AG293" s="591"/>
      <c r="AH293" s="591"/>
      <c r="AI293" s="555"/>
      <c r="AJ293" s="555"/>
      <c r="AK293" s="591"/>
      <c r="AL293" s="591"/>
    </row>
    <row r="294" spans="1:44" x14ac:dyDescent="0.2">
      <c r="A294" s="363">
        <v>1000016923</v>
      </c>
      <c r="B294" s="364" t="str">
        <f>VLOOKUP($A294,base!$F:$V,base!Q$1,FALSE)</f>
        <v xml:space="preserve">AMS NATURE 550 G SSA </v>
      </c>
      <c r="C294" s="365">
        <f>VLOOKUP($A294,base!$F:$V,base!P$1,FALSE)</f>
        <v>2029006068</v>
      </c>
      <c r="D294" s="366">
        <f>VLOOKUP($A294,base!$F:$V,base!U$1,FALSE)</f>
        <v>5.4551282051282062</v>
      </c>
      <c r="E294" s="367">
        <f>VLOOKUP($A294,base!$F:$V,base!T$1,FALSE)</f>
        <v>11.498365651774051</v>
      </c>
      <c r="F294" s="365">
        <f>VLOOKUP($A294,base!$F:$V,base!O$1,FALSE)</f>
        <v>120</v>
      </c>
      <c r="G294" s="628" t="e">
        <f>((VLOOKUP($A16,#REF!,#REF!,FALSE)/'Rés MRP'!$F16)-AN16-(VLOOKUP($A16,$A$64:$BM$113,AN$1,FALSE))-(VLOOKUP($A16,$A$122:$BM$171,AN$1,FALSE))-(VLOOKUP($A16,$A$180:$BM$229,AN$1,FALSE)))*F294</f>
        <v>#REF!</v>
      </c>
      <c r="H294" s="629"/>
      <c r="I294" s="630"/>
      <c r="J294" s="626">
        <f>SUMIFS('Ext. Ordo.'!$N:$N,'Ext. Ordo.'!$L:$L,VALUE('Rés MRP'!$A294))</f>
        <v>2760</v>
      </c>
      <c r="K294" s="627"/>
      <c r="L294" s="542" t="e">
        <f>J16-(VLOOKUP($A16,#REF!,#REF!,FALSE))+($AN16*$F16)</f>
        <v>#REF!</v>
      </c>
      <c r="M294" s="543" t="e">
        <f>K74-(VLOOKUP($A74,#REF!,#REF!,FALSE))</f>
        <v>#REF!</v>
      </c>
      <c r="N294" s="544" t="e">
        <f>K132-(VLOOKUP($A132,#REF!,#REF!,FALSE))</f>
        <v>#REF!</v>
      </c>
      <c r="O294" s="550" t="e">
        <f t="shared" ref="O294:O308" si="244">ROUNDUP(IF(L294&lt;0,L294/F294,"0"),0)</f>
        <v>#REF!</v>
      </c>
      <c r="P294" s="543" t="e">
        <f t="shared" si="241"/>
        <v>#REF!</v>
      </c>
      <c r="Q294" s="544" t="e">
        <f t="shared" si="242"/>
        <v>#REF!</v>
      </c>
      <c r="R294" s="626" t="e">
        <f t="shared" ref="R294:R296" si="245">IF(SUM(G294:K294)-ABS(SUM(L294:N294))&gt;0,SUM(G294:K294)-ABS(SUM(L294:N294)),"")</f>
        <v>#REF!</v>
      </c>
      <c r="S294" s="627"/>
      <c r="T294" s="641" t="str">
        <f>IFERROR(INDEX('Ext. Ordo.'!F:F,MATCH($A294,'Ext. Ordo.'!L:L,0)),"")</f>
        <v>03.07.2019</v>
      </c>
      <c r="U294" s="642"/>
      <c r="V294" s="648">
        <f>SUMIFS('Ext. Ordo.'!$G:$G,'Ext. Ordo.'!$L:$L,VALUE('Rés MRP'!$A294))</f>
        <v>0.875</v>
      </c>
      <c r="W294" s="649"/>
      <c r="X294" s="650" t="str">
        <f>IFERROR(INDEX('Ext. Ordo.'!H:H,MATCH($A294,'Ext. Ordo.'!L:L,0)),"")</f>
        <v>04.07.2019</v>
      </c>
      <c r="Y294" s="651"/>
      <c r="Z294" s="652"/>
      <c r="AA294" s="653">
        <f>SUMIFS('Ext. Ordo.'!$I:$I,'Ext. Ordo.'!$L:$L,VALUE('Rés MRP'!$A294))</f>
        <v>4.6944444444444448E-2</v>
      </c>
      <c r="AB294" s="654"/>
      <c r="AC294" s="655"/>
      <c r="AD294" s="657" t="str">
        <f>IF(COUNTIF('Ext. Ordo.'!L:L,A294)&gt;1,"Multiple","Unique")</f>
        <v>Unique</v>
      </c>
      <c r="AE294" s="656"/>
      <c r="AF294" s="656"/>
      <c r="AG294" s="591"/>
      <c r="AH294" s="591"/>
      <c r="AI294" s="555"/>
      <c r="AJ294" s="555"/>
      <c r="AK294" s="591"/>
      <c r="AL294" s="591"/>
    </row>
    <row r="295" spans="1:44" x14ac:dyDescent="0.2">
      <c r="A295" s="386">
        <v>1000015875</v>
      </c>
      <c r="B295" s="387" t="str">
        <f>VLOOKUP($A295,base!$F:$V,base!Q$1,FALSE)</f>
        <v>100% MIE NATURE PT MAXI 650 G X 6</v>
      </c>
      <c r="C295" s="388">
        <f>VLOOKUP($A295,base!$F:$V,base!P$1,FALSE)</f>
        <v>2029004990</v>
      </c>
      <c r="D295" s="389">
        <f>VLOOKUP($A295,base!$F:$V,base!U$1,FALSE)</f>
        <v>6.108597285067872</v>
      </c>
      <c r="E295" s="390">
        <f>VLOOKUP($A295,base!$F:$V,base!T$1,FALSE)</f>
        <v>10.644516192735553</v>
      </c>
      <c r="F295" s="388">
        <f>VLOOKUP($A295,base!$F:$V,base!O$1,FALSE)</f>
        <v>68</v>
      </c>
      <c r="G295" s="628" t="e">
        <f>((VLOOKUP($A27,#REF!,#REF!,FALSE)/'Rés MRP'!$F27)-AN27-(VLOOKUP($A27,$A$64:$BM$113,AN$1,FALSE))-(VLOOKUP($A27,$A$122:$BM$171,AN$1,FALSE))-(VLOOKUP($A27,$A$180:$BM$229,AN$1,FALSE)))*F295</f>
        <v>#REF!</v>
      </c>
      <c r="H295" s="629"/>
      <c r="I295" s="630"/>
      <c r="J295" s="626">
        <f>SUMIFS('Ext. Ordo.'!$N:$N,'Ext. Ordo.'!$L:$L,VALUE('Rés MRP'!$A295))</f>
        <v>8500</v>
      </c>
      <c r="K295" s="627"/>
      <c r="L295" s="542" t="e">
        <f>J27-(VLOOKUP($A27,#REF!,#REF!,FALSE))+($AN27*$F27)</f>
        <v>#REF!</v>
      </c>
      <c r="M295" s="543" t="e">
        <f>K85-(VLOOKUP($A85,#REF!,#REF!,FALSE))</f>
        <v>#REF!</v>
      </c>
      <c r="N295" s="544" t="e">
        <f>K143-(VLOOKUP($A143,#REF!,#REF!,FALSE))</f>
        <v>#REF!</v>
      </c>
      <c r="O295" s="550" t="e">
        <f t="shared" si="244"/>
        <v>#REF!</v>
      </c>
      <c r="P295" s="543" t="e">
        <f t="shared" si="241"/>
        <v>#REF!</v>
      </c>
      <c r="Q295" s="544" t="e">
        <f>ROUNDUP(IF(N295&lt;0,N295/F295,"0"),0)</f>
        <v>#REF!</v>
      </c>
      <c r="R295" s="626" t="e">
        <f t="shared" si="245"/>
        <v>#REF!</v>
      </c>
      <c r="S295" s="627"/>
      <c r="T295" s="641" t="str">
        <f>IFERROR(INDEX('Ext. Ordo.'!F:F,MATCH($A295,'Ext. Ordo.'!L:L,0)),"")</f>
        <v>04.07.2019</v>
      </c>
      <c r="U295" s="642"/>
      <c r="V295" s="648">
        <f>SUMIFS('Ext. Ordo.'!$G:$G,'Ext. Ordo.'!$L:$L,VALUE('Rés MRP'!$A295))</f>
        <v>0.40891203703703705</v>
      </c>
      <c r="W295" s="649"/>
      <c r="X295" s="650" t="str">
        <f>IFERROR(INDEX('Ext. Ordo.'!H:H,MATCH($A295,'Ext. Ordo.'!L:L,0)),"")</f>
        <v>05.07.2019</v>
      </c>
      <c r="Y295" s="651"/>
      <c r="Z295" s="652"/>
      <c r="AA295" s="653">
        <f>SUMIFS('Ext. Ordo.'!$I:$I,'Ext. Ordo.'!$L:$L,VALUE('Rés MRP'!$A295))</f>
        <v>0.62309027777777781</v>
      </c>
      <c r="AB295" s="654"/>
      <c r="AC295" s="655"/>
      <c r="AD295" s="657" t="str">
        <f>IF(COUNTIF('Ext. Ordo.'!L:L,A295)&gt;1,"Multiple","Unique")</f>
        <v>Multiple</v>
      </c>
      <c r="AE295" s="656"/>
      <c r="AF295" s="656"/>
      <c r="AG295" s="591"/>
      <c r="AH295" s="591"/>
      <c r="AI295" s="555"/>
      <c r="AJ295" s="555"/>
      <c r="AK295" s="591"/>
      <c r="AL295" s="591"/>
    </row>
    <row r="296" spans="1:44" x14ac:dyDescent="0.2">
      <c r="A296" s="386">
        <v>1000015876</v>
      </c>
      <c r="B296" s="387" t="str">
        <f>VLOOKUP($A296,base!$F:$V,base!Q$1,FALSE)</f>
        <v>100% MIE NATURE PT MAXI 650 G X 20</v>
      </c>
      <c r="C296" s="388">
        <f>VLOOKUP($A296,base!$F:$V,base!P$1,FALSE)</f>
        <v>2029004990</v>
      </c>
      <c r="D296" s="389">
        <f>VLOOKUP($A296,base!$F:$V,base!U$1,FALSE)</f>
        <v>6.2307692307692299</v>
      </c>
      <c r="E296" s="390">
        <f>VLOOKUP($A296,base!$F:$V,base!T$1,FALSE)</f>
        <v>10.644516192735551</v>
      </c>
      <c r="F296" s="388">
        <f>VLOOKUP($A296,base!$F:$V,base!O$1,FALSE)</f>
        <v>20</v>
      </c>
      <c r="G296" s="628" t="e">
        <f>((VLOOKUP($A29,#REF!,#REF!,FALSE)/'Rés MRP'!$F29)-AN29-(VLOOKUP($A29,$A$64:$BM$113,AN$1,FALSE))-(VLOOKUP($A29,$A$122:$BM$171,AN$1,FALSE))-(VLOOKUP($A29,$A$180:$BM$229,AN$1,FALSE)))*F296</f>
        <v>#REF!</v>
      </c>
      <c r="H296" s="629"/>
      <c r="I296" s="630"/>
      <c r="J296" s="626">
        <f>SUMIFS('Ext. Ordo.'!$N:$N,'Ext. Ordo.'!$L:$L,VALUE('Rés MRP'!$A296))</f>
        <v>0</v>
      </c>
      <c r="K296" s="627"/>
      <c r="L296" s="542" t="e">
        <f>J29-(VLOOKUP($A29,#REF!,#REF!,FALSE))+($AN29*$F29)</f>
        <v>#REF!</v>
      </c>
      <c r="M296" s="543" t="e">
        <f>K87-(VLOOKUP($A87,#REF!,#REF!,FALSE))</f>
        <v>#REF!</v>
      </c>
      <c r="N296" s="544" t="e">
        <f>K145-(VLOOKUP($A145,#REF!,#REF!,FALSE))</f>
        <v>#REF!</v>
      </c>
      <c r="O296" s="550" t="e">
        <f t="shared" si="244"/>
        <v>#REF!</v>
      </c>
      <c r="P296" s="543" t="e">
        <f t="shared" si="241"/>
        <v>#REF!</v>
      </c>
      <c r="Q296" s="544" t="e">
        <f t="shared" ref="Q296:Q308" si="246">ROUNDUP(IF(N296&lt;0,N296/F296,"0"),0)</f>
        <v>#REF!</v>
      </c>
      <c r="R296" s="626" t="e">
        <f t="shared" si="245"/>
        <v>#REF!</v>
      </c>
      <c r="S296" s="627"/>
      <c r="T296" s="641" t="str">
        <f>IFERROR(INDEX('Ext. Ordo.'!F:F,MATCH($A296,'Ext. Ordo.'!L:L,0)),"")</f>
        <v/>
      </c>
      <c r="U296" s="642"/>
      <c r="V296" s="648">
        <f>SUMIFS('Ext. Ordo.'!$G:$G,'Ext. Ordo.'!$L:$L,VALUE('Rés MRP'!$A296))</f>
        <v>0</v>
      </c>
      <c r="W296" s="649"/>
      <c r="X296" s="650" t="str">
        <f>IFERROR(INDEX('Ext. Ordo.'!H:H,MATCH($A296,'Ext. Ordo.'!L:L,0)),"")</f>
        <v/>
      </c>
      <c r="Y296" s="651"/>
      <c r="Z296" s="652"/>
      <c r="AA296" s="653">
        <f>SUMIFS('Ext. Ordo.'!$I:$I,'Ext. Ordo.'!$L:$L,VALUE('Rés MRP'!$A296))</f>
        <v>0</v>
      </c>
      <c r="AB296" s="654"/>
      <c r="AC296" s="655"/>
      <c r="AD296" s="657" t="str">
        <f>IF(COUNTIF('Ext. Ordo.'!L:L,A296)&gt;1,"Multiple","Unique")</f>
        <v>Unique</v>
      </c>
      <c r="AE296" s="656"/>
      <c r="AF296" s="656"/>
      <c r="AG296" s="591"/>
      <c r="AH296" s="591"/>
      <c r="AI296" s="555"/>
      <c r="AJ296" s="555"/>
      <c r="AK296" s="591"/>
      <c r="AL296" s="591"/>
    </row>
    <row r="297" spans="1:44" x14ac:dyDescent="0.2">
      <c r="A297" s="276">
        <v>1000011694</v>
      </c>
      <c r="B297" s="277" t="str">
        <f>VLOOKUP($A297,base!$F:$V,base!Q$1,FALSE)</f>
        <v>100% MIE COMPLET MAXI   650 G X 6</v>
      </c>
      <c r="C297" s="328">
        <f>VLOOKUP($A297,base!$F:$V,base!P$1,FALSE)</f>
        <v>2029004995</v>
      </c>
      <c r="D297" s="329">
        <f>VLOOKUP($A297,base!$F:$V,base!U$1,FALSE)</f>
        <v>5.6811875693673688</v>
      </c>
      <c r="E297" s="330">
        <f>VLOOKUP($A297,base!$F:$V,base!T$1,FALSE)</f>
        <v>9.8638470007912478</v>
      </c>
      <c r="F297" s="328">
        <f>VLOOKUP($A297,base!$F:$V,base!O$1,FALSE)</f>
        <v>68</v>
      </c>
      <c r="G297" s="628" t="e">
        <f>((VLOOKUP($A32,#REF!,#REF!,FALSE)/'Rés MRP'!$F32)-AN32-(VLOOKUP($A32,$A$64:$BM$113,AN$1,FALSE))-(VLOOKUP($A32,$A$122:$BM$171,AN$1,FALSE))-(VLOOKUP($A32,$A$180:$BM$229,AN$1,FALSE)))*F297</f>
        <v>#REF!</v>
      </c>
      <c r="H297" s="629"/>
      <c r="I297" s="630"/>
      <c r="J297" s="626">
        <f>SUMIFS('Ext. Ordo.'!$N:$N,'Ext. Ordo.'!$L:$L,VALUE('Rés MRP'!$A297))</f>
        <v>0</v>
      </c>
      <c r="K297" s="627"/>
      <c r="L297" s="542" t="e">
        <f>J32-(VLOOKUP($A32,#REF!,#REF!,FALSE))+($AN32*$F32)</f>
        <v>#REF!</v>
      </c>
      <c r="M297" s="543" t="e">
        <f>K90-(VLOOKUP($A90,#REF!,#REF!,FALSE))</f>
        <v>#REF!</v>
      </c>
      <c r="N297" s="544" t="e">
        <f>K148-(VLOOKUP($A148,#REF!,#REF!,FALSE))</f>
        <v>#REF!</v>
      </c>
      <c r="O297" s="550" t="e">
        <f t="shared" si="244"/>
        <v>#REF!</v>
      </c>
      <c r="P297" s="543" t="e">
        <f t="shared" si="241"/>
        <v>#REF!</v>
      </c>
      <c r="Q297" s="544" t="e">
        <f t="shared" si="246"/>
        <v>#REF!</v>
      </c>
      <c r="R297" s="626" t="e">
        <f t="shared" si="243"/>
        <v>#REF!</v>
      </c>
      <c r="S297" s="627"/>
      <c r="T297" s="641" t="str">
        <f>IFERROR(INDEX('Ext. Ordo.'!F:F,MATCH($A297,'Ext. Ordo.'!L:L,0)),"")</f>
        <v/>
      </c>
      <c r="U297" s="642"/>
      <c r="V297" s="648">
        <f>SUMIFS('Ext. Ordo.'!$G:$G,'Ext. Ordo.'!$L:$L,VALUE('Rés MRP'!$A297))</f>
        <v>0</v>
      </c>
      <c r="W297" s="649"/>
      <c r="X297" s="650" t="str">
        <f>IFERROR(INDEX('Ext. Ordo.'!H:H,MATCH($A297,'Ext. Ordo.'!L:L,0)),"")</f>
        <v/>
      </c>
      <c r="Y297" s="651"/>
      <c r="Z297" s="652"/>
      <c r="AA297" s="653">
        <f>SUMIFS('Ext. Ordo.'!$I:$I,'Ext. Ordo.'!$L:$L,VALUE('Rés MRP'!$A297))</f>
        <v>0</v>
      </c>
      <c r="AB297" s="654"/>
      <c r="AC297" s="655"/>
      <c r="AD297" s="657" t="str">
        <f>IF(COUNTIF('Ext. Ordo.'!L:L,A297)&gt;1,"Multiple","Unique")</f>
        <v>Unique</v>
      </c>
      <c r="AE297" s="656"/>
      <c r="AF297" s="656"/>
      <c r="AG297" s="591"/>
      <c r="AH297" s="591"/>
      <c r="AI297" s="555"/>
      <c r="AJ297" s="555"/>
      <c r="AK297" s="591"/>
      <c r="AL297" s="591"/>
    </row>
    <row r="298" spans="1:44" x14ac:dyDescent="0.2">
      <c r="A298" s="276">
        <v>1000015418</v>
      </c>
      <c r="B298" s="277" t="str">
        <f>VLOOKUP($A298,base!$F:$V,base!Q$1,FALSE)</f>
        <v>100% MIE COMPLET MAXI 650 G X 20</v>
      </c>
      <c r="C298" s="328">
        <f>VLOOKUP($A298,base!$F:$V,base!P$1,FALSE)</f>
        <v>2029004995</v>
      </c>
      <c r="D298" s="329">
        <f>VLOOKUP($A298,base!$F:$V,base!U$1,FALSE)</f>
        <v>5.7948113207547172</v>
      </c>
      <c r="E298" s="330">
        <f>VLOOKUP($A298,base!$F:$V,base!T$1,FALSE)</f>
        <v>9.8638470007912478</v>
      </c>
      <c r="F298" s="328">
        <f>VLOOKUP($A298,base!$F:$V,base!O$1,FALSE)</f>
        <v>20</v>
      </c>
      <c r="G298" s="628" t="e">
        <f>((VLOOKUP($A33,#REF!,#REF!,FALSE)/'Rés MRP'!$F33)-AN33-(VLOOKUP($A33,$A$64:$BM$113,AN$1,FALSE))-(VLOOKUP($A33,$A$122:$BM$171,AN$1,FALSE))-(VLOOKUP($A33,$A$180:$BM$229,AN$1,FALSE)))*F298</f>
        <v>#REF!</v>
      </c>
      <c r="H298" s="629"/>
      <c r="I298" s="630"/>
      <c r="J298" s="626">
        <f>SUMIFS('Ext. Ordo.'!$N:$N,'Ext. Ordo.'!$L:$L,VALUE('Rés MRP'!$A298))</f>
        <v>40</v>
      </c>
      <c r="K298" s="627"/>
      <c r="L298" s="542" t="e">
        <f>J33-(VLOOKUP($A33,#REF!,#REF!,FALSE))+($AN33*$F33)</f>
        <v>#REF!</v>
      </c>
      <c r="M298" s="543" t="e">
        <f>K91-(VLOOKUP($A91,#REF!,#REF!,FALSE))</f>
        <v>#REF!</v>
      </c>
      <c r="N298" s="544" t="e">
        <f>K149-(VLOOKUP($A149,#REF!,#REF!,FALSE))</f>
        <v>#REF!</v>
      </c>
      <c r="O298" s="550" t="e">
        <f t="shared" si="244"/>
        <v>#REF!</v>
      </c>
      <c r="P298" s="543" t="e">
        <f t="shared" si="241"/>
        <v>#REF!</v>
      </c>
      <c r="Q298" s="544" t="e">
        <f t="shared" si="246"/>
        <v>#REF!</v>
      </c>
      <c r="R298" s="626" t="e">
        <f t="shared" si="243"/>
        <v>#REF!</v>
      </c>
      <c r="S298" s="627"/>
      <c r="T298" s="641" t="str">
        <f>IFERROR(INDEX('Ext. Ordo.'!F:F,MATCH($A298,'Ext. Ordo.'!L:L,0)),"")</f>
        <v>04.07.2019</v>
      </c>
      <c r="U298" s="642"/>
      <c r="V298" s="648">
        <f>SUMIFS('Ext. Ordo.'!$G:$G,'Ext. Ordo.'!$L:$L,VALUE('Rés MRP'!$A298))</f>
        <v>0.15534722222222222</v>
      </c>
      <c r="W298" s="649"/>
      <c r="X298" s="650" t="str">
        <f>IFERROR(INDEX('Ext. Ordo.'!H:H,MATCH($A298,'Ext. Ordo.'!L:L,0)),"")</f>
        <v>04.07.2019</v>
      </c>
      <c r="Y298" s="651"/>
      <c r="Z298" s="652"/>
      <c r="AA298" s="653">
        <f>SUMIFS('Ext. Ordo.'!$I:$I,'Ext. Ordo.'!$L:$L,VALUE('Rés MRP'!$A298))</f>
        <v>0.16972222222222222</v>
      </c>
      <c r="AB298" s="654"/>
      <c r="AC298" s="655"/>
      <c r="AD298" s="657" t="str">
        <f>IF(COUNTIF('Ext. Ordo.'!L:L,A298)&gt;1,"Multiple","Unique")</f>
        <v>Unique</v>
      </c>
      <c r="AE298" s="656"/>
      <c r="AF298" s="656"/>
      <c r="AG298" s="591"/>
      <c r="AH298" s="591"/>
      <c r="AI298" s="555"/>
      <c r="AJ298" s="555"/>
      <c r="AK298" s="591"/>
      <c r="AL298" s="591"/>
    </row>
    <row r="299" spans="1:44" x14ac:dyDescent="0.2">
      <c r="A299" s="56">
        <v>1000013355</v>
      </c>
      <c r="B299" s="57" t="str">
        <f>VLOOKUP($A299,base!$F:$V,base!Q$1,FALSE)</f>
        <v>100% MIE COMPLET 500 G X 9</v>
      </c>
      <c r="C299" s="58">
        <f>VLOOKUP($A299,base!$F:$V,base!P$1,FALSE)</f>
        <v>2029004473</v>
      </c>
      <c r="D299" s="211">
        <f>VLOOKUP($A299,base!$F:$V,base!U$1,FALSE)</f>
        <v>5.2601809954751131</v>
      </c>
      <c r="E299" s="193">
        <f>VLOOKUP($A299,base!$F:$V,base!T$1,FALSE)</f>
        <v>10.04538832468821</v>
      </c>
      <c r="F299" s="58">
        <f>VLOOKUP($A299,base!$F:$V,base!O$1,FALSE)</f>
        <v>68</v>
      </c>
      <c r="G299" s="628" t="e">
        <f>((VLOOKUP($A36,#REF!,#REF!,FALSE)/'Rés MRP'!$F36)-AN36-(VLOOKUP($A36,$A$64:$BM$113,AN$1,FALSE))-(VLOOKUP($A36,$A$122:$BM$171,AN$1,FALSE))-(VLOOKUP($A36,$A$180:$BM$229,AN$1,FALSE)))*F299</f>
        <v>#REF!</v>
      </c>
      <c r="H299" s="629"/>
      <c r="I299" s="630"/>
      <c r="J299" s="626">
        <f>SUMIFS('Ext. Ordo.'!$N:$N,'Ext. Ordo.'!$L:$L,VALUE('Rés MRP'!$A299))</f>
        <v>1224</v>
      </c>
      <c r="K299" s="627"/>
      <c r="L299" s="542" t="e">
        <f>J36-(VLOOKUP($A36,#REF!,#REF!,FALSE))+($AN36*$F36)</f>
        <v>#REF!</v>
      </c>
      <c r="M299" s="543" t="e">
        <f>K94-(VLOOKUP($A94,#REF!,#REF!,FALSE))</f>
        <v>#REF!</v>
      </c>
      <c r="N299" s="544" t="e">
        <f>K152-(VLOOKUP($A152,#REF!,#REF!,FALSE))</f>
        <v>#REF!</v>
      </c>
      <c r="O299" s="550" t="e">
        <f t="shared" si="244"/>
        <v>#REF!</v>
      </c>
      <c r="P299" s="543" t="e">
        <f t="shared" si="241"/>
        <v>#REF!</v>
      </c>
      <c r="Q299" s="544" t="e">
        <f t="shared" si="246"/>
        <v>#REF!</v>
      </c>
      <c r="R299" s="626" t="e">
        <f t="shared" si="243"/>
        <v>#REF!</v>
      </c>
      <c r="S299" s="627"/>
      <c r="T299" s="641" t="str">
        <f>IFERROR(INDEX('Ext. Ordo.'!F:F,MATCH($A299,'Ext. Ordo.'!L:L,0)),"")</f>
        <v>04.07.2019</v>
      </c>
      <c r="U299" s="642"/>
      <c r="V299" s="648">
        <f>SUMIFS('Ext. Ordo.'!$G:$G,'Ext. Ordo.'!$L:$L,VALUE('Rés MRP'!$A299))</f>
        <v>0.35311342592592593</v>
      </c>
      <c r="W299" s="649"/>
      <c r="X299" s="650" t="str">
        <f>IFERROR(INDEX('Ext. Ordo.'!H:H,MATCH($A299,'Ext. Ordo.'!L:L,0)),"")</f>
        <v>04.07.2019</v>
      </c>
      <c r="Y299" s="651"/>
      <c r="Z299" s="652"/>
      <c r="AA299" s="653">
        <f>SUMIFS('Ext. Ordo.'!$I:$I,'Ext. Ordo.'!$L:$L,VALUE('Rés MRP'!$A299))</f>
        <v>0.49570601851851853</v>
      </c>
      <c r="AB299" s="654"/>
      <c r="AC299" s="655"/>
      <c r="AD299" s="657" t="str">
        <f>IF(COUNTIF('Ext. Ordo.'!L:L,A299)&gt;1,"Multiple","Unique")</f>
        <v>Unique</v>
      </c>
      <c r="AE299" s="656"/>
      <c r="AF299" s="656"/>
      <c r="AG299" s="591"/>
      <c r="AH299" s="591"/>
      <c r="AI299" s="555"/>
      <c r="AJ299" s="555"/>
      <c r="AK299" s="591"/>
      <c r="AL299" s="591"/>
    </row>
    <row r="300" spans="1:44" x14ac:dyDescent="0.2">
      <c r="A300" s="56">
        <v>1000013356</v>
      </c>
      <c r="B300" s="57" t="str">
        <f>VLOOKUP($A300,base!$F:$V,base!Q$1,FALSE)</f>
        <v>100% MIE COMPLET 500 G X 20</v>
      </c>
      <c r="C300" s="58">
        <f>VLOOKUP($A300,base!$F:$V,base!P$1,FALSE)</f>
        <v>2029004473</v>
      </c>
      <c r="D300" s="211">
        <f>VLOOKUP($A300,base!$F:$V,base!U$1,FALSE)</f>
        <v>5.7486263736263723</v>
      </c>
      <c r="E300" s="193">
        <f>VLOOKUP($A300,base!$F:$V,base!T$1,FALSE)</f>
        <v>10.045388324688211</v>
      </c>
      <c r="F300" s="58">
        <f>VLOOKUP($A300,base!$F:$V,base!O$1,FALSE)</f>
        <v>28</v>
      </c>
      <c r="G300" s="628" t="e">
        <f>((VLOOKUP($A37,#REF!,#REF!,FALSE)/'Rés MRP'!$F37)-AN37-(VLOOKUP($A37,$A$64:$BM$113,AN$1,FALSE))-(VLOOKUP($A37,$A$122:$BM$171,AN$1,FALSE))-(VLOOKUP($A37,$A$180:$BM$229,AN$1,FALSE)))*F300</f>
        <v>#REF!</v>
      </c>
      <c r="H300" s="629"/>
      <c r="I300" s="630"/>
      <c r="J300" s="626">
        <f>SUMIFS('Ext. Ordo.'!$N:$N,'Ext. Ordo.'!$L:$L,VALUE('Rés MRP'!$A300))</f>
        <v>112</v>
      </c>
      <c r="K300" s="627"/>
      <c r="L300" s="542" t="e">
        <f>J37-(VLOOKUP($A37,#REF!,#REF!,FALSE))+($AN37*$F37)</f>
        <v>#REF!</v>
      </c>
      <c r="M300" s="543" t="e">
        <f>K95-(VLOOKUP($A95,#REF!,#REF!,FALSE))</f>
        <v>#REF!</v>
      </c>
      <c r="N300" s="544" t="e">
        <f>K153-(VLOOKUP($A153,#REF!,#REF!,FALSE))</f>
        <v>#REF!</v>
      </c>
      <c r="O300" s="550" t="e">
        <f t="shared" si="244"/>
        <v>#REF!</v>
      </c>
      <c r="P300" s="543" t="e">
        <f t="shared" si="241"/>
        <v>#REF!</v>
      </c>
      <c r="Q300" s="544" t="e">
        <f t="shared" si="246"/>
        <v>#REF!</v>
      </c>
      <c r="R300" s="626" t="e">
        <f t="shared" si="243"/>
        <v>#REF!</v>
      </c>
      <c r="S300" s="627"/>
      <c r="T300" s="641" t="str">
        <f>IFERROR(INDEX('Ext. Ordo.'!F:F,MATCH($A300,'Ext. Ordo.'!L:L,0)),"")</f>
        <v>04.07.2019</v>
      </c>
      <c r="U300" s="642"/>
      <c r="V300" s="648">
        <f>SUMIFS('Ext. Ordo.'!$G:$G,'Ext. Ordo.'!$L:$L,VALUE('Rés MRP'!$A300))</f>
        <v>0.49570601851851853</v>
      </c>
      <c r="W300" s="649"/>
      <c r="X300" s="650" t="str">
        <f>IFERROR(INDEX('Ext. Ordo.'!H:H,MATCH($A300,'Ext. Ordo.'!L:L,0)),"")</f>
        <v>04.07.2019</v>
      </c>
      <c r="Y300" s="651"/>
      <c r="Z300" s="652"/>
      <c r="AA300" s="653">
        <f>SUMIFS('Ext. Ordo.'!$I:$I,'Ext. Ordo.'!$L:$L,VALUE('Rés MRP'!$A300))</f>
        <v>0.52469907407407412</v>
      </c>
      <c r="AB300" s="654"/>
      <c r="AC300" s="655"/>
      <c r="AD300" s="657" t="str">
        <f>IF(COUNTIF('Ext. Ordo.'!L:L,A300)&gt;1,"Multiple","Unique")</f>
        <v>Unique</v>
      </c>
      <c r="AE300" s="656"/>
      <c r="AF300" s="656"/>
      <c r="AG300" s="591"/>
      <c r="AH300" s="591"/>
      <c r="AI300" s="555"/>
      <c r="AJ300" s="555"/>
      <c r="AK300" s="591"/>
      <c r="AL300" s="591"/>
    </row>
    <row r="301" spans="1:44" x14ac:dyDescent="0.2">
      <c r="A301" s="376">
        <v>1000015802</v>
      </c>
      <c r="B301" s="377" t="str">
        <f>VLOOKUP($A301,base!$F:$V,base!Q$1,FALSE)</f>
        <v>100% MIE NATURE PT 500 G X 9</v>
      </c>
      <c r="C301" s="378">
        <f>VLOOKUP($A301,base!$F:$V,base!P$1,FALSE)</f>
        <v>2029004000</v>
      </c>
      <c r="D301" s="379">
        <f>VLOOKUP($A301,base!$F:$V,base!U$1,FALSE)</f>
        <v>5.3110859728506794</v>
      </c>
      <c r="E301" s="380">
        <f>VLOOKUP($A301,base!$F:$V,base!T$1,FALSE)</f>
        <v>10.592521817330811</v>
      </c>
      <c r="F301" s="378">
        <f>VLOOKUP($A301,base!$F:$V,base!O$1,FALSE)</f>
        <v>68</v>
      </c>
      <c r="G301" s="628" t="e">
        <f>((VLOOKUP($A43,#REF!,#REF!,FALSE)/'Rés MRP'!$F43)-AN43-(VLOOKUP($A43,$A$64:$BM$113,AN$1,FALSE))-(VLOOKUP($A43,$A$122:$BM$171,AN$1,FALSE))-(VLOOKUP($A43,$A$180:$BM$229,AN$1,FALSE)))*F301</f>
        <v>#REF!</v>
      </c>
      <c r="H301" s="629"/>
      <c r="I301" s="630"/>
      <c r="J301" s="626">
        <f>SUMIFS('Ext. Ordo.'!$N:$N,'Ext. Ordo.'!$L:$L,VALUE('Rés MRP'!$A301))</f>
        <v>3468</v>
      </c>
      <c r="K301" s="627"/>
      <c r="L301" s="542" t="e">
        <f>J43-(VLOOKUP($A43,#REF!,#REF!,FALSE))+($AN43*$F43)</f>
        <v>#REF!</v>
      </c>
      <c r="M301" s="543" t="e">
        <f>K101-(VLOOKUP($A101,#REF!,#REF!,FALSE))</f>
        <v>#REF!</v>
      </c>
      <c r="N301" s="544" t="e">
        <f>K159-(VLOOKUP($A159,#REF!,#REF!,FALSE))</f>
        <v>#REF!</v>
      </c>
      <c r="O301" s="550" t="e">
        <f t="shared" si="244"/>
        <v>#REF!</v>
      </c>
      <c r="P301" s="543" t="e">
        <f t="shared" si="241"/>
        <v>#REF!</v>
      </c>
      <c r="Q301" s="544" t="e">
        <f t="shared" si="246"/>
        <v>#REF!</v>
      </c>
      <c r="R301" s="626" t="e">
        <f t="shared" si="243"/>
        <v>#REF!</v>
      </c>
      <c r="S301" s="627"/>
      <c r="T301" s="641" t="str">
        <f>IFERROR(INDEX('Ext. Ordo.'!F:F,MATCH($A301,'Ext. Ordo.'!L:L,0)),"")</f>
        <v>03.07.2019</v>
      </c>
      <c r="U301" s="642"/>
      <c r="V301" s="648">
        <f>SUMIFS('Ext. Ordo.'!$G:$G,'Ext. Ordo.'!$L:$L,VALUE('Rés MRP'!$A301))</f>
        <v>0.47695601851851854</v>
      </c>
      <c r="W301" s="649"/>
      <c r="X301" s="650" t="str">
        <f>IFERROR(INDEX('Ext. Ordo.'!H:H,MATCH($A301,'Ext. Ordo.'!L:L,0)),"")</f>
        <v>03.07.2019</v>
      </c>
      <c r="Y301" s="651"/>
      <c r="Z301" s="652"/>
      <c r="AA301" s="653">
        <f>SUMIFS('Ext. Ordo.'!$I:$I,'Ext. Ordo.'!$L:$L,VALUE('Rés MRP'!$A301))</f>
        <v>0.87707175925925929</v>
      </c>
      <c r="AB301" s="654"/>
      <c r="AC301" s="655"/>
      <c r="AD301" s="657" t="str">
        <f>IF(COUNTIF('Ext. Ordo.'!L:L,A301)&gt;1,"Multiple","Unique")</f>
        <v>Multiple</v>
      </c>
      <c r="AE301" s="656"/>
      <c r="AF301" s="656"/>
      <c r="AG301" s="591"/>
      <c r="AH301" s="591"/>
      <c r="AI301" s="555"/>
      <c r="AJ301" s="555"/>
      <c r="AK301" s="591"/>
      <c r="AL301" s="591"/>
    </row>
    <row r="302" spans="1:44" x14ac:dyDescent="0.2">
      <c r="A302" s="376">
        <v>1000015803</v>
      </c>
      <c r="B302" s="377" t="str">
        <f>VLOOKUP($A302,base!$F:$V,base!Q$1,FALSE)</f>
        <v>100% MIE NATURE PT 500 G X 20</v>
      </c>
      <c r="C302" s="378">
        <f>VLOOKUP($A302,base!$F:$V,base!P$1,FALSE)</f>
        <v>2029004000</v>
      </c>
      <c r="D302" s="379">
        <f>VLOOKUP($A302,base!$F:$V,base!U$1,FALSE)</f>
        <v>5.8042582417582418</v>
      </c>
      <c r="E302" s="380">
        <f>VLOOKUP($A302,base!$F:$V,base!T$1,FALSE)</f>
        <v>10.592521817330812</v>
      </c>
      <c r="F302" s="378">
        <f>VLOOKUP($A302,base!$F:$V,base!O$1,FALSE)</f>
        <v>28</v>
      </c>
      <c r="G302" s="628" t="e">
        <f>((VLOOKUP($A45,#REF!,#REF!,FALSE)/'Rés MRP'!$F45)-AN45-(VLOOKUP($A45,$A$64:$BM$113,AN$1,FALSE))-(VLOOKUP($A45,$A$122:$BM$171,AN$1,FALSE))-(VLOOKUP($A45,$A$180:$BM$229,AN$1,FALSE)))*F302</f>
        <v>#REF!</v>
      </c>
      <c r="H302" s="629"/>
      <c r="I302" s="630"/>
      <c r="J302" s="626">
        <f>SUMIFS('Ext. Ordo.'!$N:$N,'Ext. Ordo.'!$L:$L,VALUE('Rés MRP'!$A302))</f>
        <v>1624</v>
      </c>
      <c r="K302" s="627"/>
      <c r="L302" s="542" t="e">
        <f>J45-(VLOOKUP($A45,#REF!,#REF!,FALSE))+($AN45*$F45)</f>
        <v>#REF!</v>
      </c>
      <c r="M302" s="543" t="e">
        <f>K103-(VLOOKUP($A103,#REF!,#REF!,FALSE))</f>
        <v>#REF!</v>
      </c>
      <c r="N302" s="544" t="e">
        <f>K161-(VLOOKUP($A161,#REF!,#REF!,FALSE))</f>
        <v>#REF!</v>
      </c>
      <c r="O302" s="550" t="e">
        <f t="shared" si="244"/>
        <v>#REF!</v>
      </c>
      <c r="P302" s="543" t="e">
        <f t="shared" si="241"/>
        <v>#REF!</v>
      </c>
      <c r="Q302" s="544" t="e">
        <f t="shared" si="246"/>
        <v>#REF!</v>
      </c>
      <c r="R302" s="626" t="e">
        <f t="shared" si="243"/>
        <v>#REF!</v>
      </c>
      <c r="S302" s="627"/>
      <c r="T302" s="641" t="str">
        <f>IFERROR(INDEX('Ext. Ordo.'!F:F,MATCH($A302,'Ext. Ordo.'!L:L,0)),"")</f>
        <v>03.07.2019</v>
      </c>
      <c r="U302" s="642"/>
      <c r="V302" s="648">
        <f>SUMIFS('Ext. Ordo.'!$G:$G,'Ext. Ordo.'!$L:$L,VALUE('Rés MRP'!$A302))</f>
        <v>0.65255787037037039</v>
      </c>
      <c r="W302" s="649"/>
      <c r="X302" s="650" t="str">
        <f>IFERROR(INDEX('Ext. Ordo.'!H:H,MATCH($A302,'Ext. Ordo.'!L:L,0)),"")</f>
        <v>04.07.2019</v>
      </c>
      <c r="Y302" s="651"/>
      <c r="Z302" s="652"/>
      <c r="AA302" s="653">
        <f>SUMIFS('Ext. Ordo.'!$I:$I,'Ext. Ordo.'!$L:$L,VALUE('Rés MRP'!$A302))</f>
        <v>0.15508101851851852</v>
      </c>
      <c r="AB302" s="654"/>
      <c r="AC302" s="655"/>
      <c r="AD302" s="657" t="str">
        <f>IF(COUNTIF('Ext. Ordo.'!L:L,A302)&gt;1,"Multiple","Unique")</f>
        <v>Unique</v>
      </c>
      <c r="AE302" s="656"/>
      <c r="AF302" s="656"/>
      <c r="AG302" s="591"/>
      <c r="AH302" s="591"/>
      <c r="AI302" s="555"/>
      <c r="AJ302" s="555"/>
      <c r="AK302" s="591"/>
      <c r="AL302" s="591"/>
    </row>
    <row r="303" spans="1:44" x14ac:dyDescent="0.2">
      <c r="A303" s="29">
        <v>1000013051</v>
      </c>
      <c r="B303" s="30" t="str">
        <f>VLOOKUP($A303,base!$F:$V,base!Q$1,FALSE)</f>
        <v>LONGUE CONSERVATION NATURE SANS CROUTE 3</v>
      </c>
      <c r="C303" s="31">
        <f>VLOOKUP($A303,base!$F:$V,base!P$1,FALSE)</f>
        <v>2029004672</v>
      </c>
      <c r="D303" s="210">
        <f>VLOOKUP($A303,base!$F:$V,base!U$1,FALSE)</f>
        <v>3.7959558823529411</v>
      </c>
      <c r="E303" s="192">
        <f>VLOOKUP($A303,base!$F:$V,base!T$1,FALSE)</f>
        <v>11.101449717405812</v>
      </c>
      <c r="F303" s="31">
        <f>VLOOKUP($A303,base!$F:$V,base!O$1,FALSE)</f>
        <v>136</v>
      </c>
      <c r="G303" s="628" t="e">
        <f>((VLOOKUP($A48,#REF!,#REF!,FALSE)/'Rés MRP'!$F48)-AN48-(VLOOKUP($A48,$A$64:$BM$113,AN$1,FALSE))-(VLOOKUP($A48,$A$122:$BM$171,AN$1,FALSE))-(VLOOKUP($A48,$A$180:$BM$229,AN$1,FALSE)))*F303</f>
        <v>#REF!</v>
      </c>
      <c r="H303" s="629"/>
      <c r="I303" s="630"/>
      <c r="J303" s="626">
        <f>SUMIFS('Ext. Ordo.'!$N:$N,'Ext. Ordo.'!$L:$L,VALUE('Rés MRP'!$A303))</f>
        <v>420</v>
      </c>
      <c r="K303" s="627"/>
      <c r="L303" s="542" t="e">
        <f>J48-(VLOOKUP($A48,#REF!,#REF!,FALSE))+($AN48*$F48)</f>
        <v>#REF!</v>
      </c>
      <c r="M303" s="543" t="e">
        <f>K106-(VLOOKUP($A106,#REF!,#REF!,FALSE))</f>
        <v>#REF!</v>
      </c>
      <c r="N303" s="544" t="e">
        <f>K164-(VLOOKUP($A164,#REF!,#REF!,FALSE))</f>
        <v>#REF!</v>
      </c>
      <c r="O303" s="550" t="e">
        <f t="shared" si="244"/>
        <v>#REF!</v>
      </c>
      <c r="P303" s="543" t="e">
        <f t="shared" si="241"/>
        <v>#REF!</v>
      </c>
      <c r="Q303" s="544" t="e">
        <f t="shared" si="246"/>
        <v>#REF!</v>
      </c>
      <c r="R303" s="626" t="e">
        <f t="shared" si="243"/>
        <v>#REF!</v>
      </c>
      <c r="S303" s="627"/>
      <c r="T303" s="641" t="str">
        <f>IFERROR(INDEX('Ext. Ordo.'!F:F,MATCH($A303,'Ext. Ordo.'!L:L,0)),"")</f>
        <v>03.07.2019</v>
      </c>
      <c r="U303" s="642"/>
      <c r="V303" s="648">
        <f>SUMIFS('Ext. Ordo.'!$G:$G,'Ext. Ordo.'!$L:$L,VALUE('Rés MRP'!$A303))</f>
        <v>0.23758101851851854</v>
      </c>
      <c r="W303" s="649"/>
      <c r="X303" s="650" t="str">
        <f>IFERROR(INDEX('Ext. Ordo.'!H:H,MATCH($A303,'Ext. Ordo.'!L:L,0)),"")</f>
        <v>03.07.2019</v>
      </c>
      <c r="Y303" s="651"/>
      <c r="Z303" s="652"/>
      <c r="AA303" s="653">
        <f>SUMIFS('Ext. Ordo.'!$I:$I,'Ext. Ordo.'!$L:$L,VALUE('Rés MRP'!$A303))</f>
        <v>0.27039351851851851</v>
      </c>
      <c r="AB303" s="654"/>
      <c r="AC303" s="655"/>
      <c r="AD303" s="657" t="str">
        <f>IF(COUNTIF('Ext. Ordo.'!L:L,A303)&gt;1,"Multiple","Unique")</f>
        <v>Unique</v>
      </c>
      <c r="AE303" s="656"/>
      <c r="AF303" s="656"/>
      <c r="AG303" s="591"/>
      <c r="AH303" s="591"/>
      <c r="AI303" s="555"/>
      <c r="AJ303" s="555"/>
      <c r="AK303" s="591"/>
      <c r="AL303" s="591"/>
    </row>
    <row r="304" spans="1:44" x14ac:dyDescent="0.2">
      <c r="A304" s="29">
        <v>1000013062</v>
      </c>
      <c r="B304" s="30" t="str">
        <f>VLOOKUP($A304,base!$F:$V,base!Q$1,FALSE)</f>
        <v>LONGUE CONSERVATION NATURE SANS CROUTE 3</v>
      </c>
      <c r="C304" s="31">
        <f>VLOOKUP($A304,base!$F:$V,base!P$1,FALSE)</f>
        <v>2029004672</v>
      </c>
      <c r="D304" s="210">
        <f>VLOOKUP($A304,base!$F:$V,base!U$1,FALSE)</f>
        <v>3.7959558823529411</v>
      </c>
      <c r="E304" s="192">
        <f>VLOOKUP($A304,base!$F:$V,base!T$1,FALSE)</f>
        <v>11.101449717405812</v>
      </c>
      <c r="F304" s="31">
        <f>VLOOKUP($A304,base!$F:$V,base!O$1,FALSE)</f>
        <v>68</v>
      </c>
      <c r="G304" s="628" t="e">
        <f>((VLOOKUP($A49,#REF!,#REF!,FALSE)/'Rés MRP'!$F49)-AN49-(VLOOKUP($A49,$A$64:$BM$113,AN$1,FALSE))-(VLOOKUP($A49,$A$122:$BM$171,AN$1,FALSE))-(VLOOKUP($A49,$A$180:$BM$229,AN$1,FALSE)))*F304</f>
        <v>#REF!</v>
      </c>
      <c r="H304" s="629"/>
      <c r="I304" s="630"/>
      <c r="J304" s="626">
        <f>SUMIFS('Ext. Ordo.'!$N:$N,'Ext. Ordo.'!$L:$L,VALUE('Rés MRP'!$A304))</f>
        <v>1156</v>
      </c>
      <c r="K304" s="627"/>
      <c r="L304" s="542" t="e">
        <f>J49-(VLOOKUP($A49,#REF!,#REF!,FALSE))+($AN49*$F49)</f>
        <v>#REF!</v>
      </c>
      <c r="M304" s="543" t="e">
        <f>K107-(VLOOKUP($A107,#REF!,#REF!,FALSE))</f>
        <v>#REF!</v>
      </c>
      <c r="N304" s="544" t="e">
        <f>K165-(VLOOKUP($A165,#REF!,#REF!,FALSE))</f>
        <v>#REF!</v>
      </c>
      <c r="O304" s="550" t="e">
        <f t="shared" si="244"/>
        <v>#REF!</v>
      </c>
      <c r="P304" s="543" t="e">
        <f t="shared" si="241"/>
        <v>#REF!</v>
      </c>
      <c r="Q304" s="544" t="e">
        <f t="shared" si="246"/>
        <v>#REF!</v>
      </c>
      <c r="R304" s="626" t="e">
        <f t="shared" si="243"/>
        <v>#REF!</v>
      </c>
      <c r="S304" s="627"/>
      <c r="T304" s="641" t="str">
        <f>IFERROR(INDEX('Ext. Ordo.'!F:F,MATCH($A304,'Ext. Ordo.'!L:L,0)),"")</f>
        <v>03.07.2019</v>
      </c>
      <c r="U304" s="642"/>
      <c r="V304" s="648">
        <f>SUMIFS('Ext. Ordo.'!$G:$G,'Ext. Ordo.'!$L:$L,VALUE('Rés MRP'!$A304))</f>
        <v>0.32351851851851854</v>
      </c>
      <c r="W304" s="649"/>
      <c r="X304" s="650" t="str">
        <f>IFERROR(INDEX('Ext. Ordo.'!H:H,MATCH($A304,'Ext. Ordo.'!L:L,0)),"")</f>
        <v>03.07.2019</v>
      </c>
      <c r="Y304" s="651"/>
      <c r="Z304" s="652"/>
      <c r="AA304" s="653">
        <f>SUMIFS('Ext. Ordo.'!$I:$I,'Ext. Ordo.'!$L:$L,VALUE('Rés MRP'!$A304))</f>
        <v>0.50414351851851846</v>
      </c>
      <c r="AB304" s="654"/>
      <c r="AC304" s="655"/>
      <c r="AD304" s="657" t="str">
        <f>IF(COUNTIF('Ext. Ordo.'!L:L,A304)&gt;1,"Multiple","Unique")</f>
        <v>Unique</v>
      </c>
      <c r="AE304" s="656"/>
      <c r="AF304" s="656"/>
      <c r="AG304" s="591"/>
      <c r="AH304" s="591"/>
      <c r="AI304" s="555"/>
      <c r="AJ304" s="555"/>
      <c r="AK304" s="591"/>
      <c r="AL304" s="591"/>
    </row>
    <row r="305" spans="1:38" ht="15.75" thickBot="1" x14ac:dyDescent="0.25">
      <c r="A305" s="451">
        <v>1000015508</v>
      </c>
      <c r="B305" s="335" t="str">
        <f>VLOOKUP($A305,base!$F:$V,base!Q$1,FALSE)</f>
        <v xml:space="preserve">100% MIE PETITE TRANCHE 325g </v>
      </c>
      <c r="C305" s="350">
        <f>VLOOKUP($A305,base!$F:$V,base!P$1,FALSE)</f>
        <v>2029005734</v>
      </c>
      <c r="D305" s="351">
        <f>VLOOKUP($A305,base!$F:$V,base!U$1,FALSE)</f>
        <v>2.8895180334907682</v>
      </c>
      <c r="E305" s="352">
        <f>VLOOKUP($A305,base!$F:$V,base!T$1,FALSE)</f>
        <v>9.4070434975817125</v>
      </c>
      <c r="F305" s="452">
        <f>VLOOKUP($A305,base!$F:$V,base!O$1,FALSE)</f>
        <v>136</v>
      </c>
      <c r="G305" s="628" t="e">
        <f>((VLOOKUP($A50,#REF!,#REF!,FALSE)/'Rés MRP'!$F50)-AN50-(VLOOKUP($A50,$A$64:$BM$113,AN$1,FALSE))-(VLOOKUP($A50,$A$122:$BM$171,AN$1,FALSE))-(VLOOKUP($A50,$A$180:$BM$229,AN$1,FALSE)))*F305</f>
        <v>#REF!</v>
      </c>
      <c r="H305" s="629"/>
      <c r="I305" s="630"/>
      <c r="J305" s="626">
        <f>SUMIFS('Ext. Ordo.'!$N:$N,'Ext. Ordo.'!$L:$L,VALUE('Rés MRP'!$A305))</f>
        <v>0</v>
      </c>
      <c r="K305" s="627"/>
      <c r="L305" s="542" t="e">
        <f>J50-(VLOOKUP($A50,#REF!,#REF!,FALSE))+($AN50*$F50)</f>
        <v>#REF!</v>
      </c>
      <c r="M305" s="543" t="e">
        <f>K108-(VLOOKUP($A108,#REF!,#REF!,FALSE))</f>
        <v>#REF!</v>
      </c>
      <c r="N305" s="544" t="e">
        <f>K166-(VLOOKUP($A166,#REF!,#REF!,FALSE))</f>
        <v>#REF!</v>
      </c>
      <c r="O305" s="550" t="e">
        <f t="shared" si="244"/>
        <v>#REF!</v>
      </c>
      <c r="P305" s="543" t="e">
        <f t="shared" si="241"/>
        <v>#REF!</v>
      </c>
      <c r="Q305" s="544" t="e">
        <f t="shared" si="246"/>
        <v>#REF!</v>
      </c>
      <c r="R305" s="626" t="e">
        <f t="shared" si="243"/>
        <v>#REF!</v>
      </c>
      <c r="S305" s="627"/>
      <c r="T305" s="641" t="str">
        <f>IFERROR(INDEX('Ext. Ordo.'!F:F,MATCH($A305,'Ext. Ordo.'!L:L,0)),"")</f>
        <v/>
      </c>
      <c r="U305" s="642"/>
      <c r="V305" s="648">
        <f>SUMIFS('Ext. Ordo.'!$G:$G,'Ext. Ordo.'!$L:$L,VALUE('Rés MRP'!$A305))</f>
        <v>0</v>
      </c>
      <c r="W305" s="649"/>
      <c r="X305" s="650" t="str">
        <f>IFERROR(INDEX('Ext. Ordo.'!H:H,MATCH($A305,'Ext. Ordo.'!L:L,0)),"")</f>
        <v/>
      </c>
      <c r="Y305" s="651"/>
      <c r="Z305" s="652"/>
      <c r="AA305" s="653">
        <f>SUMIFS('Ext. Ordo.'!$I:$I,'Ext. Ordo.'!$L:$L,VALUE('Rés MRP'!$A305))</f>
        <v>0</v>
      </c>
      <c r="AB305" s="654"/>
      <c r="AC305" s="655"/>
      <c r="AD305" s="657" t="str">
        <f>IF(COUNTIF('Ext. Ordo.'!L:L,A305)&gt;1,"Multiple","Unique")</f>
        <v>Unique</v>
      </c>
      <c r="AE305" s="656"/>
      <c r="AF305" s="656"/>
      <c r="AG305" s="591"/>
      <c r="AH305" s="591"/>
      <c r="AI305" s="555"/>
      <c r="AJ305" s="555"/>
      <c r="AK305" s="591"/>
      <c r="AL305" s="591"/>
    </row>
    <row r="306" spans="1:38" ht="15.75" thickBot="1" x14ac:dyDescent="0.25">
      <c r="A306" s="467">
        <v>1000013343</v>
      </c>
      <c r="B306" s="447" t="str">
        <f>VLOOKUP($A306,base!$F:$V,base!Q$1,FALSE)</f>
        <v>BRIOCHE TRANCHEE CHOCO 500G HARRYS</v>
      </c>
      <c r="C306" s="293">
        <f>VLOOKUP($A306,base!$F:$V,base!P$1,FALSE)</f>
        <v>2029003553</v>
      </c>
      <c r="D306" s="294">
        <f>VLOOKUP($A306,base!$F:$V,base!U$1,FALSE)</f>
        <v>5.2486933797909421</v>
      </c>
      <c r="E306" s="294">
        <f>VLOOKUP($A306,base!$F:$V,base!T$1,FALSE)</f>
        <v>5.9124548708654521</v>
      </c>
      <c r="F306" s="468">
        <f>VLOOKUP($A306,base!$F:$V,base!O$1,FALSE)</f>
        <v>64</v>
      </c>
      <c r="G306" s="628" t="e">
        <f>((VLOOKUP($A51,#REF!,#REF!,FALSE)/'Rés MRP'!$F51)-AN51-(VLOOKUP($A51,$A$64:$BM$113,AN$1,FALSE))-(VLOOKUP($A51,$A$122:$BM$171,AN$1,FALSE))-(VLOOKUP($A51,$A$180:$BM$229,AN$1,FALSE)))*F306</f>
        <v>#REF!</v>
      </c>
      <c r="H306" s="629"/>
      <c r="I306" s="630"/>
      <c r="J306" s="626">
        <f>SUMIFS('Ext. Ordo.'!$N:$N,'Ext. Ordo.'!$L:$L,VALUE('Rés MRP'!$A306))</f>
        <v>0</v>
      </c>
      <c r="K306" s="627"/>
      <c r="L306" s="542" t="e">
        <f>J51-(VLOOKUP($A51,#REF!,#REF!,FALSE))+($AN51*$F51)</f>
        <v>#REF!</v>
      </c>
      <c r="M306" s="543" t="e">
        <f>K109-(VLOOKUP($A109,#REF!,#REF!,FALSE))</f>
        <v>#REF!</v>
      </c>
      <c r="N306" s="544" t="e">
        <f>K167-(VLOOKUP($A167,#REF!,#REF!,FALSE))</f>
        <v>#REF!</v>
      </c>
      <c r="O306" s="550" t="e">
        <f t="shared" si="244"/>
        <v>#REF!</v>
      </c>
      <c r="P306" s="543" t="e">
        <f t="shared" si="241"/>
        <v>#REF!</v>
      </c>
      <c r="Q306" s="544" t="e">
        <f t="shared" si="246"/>
        <v>#REF!</v>
      </c>
      <c r="R306" s="626" t="e">
        <f t="shared" si="243"/>
        <v>#REF!</v>
      </c>
      <c r="S306" s="627"/>
      <c r="T306" s="641" t="str">
        <f>IFERROR(INDEX('Ext. Ordo.'!F:F,MATCH($A306,'Ext. Ordo.'!L:L,0)),"")</f>
        <v/>
      </c>
      <c r="U306" s="642"/>
      <c r="V306" s="648">
        <f>SUMIFS('Ext. Ordo.'!$G:$G,'Ext. Ordo.'!$L:$L,VALUE('Rés MRP'!$A306))</f>
        <v>0</v>
      </c>
      <c r="W306" s="649"/>
      <c r="X306" s="650" t="str">
        <f>IFERROR(INDEX('Ext. Ordo.'!H:H,MATCH($A306,'Ext. Ordo.'!L:L,0)),"")</f>
        <v/>
      </c>
      <c r="Y306" s="651"/>
      <c r="Z306" s="652"/>
      <c r="AA306" s="653">
        <f>SUMIFS('Ext. Ordo.'!$I:$I,'Ext. Ordo.'!$L:$L,VALUE('Rés MRP'!$A306))</f>
        <v>0</v>
      </c>
      <c r="AB306" s="654"/>
      <c r="AC306" s="655"/>
      <c r="AD306" s="657" t="str">
        <f>IF(COUNTIF('Ext. Ordo.'!L:L,A306)&gt;1,"Multiple","Unique")</f>
        <v>Unique</v>
      </c>
      <c r="AE306" s="656"/>
      <c r="AF306" s="656"/>
      <c r="AG306" s="591"/>
      <c r="AH306" s="591"/>
      <c r="AI306" s="555"/>
      <c r="AJ306" s="555"/>
      <c r="AK306" s="591"/>
      <c r="AL306" s="591"/>
    </row>
    <row r="307" spans="1:38" ht="15.75" thickBot="1" x14ac:dyDescent="0.25">
      <c r="A307" s="463">
        <v>1000014982</v>
      </c>
      <c r="B307" s="449" t="str">
        <f>VLOOKUP($A307,base!$F:$V,base!Q$1,FALSE)</f>
        <v>BRIOCHE TRANCHEE NATURE 500 G</v>
      </c>
      <c r="C307" s="297">
        <f>VLOOKUP($A307,base!$F:$V,base!P$1,FALSE)</f>
        <v>2029004167</v>
      </c>
      <c r="D307" s="298">
        <f>VLOOKUP($A307,base!$F:$V,base!U$1,FALSE)</f>
        <v>5.1837725381414703</v>
      </c>
      <c r="E307" s="298">
        <f>VLOOKUP($A307,base!$F:$V,base!T$1,FALSE)</f>
        <v>6.7251927487642682</v>
      </c>
      <c r="F307" s="464">
        <f>VLOOKUP($A307,base!$F:$V,base!O$1,FALSE)</f>
        <v>64</v>
      </c>
      <c r="G307" s="628" t="e">
        <f>((VLOOKUP($A53,#REF!,#REF!,FALSE)/'Rés MRP'!$F53)-AN53-(VLOOKUP($A53,$A$64:$BM$113,AN$1,FALSE))-(VLOOKUP($A53,$A$122:$BM$171,AN$1,FALSE))-(VLOOKUP($A53,$A$180:$BM$229,AN$1,FALSE)))*F307</f>
        <v>#REF!</v>
      </c>
      <c r="H307" s="629"/>
      <c r="I307" s="630"/>
      <c r="J307" s="626">
        <f>SUMIFS('Ext. Ordo.'!$N:$N,'Ext. Ordo.'!$L:$L,VALUE('Rés MRP'!$A307))</f>
        <v>0</v>
      </c>
      <c r="K307" s="627"/>
      <c r="L307" s="542" t="e">
        <f>J53-(VLOOKUP($A53,#REF!,#REF!,FALSE))+($AN53*$F53)</f>
        <v>#REF!</v>
      </c>
      <c r="M307" s="543" t="e">
        <f>K111-(VLOOKUP($A111,#REF!,#REF!,FALSE))</f>
        <v>#REF!</v>
      </c>
      <c r="N307" s="544" t="e">
        <f>K169-(VLOOKUP($A169,#REF!,#REF!,FALSE))</f>
        <v>#REF!</v>
      </c>
      <c r="O307" s="550" t="e">
        <f t="shared" si="244"/>
        <v>#REF!</v>
      </c>
      <c r="P307" s="543" t="e">
        <f t="shared" si="241"/>
        <v>#REF!</v>
      </c>
      <c r="Q307" s="544" t="e">
        <f t="shared" si="246"/>
        <v>#REF!</v>
      </c>
      <c r="R307" s="626" t="e">
        <f t="shared" ref="R307:R308" si="247">IF(SUM(G307:K307)-ABS(SUM(L307:N307))&gt;0,SUM(G307:K307)-ABS(SUM(L307:N307)),"")</f>
        <v>#REF!</v>
      </c>
      <c r="S307" s="643"/>
      <c r="T307" s="641" t="str">
        <f>IFERROR(INDEX('Ext. Ordo.'!F:F,MATCH($A307,'Ext. Ordo.'!L:L,0)),"")</f>
        <v/>
      </c>
      <c r="U307" s="642"/>
      <c r="V307" s="648">
        <f>SUMIFS('Ext. Ordo.'!$G:$G,'Ext. Ordo.'!$L:$L,VALUE('Rés MRP'!$A307))</f>
        <v>0</v>
      </c>
      <c r="W307" s="649"/>
      <c r="X307" s="650" t="str">
        <f>IFERROR(INDEX('Ext. Ordo.'!H:H,MATCH($A307,'Ext. Ordo.'!L:L,0)),"")</f>
        <v/>
      </c>
      <c r="Y307" s="651"/>
      <c r="Z307" s="652"/>
      <c r="AA307" s="653">
        <f>SUMIFS('Ext. Ordo.'!$I:$I,'Ext. Ordo.'!$L:$L,VALUE('Rés MRP'!$A307))</f>
        <v>0</v>
      </c>
      <c r="AB307" s="654"/>
      <c r="AC307" s="655"/>
      <c r="AD307" s="657" t="str">
        <f>IF(COUNTIF('Ext. Ordo.'!L:L,A307)&gt;1,"Multiple","Unique")</f>
        <v>Unique</v>
      </c>
      <c r="AE307" s="656"/>
      <c r="AF307" s="656"/>
      <c r="AG307" s="591"/>
      <c r="AH307" s="591"/>
      <c r="AI307" s="555"/>
      <c r="AJ307" s="555"/>
      <c r="AK307" s="591"/>
      <c r="AL307" s="591"/>
    </row>
    <row r="308" spans="1:38" ht="15.75" thickBot="1" x14ac:dyDescent="0.25">
      <c r="A308" s="69">
        <v>1000014977</v>
      </c>
      <c r="B308" s="70" t="str">
        <f>VLOOKUP($A308,base!$F:$V,base!Q$1,FALSE)</f>
        <v>BRIOCHE TRANCHEE NATURE 700 G</v>
      </c>
      <c r="C308" s="71">
        <f>VLOOKUP($A308,base!$F:$V,base!P$1,FALSE)</f>
        <v>2029004169</v>
      </c>
      <c r="D308" s="216">
        <f>VLOOKUP($A308,base!$F:$V,base!U$1,FALSE)</f>
        <v>5.1917475728155331</v>
      </c>
      <c r="E308" s="271">
        <f>VLOOKUP($A308,base!$F:$V,base!T$1,FALSE)</f>
        <v>6.7120685772796156</v>
      </c>
      <c r="F308" s="71">
        <f>VLOOKUP($A308,base!$F:$V,base!O$1,FALSE)</f>
        <v>64</v>
      </c>
      <c r="G308" s="628" t="e">
        <f>((VLOOKUP($A55,#REF!,#REF!,FALSE)/'Rés MRP'!$F55)-AN55-(VLOOKUP($A55,$A$64:$BM$113,AN$1,FALSE))-(VLOOKUP($A55,$A$122:$BM$171,AN$1,FALSE))-(VLOOKUP($A55,$A$180:$BM$229,AN$1,FALSE)))*F308</f>
        <v>#REF!</v>
      </c>
      <c r="H308" s="629"/>
      <c r="I308" s="630"/>
      <c r="J308" s="626">
        <f>SUMIFS('Ext. Ordo.'!$N:$N,'Ext. Ordo.'!$L:$L,VALUE('Rés MRP'!$A308))</f>
        <v>6869</v>
      </c>
      <c r="K308" s="627"/>
      <c r="L308" s="542" t="e">
        <f>J55-(VLOOKUP($A55,#REF!,#REF!,FALSE))+($AN55*$F55)</f>
        <v>#REF!</v>
      </c>
      <c r="M308" s="543" t="e">
        <f>K113-(VLOOKUP($A113,#REF!,#REF!,FALSE))</f>
        <v>#REF!</v>
      </c>
      <c r="N308" s="544" t="e">
        <f>K171-(VLOOKUP($A171,#REF!,#REF!,FALSE))</f>
        <v>#REF!</v>
      </c>
      <c r="O308" s="550" t="e">
        <f t="shared" si="244"/>
        <v>#REF!</v>
      </c>
      <c r="P308" s="543" t="e">
        <f t="shared" si="241"/>
        <v>#REF!</v>
      </c>
      <c r="Q308" s="544" t="e">
        <f t="shared" si="246"/>
        <v>#REF!</v>
      </c>
      <c r="R308" s="626" t="e">
        <f t="shared" si="247"/>
        <v>#REF!</v>
      </c>
      <c r="S308" s="643"/>
      <c r="T308" s="641" t="str">
        <f>IFERROR(INDEX('Ext. Ordo.'!F:F,MATCH($A308,'Ext. Ordo.'!L:L,0)),"")</f>
        <v>03.07.2019</v>
      </c>
      <c r="U308" s="642"/>
      <c r="V308" s="648">
        <f>SUMIFS('Ext. Ordo.'!$G:$G,'Ext. Ordo.'!$L:$L,VALUE('Rés MRP'!$A308))</f>
        <v>0.3524768518518519</v>
      </c>
      <c r="W308" s="649"/>
      <c r="X308" s="650" t="str">
        <f>IFERROR(INDEX('Ext. Ordo.'!H:H,MATCH($A308,'Ext. Ordo.'!L:L,0)),"")</f>
        <v>04.07.2019</v>
      </c>
      <c r="Y308" s="651"/>
      <c r="Z308" s="652"/>
      <c r="AA308" s="653">
        <f>SUMIFS('Ext. Ordo.'!$I:$I,'Ext. Ordo.'!$L:$L,VALUE('Rés MRP'!$A308))</f>
        <v>0.21398148148148147</v>
      </c>
      <c r="AB308" s="654"/>
      <c r="AC308" s="655"/>
      <c r="AD308" s="657" t="str">
        <f>IF(COUNTIF('Ext. Ordo.'!L:L,A308)&gt;1,"Multiple","Unique")</f>
        <v>Unique</v>
      </c>
      <c r="AE308" s="656"/>
      <c r="AF308" s="656"/>
      <c r="AG308" s="591"/>
      <c r="AH308" s="591"/>
      <c r="AI308" s="548"/>
      <c r="AJ308" s="548"/>
    </row>
    <row r="309" spans="1:38" x14ac:dyDescent="0.25">
      <c r="V309" s="646"/>
      <c r="W309" s="646"/>
    </row>
    <row r="310" spans="1:38" x14ac:dyDescent="0.25">
      <c r="V310" s="646"/>
      <c r="W310" s="646"/>
    </row>
    <row r="311" spans="1:38" x14ac:dyDescent="0.25">
      <c r="V311" s="646"/>
      <c r="W311" s="646"/>
    </row>
    <row r="312" spans="1:38" x14ac:dyDescent="0.25">
      <c r="V312" s="646"/>
      <c r="W312" s="646"/>
    </row>
    <row r="313" spans="1:38" ht="25.5" customHeight="1" x14ac:dyDescent="0.25">
      <c r="J313" s="644"/>
      <c r="K313" s="645"/>
      <c r="L313" s="552"/>
      <c r="M313" s="552"/>
      <c r="V313" s="646"/>
      <c r="W313" s="646"/>
    </row>
    <row r="314" spans="1:38" x14ac:dyDescent="0.25">
      <c r="J314" s="553"/>
      <c r="K314" s="553"/>
      <c r="L314" s="554"/>
      <c r="M314" s="554"/>
      <c r="N314" s="552"/>
      <c r="O314" s="552"/>
      <c r="AA314" s="547"/>
    </row>
    <row r="315" spans="1:38" x14ac:dyDescent="0.25">
      <c r="J315" s="553"/>
      <c r="K315" s="553"/>
      <c r="L315" s="554"/>
      <c r="M315" s="554"/>
      <c r="N315" s="552"/>
      <c r="O315" s="552"/>
    </row>
    <row r="316" spans="1:38" x14ac:dyDescent="0.25">
      <c r="J316" s="553"/>
      <c r="K316" s="553"/>
      <c r="L316" s="554"/>
      <c r="M316" s="554"/>
      <c r="N316" s="552"/>
      <c r="O316" s="552"/>
    </row>
    <row r="317" spans="1:38" x14ac:dyDescent="0.25">
      <c r="J317" s="553"/>
      <c r="K317" s="553"/>
      <c r="L317" s="554"/>
      <c r="M317" s="554"/>
      <c r="N317" s="552"/>
      <c r="O317" s="552"/>
    </row>
    <row r="318" spans="1:38" x14ac:dyDescent="0.25">
      <c r="J318" s="553"/>
      <c r="K318" s="553"/>
      <c r="L318" s="554"/>
      <c r="M318" s="554"/>
      <c r="N318" s="552"/>
      <c r="O318" s="552"/>
    </row>
    <row r="319" spans="1:38" x14ac:dyDescent="0.25">
      <c r="J319" s="553"/>
      <c r="K319" s="553"/>
      <c r="L319" s="554"/>
      <c r="M319" s="554"/>
      <c r="N319" s="552"/>
      <c r="O319" s="552"/>
    </row>
    <row r="320" spans="1:38" x14ac:dyDescent="0.25">
      <c r="J320" s="553"/>
      <c r="K320" s="553"/>
      <c r="L320" s="554"/>
      <c r="M320" s="554"/>
      <c r="N320" s="552"/>
      <c r="O320" s="552"/>
    </row>
    <row r="321" spans="10:15" x14ac:dyDescent="0.25">
      <c r="J321" s="553"/>
      <c r="K321" s="553"/>
      <c r="L321" s="554"/>
      <c r="M321" s="554"/>
      <c r="N321" s="552"/>
      <c r="O321" s="552"/>
    </row>
    <row r="322" spans="10:15" x14ac:dyDescent="0.25">
      <c r="J322" s="553"/>
      <c r="K322" s="553"/>
      <c r="L322" s="554"/>
      <c r="M322" s="554"/>
      <c r="N322" s="552"/>
      <c r="O322" s="552"/>
    </row>
    <row r="323" spans="10:15" x14ac:dyDescent="0.25">
      <c r="J323" s="553"/>
      <c r="K323" s="553"/>
      <c r="L323" s="554"/>
      <c r="M323" s="554"/>
      <c r="N323" s="552"/>
      <c r="O323" s="552"/>
    </row>
    <row r="324" spans="10:15" x14ac:dyDescent="0.25">
      <c r="J324" s="553"/>
      <c r="K324" s="553"/>
      <c r="L324" s="554"/>
      <c r="M324" s="554"/>
      <c r="N324" s="552"/>
      <c r="O324" s="552"/>
    </row>
    <row r="325" spans="10:15" x14ac:dyDescent="0.25">
      <c r="J325" s="553"/>
      <c r="K325" s="553"/>
      <c r="L325" s="554"/>
      <c r="M325" s="554"/>
      <c r="N325" s="552"/>
      <c r="O325" s="552"/>
    </row>
    <row r="326" spans="10:15" x14ac:dyDescent="0.25">
      <c r="J326" s="553"/>
      <c r="K326" s="553"/>
      <c r="L326" s="554"/>
      <c r="M326" s="554"/>
      <c r="N326" s="552"/>
      <c r="O326" s="552"/>
    </row>
    <row r="327" spans="10:15" x14ac:dyDescent="0.25">
      <c r="J327" s="553"/>
      <c r="K327" s="553"/>
      <c r="L327" s="554"/>
      <c r="M327" s="554"/>
      <c r="N327" s="552"/>
      <c r="O327" s="552"/>
    </row>
    <row r="328" spans="10:15" x14ac:dyDescent="0.25">
      <c r="J328" s="553"/>
      <c r="K328" s="553"/>
      <c r="L328" s="554"/>
      <c r="M328" s="554"/>
      <c r="N328" s="552"/>
      <c r="O328" s="552"/>
    </row>
    <row r="329" spans="10:15" x14ac:dyDescent="0.25">
      <c r="J329" s="553"/>
      <c r="K329" s="553"/>
      <c r="L329" s="554"/>
      <c r="M329" s="554"/>
      <c r="N329" s="552"/>
      <c r="O329" s="552"/>
    </row>
    <row r="330" spans="10:15" x14ac:dyDescent="0.25">
      <c r="J330" s="553"/>
      <c r="K330" s="553"/>
      <c r="L330" s="554"/>
      <c r="M330" s="554"/>
      <c r="N330" s="552"/>
      <c r="O330" s="552"/>
    </row>
    <row r="331" spans="10:15" x14ac:dyDescent="0.25">
      <c r="J331" s="553"/>
      <c r="K331" s="553"/>
      <c r="L331" s="554"/>
      <c r="M331" s="554"/>
      <c r="N331" s="552"/>
      <c r="O331" s="552"/>
    </row>
    <row r="332" spans="10:15" x14ac:dyDescent="0.25">
      <c r="J332" s="553"/>
      <c r="K332" s="553"/>
      <c r="L332" s="554"/>
      <c r="M332" s="554"/>
      <c r="N332" s="552"/>
      <c r="O332" s="552"/>
    </row>
    <row r="333" spans="10:15" x14ac:dyDescent="0.25">
      <c r="J333" s="553"/>
      <c r="K333" s="553"/>
      <c r="L333" s="554"/>
      <c r="M333" s="554"/>
      <c r="N333" s="552"/>
      <c r="O333" s="552"/>
    </row>
    <row r="334" spans="10:15" x14ac:dyDescent="0.25">
      <c r="J334" s="553"/>
      <c r="K334" s="553"/>
      <c r="L334" s="554"/>
      <c r="M334" s="554"/>
      <c r="N334" s="552"/>
      <c r="O334" s="552"/>
    </row>
    <row r="335" spans="10:15" x14ac:dyDescent="0.25">
      <c r="J335" s="553"/>
      <c r="K335" s="553"/>
      <c r="L335" s="554"/>
      <c r="M335" s="554"/>
      <c r="N335" s="552"/>
      <c r="O335" s="552"/>
    </row>
    <row r="336" spans="10:15" x14ac:dyDescent="0.25">
      <c r="J336" s="553"/>
      <c r="K336" s="553"/>
      <c r="L336" s="554"/>
      <c r="M336" s="554"/>
      <c r="N336" s="552"/>
      <c r="O336" s="552"/>
    </row>
    <row r="337" spans="10:15" x14ac:dyDescent="0.25">
      <c r="J337" s="553"/>
      <c r="K337" s="553"/>
      <c r="L337" s="554"/>
      <c r="M337" s="554"/>
      <c r="N337" s="552"/>
      <c r="O337" s="552"/>
    </row>
    <row r="338" spans="10:15" x14ac:dyDescent="0.25">
      <c r="J338" s="553"/>
      <c r="K338" s="553"/>
      <c r="L338" s="554"/>
      <c r="M338" s="554"/>
      <c r="N338" s="552"/>
      <c r="O338" s="552"/>
    </row>
    <row r="339" spans="10:15" x14ac:dyDescent="0.25">
      <c r="J339" s="553"/>
      <c r="K339" s="553"/>
    </row>
    <row r="340" spans="10:15" x14ac:dyDescent="0.25">
      <c r="J340" s="553"/>
      <c r="K340" s="553"/>
    </row>
    <row r="341" spans="10:15" x14ac:dyDescent="0.25">
      <c r="J341" s="553"/>
      <c r="K341" s="553"/>
    </row>
    <row r="342" spans="10:15" x14ac:dyDescent="0.25">
      <c r="J342" s="553"/>
      <c r="K342" s="553"/>
    </row>
    <row r="343" spans="10:15" x14ac:dyDescent="0.25">
      <c r="J343" s="553"/>
      <c r="K343" s="553"/>
    </row>
    <row r="344" spans="10:15" x14ac:dyDescent="0.25">
      <c r="J344" s="553"/>
      <c r="K344" s="553"/>
    </row>
    <row r="345" spans="10:15" x14ac:dyDescent="0.25">
      <c r="J345" s="553"/>
      <c r="K345" s="553"/>
    </row>
    <row r="346" spans="10:15" x14ac:dyDescent="0.25">
      <c r="J346" s="553"/>
      <c r="K346" s="553"/>
    </row>
    <row r="347" spans="10:15" x14ac:dyDescent="0.25">
      <c r="J347" s="553"/>
      <c r="K347" s="553"/>
    </row>
    <row r="348" spans="10:15" x14ac:dyDescent="0.25">
      <c r="J348" s="553"/>
      <c r="K348" s="553"/>
    </row>
    <row r="349" spans="10:15" x14ac:dyDescent="0.25">
      <c r="J349" s="553"/>
      <c r="K349" s="553"/>
    </row>
    <row r="350" spans="10:15" x14ac:dyDescent="0.25">
      <c r="J350" s="553"/>
      <c r="K350" s="553"/>
    </row>
    <row r="351" spans="10:15" x14ac:dyDescent="0.25">
      <c r="J351" s="553"/>
      <c r="K351" s="553"/>
    </row>
    <row r="352" spans="10:15" x14ac:dyDescent="0.25">
      <c r="J352" s="553"/>
      <c r="K352" s="553"/>
    </row>
    <row r="353" spans="10:11" x14ac:dyDescent="0.25">
      <c r="J353" s="553"/>
      <c r="K353" s="553"/>
    </row>
    <row r="354" spans="10:11" x14ac:dyDescent="0.25">
      <c r="J354" s="553"/>
      <c r="K354" s="553"/>
    </row>
    <row r="355" spans="10:11" x14ac:dyDescent="0.25">
      <c r="J355" s="545"/>
      <c r="K355" s="546"/>
    </row>
    <row r="356" spans="10:11" x14ac:dyDescent="0.25">
      <c r="J356" s="545"/>
      <c r="K356" s="546"/>
    </row>
    <row r="357" spans="10:11" x14ac:dyDescent="0.25">
      <c r="J357" s="545"/>
      <c r="K357" s="546"/>
    </row>
    <row r="358" spans="10:11" x14ac:dyDescent="0.25">
      <c r="J358" s="545"/>
      <c r="K358" s="546"/>
    </row>
    <row r="359" spans="10:11" x14ac:dyDescent="0.25">
      <c r="J359" s="545"/>
      <c r="K359" s="546"/>
    </row>
    <row r="360" spans="10:11" x14ac:dyDescent="0.25">
      <c r="J360" s="545"/>
      <c r="K360" s="546"/>
    </row>
    <row r="361" spans="10:11" x14ac:dyDescent="0.25">
      <c r="J361" s="545"/>
      <c r="K361" s="546"/>
    </row>
    <row r="362" spans="10:11" x14ac:dyDescent="0.25">
      <c r="J362" s="545"/>
      <c r="K362" s="546"/>
    </row>
    <row r="363" spans="10:11" x14ac:dyDescent="0.25">
      <c r="J363" s="545"/>
      <c r="K363" s="546"/>
    </row>
    <row r="364" spans="10:11" x14ac:dyDescent="0.25">
      <c r="J364" s="545"/>
      <c r="K364" s="546"/>
    </row>
    <row r="365" spans="10:11" x14ac:dyDescent="0.25">
      <c r="J365" s="545"/>
      <c r="K365" s="546"/>
    </row>
    <row r="366" spans="10:11" x14ac:dyDescent="0.25">
      <c r="J366" s="545"/>
      <c r="K366" s="546"/>
    </row>
    <row r="367" spans="10:11" x14ac:dyDescent="0.25">
      <c r="J367" s="545"/>
      <c r="K367" s="546"/>
    </row>
    <row r="368" spans="10:11" x14ac:dyDescent="0.25">
      <c r="J368" s="545"/>
      <c r="K368" s="546"/>
    </row>
    <row r="369" spans="10:11" x14ac:dyDescent="0.25">
      <c r="J369" s="545"/>
      <c r="K369" s="546"/>
    </row>
    <row r="370" spans="10:11" x14ac:dyDescent="0.25">
      <c r="J370" s="545"/>
      <c r="K370" s="546"/>
    </row>
    <row r="371" spans="10:11" x14ac:dyDescent="0.25">
      <c r="J371" s="545"/>
      <c r="K371" s="546"/>
    </row>
    <row r="372" spans="10:11" x14ac:dyDescent="0.25">
      <c r="J372" s="545"/>
      <c r="K372" s="546"/>
    </row>
    <row r="373" spans="10:11" x14ac:dyDescent="0.25">
      <c r="J373" s="545"/>
      <c r="K373" s="546"/>
    </row>
    <row r="374" spans="10:11" x14ac:dyDescent="0.25">
      <c r="J374" s="545"/>
      <c r="K374" s="546"/>
    </row>
    <row r="375" spans="10:11" x14ac:dyDescent="0.25">
      <c r="J375" s="545"/>
      <c r="K375" s="546"/>
    </row>
    <row r="376" spans="10:11" x14ac:dyDescent="0.25">
      <c r="J376" s="545"/>
      <c r="K376" s="546"/>
    </row>
    <row r="377" spans="10:11" x14ac:dyDescent="0.25">
      <c r="J377" s="545"/>
      <c r="K377" s="546"/>
    </row>
    <row r="378" spans="10:11" x14ac:dyDescent="0.25">
      <c r="J378" s="545"/>
      <c r="K378" s="546"/>
    </row>
    <row r="379" spans="10:11" x14ac:dyDescent="0.25">
      <c r="J379" s="545"/>
      <c r="K379" s="546"/>
    </row>
    <row r="380" spans="10:11" x14ac:dyDescent="0.25">
      <c r="J380" s="545"/>
      <c r="K380" s="546"/>
    </row>
    <row r="381" spans="10:11" x14ac:dyDescent="0.25">
      <c r="J381" s="545"/>
      <c r="K381" s="546"/>
    </row>
    <row r="382" spans="10:11" x14ac:dyDescent="0.25">
      <c r="J382" s="545"/>
      <c r="K382" s="546"/>
    </row>
    <row r="383" spans="10:11" x14ac:dyDescent="0.25">
      <c r="J383" s="545"/>
      <c r="K383" s="546"/>
    </row>
  </sheetData>
  <autoFilter ref="CC1:CC292">
    <filterColumn colId="0">
      <customFilters>
        <customFilter operator="notEqual" val="0"/>
      </customFilters>
    </filterColumn>
  </autoFilter>
  <customSheetViews>
    <customSheetView guid="{62125DD4-0640-475F-8CE6-36B92C2EEFDA}" filter="1" showAutoFilter="1" hiddenColumns="1">
      <pane xSplit="9" ySplit="2" topLeftCell="J9" activePane="bottomRight" state="frozenSplit"/>
      <selection pane="bottomRight" activeCell="L44" sqref="L44"/>
      <rowBreaks count="1" manualBreakCount="1">
        <brk id="220" max="40" man="1"/>
      </rowBreaks>
      <pageMargins left="0" right="0" top="0" bottom="0" header="0.31496062992125984" footer="0.31496062992125984"/>
      <pageSetup paperSize="9" scale="50" fitToHeight="0" orientation="landscape" r:id="rId1"/>
      <headerFooter>
        <oddFooter>&amp;L&amp;D &amp;T</oddFooter>
      </headerFooter>
      <autoFilter ref="CA1:CA283">
        <filterColumn colId="0">
          <customFilters>
            <customFilter operator="notEqual" val="0"/>
          </customFilters>
        </filterColumn>
      </autoFilter>
    </customSheetView>
  </customSheetViews>
  <mergeCells count="325">
    <mergeCell ref="AK303:AL303"/>
    <mergeCell ref="AK304:AL304"/>
    <mergeCell ref="AK305:AL305"/>
    <mergeCell ref="AK306:AL306"/>
    <mergeCell ref="AK307:AL307"/>
    <mergeCell ref="AI294:AJ294"/>
    <mergeCell ref="AI295:AJ295"/>
    <mergeCell ref="AI296:AJ296"/>
    <mergeCell ref="AD291:AD292"/>
    <mergeCell ref="AK294:AL294"/>
    <mergeCell ref="AK295:AL295"/>
    <mergeCell ref="AK296:AL296"/>
    <mergeCell ref="AK297:AL297"/>
    <mergeCell ref="AK298:AL298"/>
    <mergeCell ref="AK299:AL299"/>
    <mergeCell ref="AK300:AL300"/>
    <mergeCell ref="AK301:AL301"/>
    <mergeCell ref="AK302:AL302"/>
    <mergeCell ref="AI297:AJ297"/>
    <mergeCell ref="AI298:AJ298"/>
    <mergeCell ref="AI299:AJ299"/>
    <mergeCell ref="AI300:AJ300"/>
    <mergeCell ref="AI301:AJ301"/>
    <mergeCell ref="AI302:AJ302"/>
    <mergeCell ref="AE305:AF305"/>
    <mergeCell ref="AE306:AF306"/>
    <mergeCell ref="AE307:AF307"/>
    <mergeCell ref="AI303:AJ303"/>
    <mergeCell ref="AI304:AJ304"/>
    <mergeCell ref="AI305:AJ305"/>
    <mergeCell ref="AI306:AJ306"/>
    <mergeCell ref="AI307:AJ307"/>
    <mergeCell ref="AE308:AF308"/>
    <mergeCell ref="AG291:AH291"/>
    <mergeCell ref="AG292:AH292"/>
    <mergeCell ref="AG293:AH293"/>
    <mergeCell ref="AG294:AH294"/>
    <mergeCell ref="AG295:AH295"/>
    <mergeCell ref="AG296:AH296"/>
    <mergeCell ref="AG297:AH297"/>
    <mergeCell ref="AG298:AH298"/>
    <mergeCell ref="AG299:AH299"/>
    <mergeCell ref="AG300:AH300"/>
    <mergeCell ref="AG301:AH301"/>
    <mergeCell ref="AG302:AH302"/>
    <mergeCell ref="AG303:AH303"/>
    <mergeCell ref="AG304:AH304"/>
    <mergeCell ref="AG305:AH305"/>
    <mergeCell ref="AG306:AH306"/>
    <mergeCell ref="AG307:AH307"/>
    <mergeCell ref="AG308:AH308"/>
    <mergeCell ref="AA303:AC303"/>
    <mergeCell ref="AA304:AC304"/>
    <mergeCell ref="V303:W303"/>
    <mergeCell ref="AA294:AC294"/>
    <mergeCell ref="AA293:AC293"/>
    <mergeCell ref="AE291:AF291"/>
    <mergeCell ref="AE292:AF292"/>
    <mergeCell ref="AE293:AF293"/>
    <mergeCell ref="AE294:AF294"/>
    <mergeCell ref="AE295:AF295"/>
    <mergeCell ref="AE296:AF296"/>
    <mergeCell ref="AE297:AF297"/>
    <mergeCell ref="AE298:AF298"/>
    <mergeCell ref="AE299:AF299"/>
    <mergeCell ref="AE300:AF300"/>
    <mergeCell ref="AE301:AF301"/>
    <mergeCell ref="AE302:AF302"/>
    <mergeCell ref="AE303:AF303"/>
    <mergeCell ref="AE304:AF304"/>
    <mergeCell ref="V301:W301"/>
    <mergeCell ref="AA308:AC308"/>
    <mergeCell ref="X307:Z307"/>
    <mergeCell ref="X296:Z296"/>
    <mergeCell ref="AA296:AC296"/>
    <mergeCell ref="X295:Z295"/>
    <mergeCell ref="AA295:AC295"/>
    <mergeCell ref="X299:Z299"/>
    <mergeCell ref="AA299:AC299"/>
    <mergeCell ref="X298:Z298"/>
    <mergeCell ref="AA298:AC298"/>
    <mergeCell ref="X297:Z297"/>
    <mergeCell ref="AA297:AC297"/>
    <mergeCell ref="X300:Z300"/>
    <mergeCell ref="AA300:AC300"/>
    <mergeCell ref="X302:Z302"/>
    <mergeCell ref="AA302:AC302"/>
    <mergeCell ref="X301:Z301"/>
    <mergeCell ref="AA301:AC301"/>
    <mergeCell ref="X304:Z304"/>
    <mergeCell ref="X305:Z305"/>
    <mergeCell ref="X306:Z306"/>
    <mergeCell ref="AA307:AC307"/>
    <mergeCell ref="AA305:AC305"/>
    <mergeCell ref="AA306:AC306"/>
    <mergeCell ref="V308:W308"/>
    <mergeCell ref="V306:W306"/>
    <mergeCell ref="V307:W307"/>
    <mergeCell ref="V305:W305"/>
    <mergeCell ref="V302:W302"/>
    <mergeCell ref="V294:W294"/>
    <mergeCell ref="V304:W304"/>
    <mergeCell ref="X293:Z293"/>
    <mergeCell ref="V297:W297"/>
    <mergeCell ref="X308:Z308"/>
    <mergeCell ref="X294:Z294"/>
    <mergeCell ref="X303:Z303"/>
    <mergeCell ref="L336:M336"/>
    <mergeCell ref="L337:M337"/>
    <mergeCell ref="L338:M338"/>
    <mergeCell ref="T291:U292"/>
    <mergeCell ref="V291:W292"/>
    <mergeCell ref="X291:Z292"/>
    <mergeCell ref="AA291:AC292"/>
    <mergeCell ref="T293:U293"/>
    <mergeCell ref="T294:U294"/>
    <mergeCell ref="T295:U295"/>
    <mergeCell ref="T296:U296"/>
    <mergeCell ref="T304:U304"/>
    <mergeCell ref="T305:U305"/>
    <mergeCell ref="T306:U306"/>
    <mergeCell ref="T307:U307"/>
    <mergeCell ref="T308:U308"/>
    <mergeCell ref="T302:U302"/>
    <mergeCell ref="T303:U303"/>
    <mergeCell ref="V293:W293"/>
    <mergeCell ref="V295:W295"/>
    <mergeCell ref="V296:W296"/>
    <mergeCell ref="V298:W298"/>
    <mergeCell ref="V299:W299"/>
    <mergeCell ref="V300:W300"/>
    <mergeCell ref="V309:W309"/>
    <mergeCell ref="V310:W310"/>
    <mergeCell ref="V311:W311"/>
    <mergeCell ref="V312:W312"/>
    <mergeCell ref="V313:W313"/>
    <mergeCell ref="L332:M332"/>
    <mergeCell ref="L333:M333"/>
    <mergeCell ref="L334:M334"/>
    <mergeCell ref="L335:M335"/>
    <mergeCell ref="N332:O332"/>
    <mergeCell ref="N333:O333"/>
    <mergeCell ref="N334:O334"/>
    <mergeCell ref="N335:O335"/>
    <mergeCell ref="J331:K331"/>
    <mergeCell ref="J332:K332"/>
    <mergeCell ref="L331:M331"/>
    <mergeCell ref="J334:K334"/>
    <mergeCell ref="J333:K333"/>
    <mergeCell ref="J323:K323"/>
    <mergeCell ref="J319:K319"/>
    <mergeCell ref="J326:K326"/>
    <mergeCell ref="J325:K325"/>
    <mergeCell ref="J329:K329"/>
    <mergeCell ref="J328:K328"/>
    <mergeCell ref="J327:K327"/>
    <mergeCell ref="T297:U297"/>
    <mergeCell ref="T298:U298"/>
    <mergeCell ref="T299:U299"/>
    <mergeCell ref="T300:U300"/>
    <mergeCell ref="T301:U301"/>
    <mergeCell ref="J307:K307"/>
    <mergeCell ref="J320:K320"/>
    <mergeCell ref="J324:K324"/>
    <mergeCell ref="J330:K330"/>
    <mergeCell ref="R306:S306"/>
    <mergeCell ref="R307:S307"/>
    <mergeCell ref="R308:S308"/>
    <mergeCell ref="R301:S301"/>
    <mergeCell ref="R302:S302"/>
    <mergeCell ref="R304:S304"/>
    <mergeCell ref="R305:S305"/>
    <mergeCell ref="R297:S297"/>
    <mergeCell ref="J304:K304"/>
    <mergeCell ref="J313:K313"/>
    <mergeCell ref="J314:K314"/>
    <mergeCell ref="J321:K321"/>
    <mergeCell ref="J322:K322"/>
    <mergeCell ref="J315:K315"/>
    <mergeCell ref="J317:K317"/>
    <mergeCell ref="F291:F292"/>
    <mergeCell ref="R291:S292"/>
    <mergeCell ref="B291:B292"/>
    <mergeCell ref="C291:C292"/>
    <mergeCell ref="D291:D292"/>
    <mergeCell ref="E291:E292"/>
    <mergeCell ref="J291:K292"/>
    <mergeCell ref="R303:S303"/>
    <mergeCell ref="R293:S293"/>
    <mergeCell ref="R294:S294"/>
    <mergeCell ref="R295:S295"/>
    <mergeCell ref="R296:S296"/>
    <mergeCell ref="R298:S298"/>
    <mergeCell ref="R299:S299"/>
    <mergeCell ref="R300:S300"/>
    <mergeCell ref="J303:K303"/>
    <mergeCell ref="J301:K301"/>
    <mergeCell ref="J302:K302"/>
    <mergeCell ref="J298:K298"/>
    <mergeCell ref="J295:K295"/>
    <mergeCell ref="J299:K299"/>
    <mergeCell ref="J300:K300"/>
    <mergeCell ref="J296:K296"/>
    <mergeCell ref="J318:K318"/>
    <mergeCell ref="J297:K297"/>
    <mergeCell ref="J316:K316"/>
    <mergeCell ref="J308:K308"/>
    <mergeCell ref="J305:K305"/>
    <mergeCell ref="J306:K306"/>
    <mergeCell ref="G308:I308"/>
    <mergeCell ref="J293:K293"/>
    <mergeCell ref="J294:K294"/>
    <mergeCell ref="G304:I304"/>
    <mergeCell ref="G305:I305"/>
    <mergeCell ref="G306:I306"/>
    <mergeCell ref="G307:I307"/>
    <mergeCell ref="G302:I302"/>
    <mergeCell ref="G303:I303"/>
    <mergeCell ref="G293:I293"/>
    <mergeCell ref="G294:I294"/>
    <mergeCell ref="G296:I296"/>
    <mergeCell ref="G297:I297"/>
    <mergeCell ref="G298:I298"/>
    <mergeCell ref="G295:I295"/>
    <mergeCell ref="G301:I301"/>
    <mergeCell ref="G299:I299"/>
    <mergeCell ref="G300:I300"/>
    <mergeCell ref="G291:I292"/>
    <mergeCell ref="A3:X5"/>
    <mergeCell ref="AM118:AM121"/>
    <mergeCell ref="AN3:AN5"/>
    <mergeCell ref="AM3:AM5"/>
    <mergeCell ref="Z60:AJ62"/>
    <mergeCell ref="A56:X56"/>
    <mergeCell ref="Z3:AL5"/>
    <mergeCell ref="Z176:AJ178"/>
    <mergeCell ref="AM176:AM179"/>
    <mergeCell ref="AM60:AM63"/>
    <mergeCell ref="A232:X232"/>
    <mergeCell ref="A230:X230"/>
    <mergeCell ref="A172:X172"/>
    <mergeCell ref="A114:X114"/>
    <mergeCell ref="A60:X62"/>
    <mergeCell ref="A118:X120"/>
    <mergeCell ref="A176:X178"/>
    <mergeCell ref="Z118:AL120"/>
    <mergeCell ref="O291:Q291"/>
    <mergeCell ref="AI291:AJ291"/>
    <mergeCell ref="AI292:AJ292"/>
    <mergeCell ref="L291:N291"/>
    <mergeCell ref="A291:A292"/>
    <mergeCell ref="AI293:AJ293"/>
    <mergeCell ref="BN176:BS178"/>
    <mergeCell ref="BN118:BS120"/>
    <mergeCell ref="BN60:BS62"/>
    <mergeCell ref="BN2:BS4"/>
    <mergeCell ref="AN60:AN63"/>
    <mergeCell ref="AN118:AN121"/>
    <mergeCell ref="AN176:AN179"/>
    <mergeCell ref="AM2:AN2"/>
    <mergeCell ref="AK291:AL291"/>
    <mergeCell ref="AM291:AN291"/>
    <mergeCell ref="AO291:AP291"/>
    <mergeCell ref="AQ291:AR291"/>
    <mergeCell ref="AK292:AL292"/>
    <mergeCell ref="AK293:AL293"/>
    <mergeCell ref="J350:K350"/>
    <mergeCell ref="J351:K351"/>
    <mergeCell ref="J352:K352"/>
    <mergeCell ref="J353:K353"/>
    <mergeCell ref="J335:K335"/>
    <mergeCell ref="J336:K336"/>
    <mergeCell ref="J337:K337"/>
    <mergeCell ref="J338:K338"/>
    <mergeCell ref="J339:K339"/>
    <mergeCell ref="J341:K341"/>
    <mergeCell ref="J342:K342"/>
    <mergeCell ref="J343:K343"/>
    <mergeCell ref="J344:K344"/>
    <mergeCell ref="J340:K340"/>
    <mergeCell ref="J354:K354"/>
    <mergeCell ref="L313:M313"/>
    <mergeCell ref="L314:M314"/>
    <mergeCell ref="L315:M315"/>
    <mergeCell ref="L316:M316"/>
    <mergeCell ref="L317:M317"/>
    <mergeCell ref="L318:M318"/>
    <mergeCell ref="L319:M319"/>
    <mergeCell ref="L320:M320"/>
    <mergeCell ref="L321:M321"/>
    <mergeCell ref="L322:M322"/>
    <mergeCell ref="L323:M323"/>
    <mergeCell ref="L324:M324"/>
    <mergeCell ref="L325:M325"/>
    <mergeCell ref="L326:M326"/>
    <mergeCell ref="L327:M327"/>
    <mergeCell ref="L328:M328"/>
    <mergeCell ref="L329:M329"/>
    <mergeCell ref="L330:M330"/>
    <mergeCell ref="J345:K345"/>
    <mergeCell ref="J346:K346"/>
    <mergeCell ref="J347:K347"/>
    <mergeCell ref="J348:K348"/>
    <mergeCell ref="J349:K349"/>
    <mergeCell ref="N336:O336"/>
    <mergeCell ref="N337:O337"/>
    <mergeCell ref="N338:O338"/>
    <mergeCell ref="N314:O314"/>
    <mergeCell ref="N315:O315"/>
    <mergeCell ref="N316:O316"/>
    <mergeCell ref="N317:O317"/>
    <mergeCell ref="N318:O318"/>
    <mergeCell ref="N319:O319"/>
    <mergeCell ref="N320:O320"/>
    <mergeCell ref="N321:O321"/>
    <mergeCell ref="N322:O322"/>
    <mergeCell ref="N323:O323"/>
    <mergeCell ref="N324:O324"/>
    <mergeCell ref="N325:O325"/>
    <mergeCell ref="N326:O326"/>
    <mergeCell ref="N327:O327"/>
    <mergeCell ref="N328:O328"/>
    <mergeCell ref="N329:O329"/>
    <mergeCell ref="N330:O330"/>
    <mergeCell ref="N331:O331"/>
  </mergeCells>
  <conditionalFormatting sqref="CC54 CC112 CC170 CC228 CC284 CC26 CC84 CC142 CC200 CC256 CC31:CC32 CC89:CC90 CC147:CC148 CC205:CC206 CC261:CC262 CC2:CC7 CC34 CC92 CC150 CC208 CC264 CC36:CC37 CC94:CC95 CC152:CC153 CC210:CC211 CC266:CC267 CC56:CC65 CC114:CC123 CC172:CC181 CC230:CC237 CC51:CC52 CC109:CC110 CC167:CC168 CC225:CC226 CC281:CC282 CC191:CC194 CC17:CC20 CC75:CC78 CC133:CC136 CC247:CC250 CC10 CC68 CC126 CC184 CC240 CC12:CC13 CC70:CC71 CC128:CC129 CC186:CC187 CC242:CC243 CC46:CC49 CC104:CC107 CC162:CC165 CC220:CC223 CC276:CC279 CC23:CC24 CC81:CC82 CC139:CC140 CC197:CC198 CC253:CC254 CC42 CC100 CC158 CC216 CC272 CC39:CC40 CC97:CC98 CC155:CC156 CC213:CC214 CC269:CC270">
    <cfRule type="expression" dxfId="864" priority="1300">
      <formula>_xlfn.ISFORMULA(CC2)=FALSE</formula>
    </cfRule>
  </conditionalFormatting>
  <conditionalFormatting sqref="K63:X63 K121:X121 K179:X179 Z179:AJ179 K233:X233 K2:X2 Z121:AL121 Z63:AL63 Z2:AL2">
    <cfRule type="expression" dxfId="863" priority="1299">
      <formula>K2="Lun"</formula>
    </cfRule>
  </conditionalFormatting>
  <conditionalFormatting sqref="K54:X54 K112:X112 K170:X170 K228:X228 K284:X284 K26:X26 K84:X84 K142:X142 K200:X200 K256:X256 K31:X32 K89:X90 K147:X148 K205:X206 K261:X262 K6:X7 K34:X34 K92:X92 K122:X123 K150:X150 K180:X181 K208:X208 K234:X237 K264:X264 K36:X37 K94:X95 K152:X153 K210:X211 K51:X52 K109:X110 K167:X168 K225:X226 K281:X282 K191:X194 K17:X20 K75:X78 K133:X136 K247:X250 K266:X267 K10:X10 K68:X68 K126:X126 K184:X184 K240:X240 K12:X13 K70:X71 K128:X129 K186:X187 K242:X243 K46:X49 K104:X107 K162:X165 K220:X223 K276:X279 K23:X24 K81:X82 K139:X140 K197:X198 K253:X254 K42:X42 K100:X100 K158:X158 K216:X216 K272:R272 T272:X272 K39:X40 K97:X98 K155:X156 K213:X214 K269:X270 K64:X65">
    <cfRule type="expression" dxfId="862" priority="1361">
      <formula>K$2="Lun"</formula>
    </cfRule>
  </conditionalFormatting>
  <conditionalFormatting sqref="AN54 AN112 AN170 AN228 AN26 AN84 AN200 AN31:AN32 AN89:AN90 AN147:AN148 AN205:AN206 AN6:AN7 AN34 AN64:AN65 AN92 AN122:AN123 AN150 AN180:AN181 AN208 AN36:AN37 AN94:AN95 AN210:AN211 AN51:AN52 AN109:AN110 AN167:AN168 AN225:AN226 AN191:AN194 AN17:AN20 AN75:AN78 AN133:AN136 AN10 AN68 AN126 AN184 AN12:AN13 AN70:AN71 AN128:AN129 AN186:AN187 AN46:AN49 AN104:AN107 AN162:AN165 AN220:AN223 AN23:AN24 AN81:AN82 AN139:AN140 AN197:AN198 AN42 AN100 AN216 AN142:AN143 AN152:AN153 AN39:AN40 AN97:AN98 AN155:AN159 AN213:AN214">
    <cfRule type="cellIs" dxfId="861" priority="1293" operator="equal">
      <formula>0</formula>
    </cfRule>
  </conditionalFormatting>
  <conditionalFormatting sqref="AM2:AN2">
    <cfRule type="expression" dxfId="860" priority="1283">
      <formula>$AM$2="NON"</formula>
    </cfRule>
    <cfRule type="expression" dxfId="859" priority="1284">
      <formula>$AM$2="OUI"</formula>
    </cfRule>
  </conditionalFormatting>
  <conditionalFormatting sqref="AM54 AM112 AM170 AM228 AM26 AM84 AM142 AM200 AM31:AM32 AM89:AM90 AM147:AM148 AM205:AM206 AM6:AM7 AM34 AM64:AM65 AM92 AM122:AM123 AM150 AM180:AM181 AM208 AM36:AM37 AM94:AM95 AM152:AM153 AM210:AM211 AM51:AM52 AM109:AM110 AM167:AM168 AM225:AM226 AM191:AM194 AM17:AM20 AM75:AM78 AM133:AM136 AM10 AM68 AM126 AM184 AM12:AM13 AM70:AM71 AM128:AM129 AM186:AM187 AM46:AM49 AM104:AM107 AM162:AM165 AM220:AM223 AM23:AM24 AM81:AM82 AM139:AM140 AM197:AM198 AM42 AM100 AM158 AM216 AM39:AM40 AM97:AM98 AM155:AM156 AM213:AM214">
    <cfRule type="cellIs" dxfId="858" priority="1279" operator="lessThan">
      <formula>0</formula>
    </cfRule>
    <cfRule type="cellIs" dxfId="857" priority="1282" operator="equal">
      <formula>0</formula>
    </cfRule>
  </conditionalFormatting>
  <conditionalFormatting sqref="BN54:BS54 BN112:BS112 BN170:BS170 BN228:BS228 BN26:BS26 BN84:BS84 BN142:BS142 BN200:BS200 BN31:BS31 BN89:BS89 BN147:BS148 BN205:BS206 BN6:BS7 BN34:BS34 BN64:BS65 BN92:BS92 BN122:BS123 BN150:BS150 BN180:BS181 BN208:BS208 BN36:BS37 BN94:BS95 BN152:BS153 BN210:BS211 BN51:BS52 BN109:BS110 BN225:BS226 BN191:BS194 BN17:BS20 BN75:BS78 BN133:BS136 BN10:BS10 BN68:BS68 BN126:BS126 BN184:BS184 BN12:BS13 BN70:BS71 BN128:BS129 BN186:BS187 BN46:BS49 BN104:BS107 BN162:BS165 BN220:BS223 BN23:BS24 BN81:BS82 BN139:BS140 BN197:BS198 BN42:BS42 BN100:BS100 BN158:BS158 BN216:BS216 BN90 BP90:BS90 BN32 BP32:BS32 BN39:BS40 BN97:BS98 BN155:BS156 BN213:BS214 BN167:BS168">
    <cfRule type="cellIs" dxfId="856" priority="1311" operator="lessThan">
      <formula>0</formula>
    </cfRule>
    <cfRule type="cellIs" dxfId="855" priority="1312" operator="equal">
      <formula>0</formula>
    </cfRule>
  </conditionalFormatting>
  <conditionalFormatting sqref="K54:X54 K112:X112 K170:X170 K228:X228 K284:X284 K26:X26 K84:X84 K142:X142 K200:X200 K256:X256 K31:X32 K89:X90 K147:X148 K205:X206 K261:X262 K6:X7 K34:X34 K92:X92 K122:X123 K150:X150 K180:X181 K208:X208 K234:X237 K264:X264 K36:X37 K94:X95 K152:X153 K210:X211 K51:X52 K109:X110 K167:X168 K225:X226 K281:X282 K191:X194 K17:X20 K75:X78 K133:X136 K247:X250 K266:X267 K10:X10 K68:X68 K126:X126 K184:X184 K240:X240 K12:X13 K70:X71 K128:X129 K186:X187 K242:X243 K46:X49 K104:X107 K162:X165 K220:X223 K276:X279 K23:X24 K81:X82 K139:X140 K197:X198 K253:X254 K42:X42 K100:X100 K158:X158 K216:X216 K272:R272 T272:X272 K39:X40 K97:X98 K155:X156 K213:X214 K269:X270 K64:X65">
    <cfRule type="cellIs" dxfId="854" priority="1362" operator="lessThan">
      <formula>0</formula>
    </cfRule>
  </conditionalFormatting>
  <conditionalFormatting sqref="AO230:BM230 AO172:BM174 AO56:BM58">
    <cfRule type="cellIs" dxfId="853" priority="1223" operator="lessThan">
      <formula>33</formula>
    </cfRule>
    <cfRule type="cellIs" dxfId="852" priority="1374" operator="greaterThan">
      <formula>33</formula>
    </cfRule>
  </conditionalFormatting>
  <conditionalFormatting sqref="AO230:BM230 AO114:BM116 AO172:BM174 AO56:BM58">
    <cfRule type="containsBlanks" dxfId="851" priority="1222">
      <formula>LEN(TRIM(AO56))=0</formula>
    </cfRule>
  </conditionalFormatting>
  <conditionalFormatting sqref="CC53">
    <cfRule type="expression" dxfId="850" priority="1213">
      <formula>_xlfn.ISFORMULA(CC53)=FALSE</formula>
    </cfRule>
  </conditionalFormatting>
  <conditionalFormatting sqref="K53:X53">
    <cfRule type="expression" dxfId="849" priority="1216">
      <formula>K$2="Lun"</formula>
    </cfRule>
  </conditionalFormatting>
  <conditionalFormatting sqref="AN53">
    <cfRule type="cellIs" dxfId="848" priority="1212" operator="equal">
      <formula>0</formula>
    </cfRule>
  </conditionalFormatting>
  <conditionalFormatting sqref="AM53">
    <cfRule type="cellIs" dxfId="847" priority="1210" operator="lessThan">
      <formula>0</formula>
    </cfRule>
    <cfRule type="cellIs" dxfId="846" priority="1211" operator="equal">
      <formula>0</formula>
    </cfRule>
  </conditionalFormatting>
  <conditionalFormatting sqref="BN53:BS53">
    <cfRule type="cellIs" dxfId="845" priority="1214" operator="lessThan">
      <formula>0</formula>
    </cfRule>
    <cfRule type="cellIs" dxfId="844" priority="1215" operator="equal">
      <formula>0</formula>
    </cfRule>
  </conditionalFormatting>
  <conditionalFormatting sqref="K53:X53">
    <cfRule type="cellIs" dxfId="843" priority="1217" operator="lessThan">
      <formula>0</formula>
    </cfRule>
  </conditionalFormatting>
  <conditionalFormatting sqref="CC55">
    <cfRule type="expression" dxfId="842" priority="1202">
      <formula>_xlfn.ISFORMULA(CC55)=FALSE</formula>
    </cfRule>
  </conditionalFormatting>
  <conditionalFormatting sqref="K55:X55">
    <cfRule type="expression" dxfId="841" priority="1205">
      <formula>K$2="Lun"</formula>
    </cfRule>
  </conditionalFormatting>
  <conditionalFormatting sqref="AN55">
    <cfRule type="cellIs" dxfId="840" priority="1201" operator="equal">
      <formula>0</formula>
    </cfRule>
  </conditionalFormatting>
  <conditionalFormatting sqref="AM55">
    <cfRule type="cellIs" dxfId="839" priority="1199" operator="lessThan">
      <formula>0</formula>
    </cfRule>
    <cfRule type="cellIs" dxfId="838" priority="1200" operator="equal">
      <formula>0</formula>
    </cfRule>
  </conditionalFormatting>
  <conditionalFormatting sqref="BN55:BS55">
    <cfRule type="cellIs" dxfId="837" priority="1203" operator="lessThan">
      <formula>0</formula>
    </cfRule>
    <cfRule type="cellIs" dxfId="836" priority="1204" operator="equal">
      <formula>0</formula>
    </cfRule>
  </conditionalFormatting>
  <conditionalFormatting sqref="K55:X55">
    <cfRule type="cellIs" dxfId="835" priority="1206" operator="lessThan">
      <formula>0</formula>
    </cfRule>
  </conditionalFormatting>
  <conditionalFormatting sqref="CC111">
    <cfRule type="expression" dxfId="834" priority="1191">
      <formula>_xlfn.ISFORMULA(CC111)=FALSE</formula>
    </cfRule>
  </conditionalFormatting>
  <conditionalFormatting sqref="K111:X111">
    <cfRule type="expression" dxfId="833" priority="1194">
      <formula>K$2="Lun"</formula>
    </cfRule>
  </conditionalFormatting>
  <conditionalFormatting sqref="AN111">
    <cfRule type="cellIs" dxfId="832" priority="1190" operator="equal">
      <formula>0</formula>
    </cfRule>
  </conditionalFormatting>
  <conditionalFormatting sqref="AM111">
    <cfRule type="cellIs" dxfId="831" priority="1188" operator="lessThan">
      <formula>0</formula>
    </cfRule>
    <cfRule type="cellIs" dxfId="830" priority="1189" operator="equal">
      <formula>0</formula>
    </cfRule>
  </conditionalFormatting>
  <conditionalFormatting sqref="BN111:BS111">
    <cfRule type="cellIs" dxfId="829" priority="1192" operator="lessThan">
      <formula>0</formula>
    </cfRule>
    <cfRule type="cellIs" dxfId="828" priority="1193" operator="equal">
      <formula>0</formula>
    </cfRule>
  </conditionalFormatting>
  <conditionalFormatting sqref="K111:X111">
    <cfRule type="cellIs" dxfId="827" priority="1195" operator="lessThan">
      <formula>0</formula>
    </cfRule>
  </conditionalFormatting>
  <conditionalFormatting sqref="CC113">
    <cfRule type="expression" dxfId="826" priority="1180">
      <formula>_xlfn.ISFORMULA(CC113)=FALSE</formula>
    </cfRule>
  </conditionalFormatting>
  <conditionalFormatting sqref="K113:X113">
    <cfRule type="expression" dxfId="825" priority="1183">
      <formula>K$2="Lun"</formula>
    </cfRule>
  </conditionalFormatting>
  <conditionalFormatting sqref="AN113">
    <cfRule type="cellIs" dxfId="824" priority="1179" operator="equal">
      <formula>0</formula>
    </cfRule>
  </conditionalFormatting>
  <conditionalFormatting sqref="AM113">
    <cfRule type="cellIs" dxfId="823" priority="1177" operator="lessThan">
      <formula>0</formula>
    </cfRule>
    <cfRule type="cellIs" dxfId="822" priority="1178" operator="equal">
      <formula>0</formula>
    </cfRule>
  </conditionalFormatting>
  <conditionalFormatting sqref="BN113:BS113">
    <cfRule type="cellIs" dxfId="821" priority="1181" operator="lessThan">
      <formula>0</formula>
    </cfRule>
    <cfRule type="cellIs" dxfId="820" priority="1182" operator="equal">
      <formula>0</formula>
    </cfRule>
  </conditionalFormatting>
  <conditionalFormatting sqref="K113:X113">
    <cfRule type="cellIs" dxfId="819" priority="1184" operator="lessThan">
      <formula>0</formula>
    </cfRule>
  </conditionalFormatting>
  <conditionalFormatting sqref="CC169">
    <cfRule type="expression" dxfId="818" priority="1169">
      <formula>_xlfn.ISFORMULA(CC169)=FALSE</formula>
    </cfRule>
  </conditionalFormatting>
  <conditionalFormatting sqref="K169:X169">
    <cfRule type="expression" dxfId="817" priority="1172">
      <formula>K$2="Lun"</formula>
    </cfRule>
  </conditionalFormatting>
  <conditionalFormatting sqref="AN169">
    <cfRule type="cellIs" dxfId="816" priority="1168" operator="equal">
      <formula>0</formula>
    </cfRule>
  </conditionalFormatting>
  <conditionalFormatting sqref="AM169">
    <cfRule type="cellIs" dxfId="815" priority="1166" operator="lessThan">
      <formula>0</formula>
    </cfRule>
    <cfRule type="cellIs" dxfId="814" priority="1167" operator="equal">
      <formula>0</formula>
    </cfRule>
  </conditionalFormatting>
  <conditionalFormatting sqref="BN169:BS169">
    <cfRule type="cellIs" dxfId="813" priority="1170" operator="lessThan">
      <formula>0</formula>
    </cfRule>
    <cfRule type="cellIs" dxfId="812" priority="1171" operator="equal">
      <formula>0</formula>
    </cfRule>
  </conditionalFormatting>
  <conditionalFormatting sqref="K169:X169">
    <cfRule type="cellIs" dxfId="811" priority="1173" operator="lessThan">
      <formula>0</formula>
    </cfRule>
  </conditionalFormatting>
  <conditionalFormatting sqref="CC171">
    <cfRule type="expression" dxfId="810" priority="1158">
      <formula>_xlfn.ISFORMULA(CC171)=FALSE</formula>
    </cfRule>
  </conditionalFormatting>
  <conditionalFormatting sqref="K171:X171">
    <cfRule type="expression" dxfId="809" priority="1161">
      <formula>K$2="Lun"</formula>
    </cfRule>
  </conditionalFormatting>
  <conditionalFormatting sqref="AN171">
    <cfRule type="cellIs" dxfId="808" priority="1157" operator="equal">
      <formula>0</formula>
    </cfRule>
  </conditionalFormatting>
  <conditionalFormatting sqref="AM171">
    <cfRule type="cellIs" dxfId="807" priority="1155" operator="lessThan">
      <formula>0</formula>
    </cfRule>
    <cfRule type="cellIs" dxfId="806" priority="1156" operator="equal">
      <formula>0</formula>
    </cfRule>
  </conditionalFormatting>
  <conditionalFormatting sqref="BN171:BS171">
    <cfRule type="cellIs" dxfId="805" priority="1159" operator="lessThan">
      <formula>0</formula>
    </cfRule>
    <cfRule type="cellIs" dxfId="804" priority="1160" operator="equal">
      <formula>0</formula>
    </cfRule>
  </conditionalFormatting>
  <conditionalFormatting sqref="K171:X171">
    <cfRule type="cellIs" dxfId="803" priority="1162" operator="lessThan">
      <formula>0</formula>
    </cfRule>
  </conditionalFormatting>
  <conditionalFormatting sqref="CC227">
    <cfRule type="expression" dxfId="802" priority="1147">
      <formula>_xlfn.ISFORMULA(CC227)=FALSE</formula>
    </cfRule>
  </conditionalFormatting>
  <conditionalFormatting sqref="K227:X227">
    <cfRule type="expression" dxfId="801" priority="1150">
      <formula>K$2="Lun"</formula>
    </cfRule>
  </conditionalFormatting>
  <conditionalFormatting sqref="AN227">
    <cfRule type="cellIs" dxfId="800" priority="1146" operator="equal">
      <formula>0</formula>
    </cfRule>
  </conditionalFormatting>
  <conditionalFormatting sqref="AM227">
    <cfRule type="cellIs" dxfId="799" priority="1144" operator="lessThan">
      <formula>0</formula>
    </cfRule>
    <cfRule type="cellIs" dxfId="798" priority="1145" operator="equal">
      <formula>0</formula>
    </cfRule>
  </conditionalFormatting>
  <conditionalFormatting sqref="BN227:BS227">
    <cfRule type="cellIs" dxfId="797" priority="1148" operator="lessThan">
      <formula>0</formula>
    </cfRule>
    <cfRule type="cellIs" dxfId="796" priority="1149" operator="equal">
      <formula>0</formula>
    </cfRule>
  </conditionalFormatting>
  <conditionalFormatting sqref="K227:X227">
    <cfRule type="cellIs" dxfId="795" priority="1151" operator="lessThan">
      <formula>0</formula>
    </cfRule>
  </conditionalFormatting>
  <conditionalFormatting sqref="CC229">
    <cfRule type="expression" dxfId="794" priority="1136">
      <formula>_xlfn.ISFORMULA(CC229)=FALSE</formula>
    </cfRule>
  </conditionalFormatting>
  <conditionalFormatting sqref="K229:X229">
    <cfRule type="expression" dxfId="793" priority="1139">
      <formula>K$2="Lun"</formula>
    </cfRule>
  </conditionalFormatting>
  <conditionalFormatting sqref="AN229">
    <cfRule type="cellIs" dxfId="792" priority="1135" operator="equal">
      <formula>0</formula>
    </cfRule>
  </conditionalFormatting>
  <conditionalFormatting sqref="AM229">
    <cfRule type="cellIs" dxfId="791" priority="1133" operator="lessThan">
      <formula>0</formula>
    </cfRule>
    <cfRule type="cellIs" dxfId="790" priority="1134" operator="equal">
      <formula>0</formula>
    </cfRule>
  </conditionalFormatting>
  <conditionalFormatting sqref="BN229:BS229">
    <cfRule type="cellIs" dxfId="789" priority="1137" operator="lessThan">
      <formula>0</formula>
    </cfRule>
    <cfRule type="cellIs" dxfId="788" priority="1138" operator="equal">
      <formula>0</formula>
    </cfRule>
  </conditionalFormatting>
  <conditionalFormatting sqref="K229:X229">
    <cfRule type="cellIs" dxfId="787" priority="1140" operator="lessThan">
      <formula>0</formula>
    </cfRule>
  </conditionalFormatting>
  <conditionalFormatting sqref="CC283">
    <cfRule type="expression" dxfId="786" priority="1130">
      <formula>_xlfn.ISFORMULA(CC283)=FALSE</formula>
    </cfRule>
  </conditionalFormatting>
  <conditionalFormatting sqref="K283:X283">
    <cfRule type="expression" dxfId="785" priority="1131">
      <formula>K$2="Lun"</formula>
    </cfRule>
  </conditionalFormatting>
  <conditionalFormatting sqref="K283:X283">
    <cfRule type="cellIs" dxfId="784" priority="1132" operator="lessThan">
      <formula>0</formula>
    </cfRule>
  </conditionalFormatting>
  <conditionalFormatting sqref="CC285">
    <cfRule type="expression" dxfId="783" priority="1127">
      <formula>_xlfn.ISFORMULA(CC285)=FALSE</formula>
    </cfRule>
  </conditionalFormatting>
  <conditionalFormatting sqref="K285:X285">
    <cfRule type="expression" dxfId="782" priority="1128">
      <formula>K$2="Lun"</formula>
    </cfRule>
  </conditionalFormatting>
  <conditionalFormatting sqref="K285:X285">
    <cfRule type="cellIs" dxfId="781" priority="1129" operator="lessThan">
      <formula>0</formula>
    </cfRule>
  </conditionalFormatting>
  <conditionalFormatting sqref="CC25">
    <cfRule type="expression" dxfId="780" priority="1118">
      <formula>_xlfn.ISFORMULA(CC25)=FALSE</formula>
    </cfRule>
  </conditionalFormatting>
  <conditionalFormatting sqref="K25:X25">
    <cfRule type="expression" dxfId="779" priority="1121">
      <formula>K$2="Lun"</formula>
    </cfRule>
  </conditionalFormatting>
  <conditionalFormatting sqref="AN25">
    <cfRule type="cellIs" dxfId="778" priority="1117" operator="equal">
      <formula>0</formula>
    </cfRule>
  </conditionalFormatting>
  <conditionalFormatting sqref="AM25">
    <cfRule type="cellIs" dxfId="777" priority="1115" operator="lessThan">
      <formula>0</formula>
    </cfRule>
    <cfRule type="cellIs" dxfId="776" priority="1116" operator="equal">
      <formula>0</formula>
    </cfRule>
  </conditionalFormatting>
  <conditionalFormatting sqref="BN25:BS25">
    <cfRule type="cellIs" dxfId="775" priority="1119" operator="lessThan">
      <formula>0</formula>
    </cfRule>
    <cfRule type="cellIs" dxfId="774" priority="1120" operator="equal">
      <formula>0</formula>
    </cfRule>
  </conditionalFormatting>
  <conditionalFormatting sqref="K25:X25">
    <cfRule type="cellIs" dxfId="773" priority="1122" operator="lessThan">
      <formula>0</formula>
    </cfRule>
  </conditionalFormatting>
  <conditionalFormatting sqref="CC83">
    <cfRule type="expression" dxfId="772" priority="1106">
      <formula>_xlfn.ISFORMULA(CC83)=FALSE</formula>
    </cfRule>
  </conditionalFormatting>
  <conditionalFormatting sqref="K83:X83">
    <cfRule type="expression" dxfId="771" priority="1109">
      <formula>K$2="Lun"</formula>
    </cfRule>
  </conditionalFormatting>
  <conditionalFormatting sqref="AN83">
    <cfRule type="cellIs" dxfId="770" priority="1105" operator="equal">
      <formula>0</formula>
    </cfRule>
  </conditionalFormatting>
  <conditionalFormatting sqref="AM83">
    <cfRule type="cellIs" dxfId="769" priority="1103" operator="lessThan">
      <formula>0</formula>
    </cfRule>
    <cfRule type="cellIs" dxfId="768" priority="1104" operator="equal">
      <formula>0</formula>
    </cfRule>
  </conditionalFormatting>
  <conditionalFormatting sqref="BN83:BS83">
    <cfRule type="cellIs" dxfId="767" priority="1107" operator="lessThan">
      <formula>0</formula>
    </cfRule>
    <cfRule type="cellIs" dxfId="766" priority="1108" operator="equal">
      <formula>0</formula>
    </cfRule>
  </conditionalFormatting>
  <conditionalFormatting sqref="K83:X83">
    <cfRule type="cellIs" dxfId="765" priority="1110" operator="lessThan">
      <formula>0</formula>
    </cfRule>
  </conditionalFormatting>
  <conditionalFormatting sqref="CC141">
    <cfRule type="expression" dxfId="764" priority="1095">
      <formula>_xlfn.ISFORMULA(CC141)=FALSE</formula>
    </cfRule>
  </conditionalFormatting>
  <conditionalFormatting sqref="K141:X141">
    <cfRule type="expression" dxfId="763" priority="1098">
      <formula>K$2="Lun"</formula>
    </cfRule>
  </conditionalFormatting>
  <conditionalFormatting sqref="AN141">
    <cfRule type="cellIs" dxfId="762" priority="1094" operator="equal">
      <formula>0</formula>
    </cfRule>
  </conditionalFormatting>
  <conditionalFormatting sqref="AM141">
    <cfRule type="cellIs" dxfId="761" priority="1092" operator="lessThan">
      <formula>0</formula>
    </cfRule>
    <cfRule type="cellIs" dxfId="760" priority="1093" operator="equal">
      <formula>0</formula>
    </cfRule>
  </conditionalFormatting>
  <conditionalFormatting sqref="BN141:BS141">
    <cfRule type="cellIs" dxfId="759" priority="1096" operator="lessThan">
      <formula>0</formula>
    </cfRule>
    <cfRule type="cellIs" dxfId="758" priority="1097" operator="equal">
      <formula>0</formula>
    </cfRule>
  </conditionalFormatting>
  <conditionalFormatting sqref="K141:X141">
    <cfRule type="cellIs" dxfId="757" priority="1099" operator="lessThan">
      <formula>0</formula>
    </cfRule>
  </conditionalFormatting>
  <conditionalFormatting sqref="CC199">
    <cfRule type="expression" dxfId="756" priority="1085">
      <formula>_xlfn.ISFORMULA(CC199)=FALSE</formula>
    </cfRule>
  </conditionalFormatting>
  <conditionalFormatting sqref="K199:X199">
    <cfRule type="expression" dxfId="755" priority="1088">
      <formula>K$2="Lun"</formula>
    </cfRule>
  </conditionalFormatting>
  <conditionalFormatting sqref="AN199">
    <cfRule type="cellIs" dxfId="754" priority="1084" operator="equal">
      <formula>0</formula>
    </cfRule>
  </conditionalFormatting>
  <conditionalFormatting sqref="AM199">
    <cfRule type="cellIs" dxfId="753" priority="1082" operator="lessThan">
      <formula>0</formula>
    </cfRule>
    <cfRule type="cellIs" dxfId="752" priority="1083" operator="equal">
      <formula>0</formula>
    </cfRule>
  </conditionalFormatting>
  <conditionalFormatting sqref="BN199:BS199">
    <cfRule type="cellIs" dxfId="751" priority="1086" operator="lessThan">
      <formula>0</formula>
    </cfRule>
    <cfRule type="cellIs" dxfId="750" priority="1087" operator="equal">
      <formula>0</formula>
    </cfRule>
  </conditionalFormatting>
  <conditionalFormatting sqref="K199:X199">
    <cfRule type="cellIs" dxfId="749" priority="1089" operator="lessThan">
      <formula>0</formula>
    </cfRule>
  </conditionalFormatting>
  <conditionalFormatting sqref="CC255">
    <cfRule type="expression" dxfId="748" priority="1078">
      <formula>_xlfn.ISFORMULA(CC255)=FALSE</formula>
    </cfRule>
  </conditionalFormatting>
  <conditionalFormatting sqref="K255:X255">
    <cfRule type="expression" dxfId="747" priority="1079">
      <formula>K$2="Lun"</formula>
    </cfRule>
  </conditionalFormatting>
  <conditionalFormatting sqref="K255:X255">
    <cfRule type="cellIs" dxfId="746" priority="1080" operator="lessThan">
      <formula>0</formula>
    </cfRule>
  </conditionalFormatting>
  <conditionalFormatting sqref="CC28">
    <cfRule type="expression" dxfId="745" priority="1071">
      <formula>_xlfn.ISFORMULA(CC28)=FALSE</formula>
    </cfRule>
  </conditionalFormatting>
  <conditionalFormatting sqref="K28:X28">
    <cfRule type="expression" dxfId="744" priority="1074">
      <formula>K$2="Lun"</formula>
    </cfRule>
  </conditionalFormatting>
  <conditionalFormatting sqref="AN28">
    <cfRule type="cellIs" dxfId="743" priority="1070" operator="equal">
      <formula>0</formula>
    </cfRule>
  </conditionalFormatting>
  <conditionalFormatting sqref="AM28">
    <cfRule type="cellIs" dxfId="742" priority="1068" operator="lessThan">
      <formula>0</formula>
    </cfRule>
    <cfRule type="cellIs" dxfId="741" priority="1069" operator="equal">
      <formula>0</formula>
    </cfRule>
  </conditionalFormatting>
  <conditionalFormatting sqref="BN28:BS28">
    <cfRule type="cellIs" dxfId="740" priority="1072" operator="lessThan">
      <formula>0</formula>
    </cfRule>
    <cfRule type="cellIs" dxfId="739" priority="1073" operator="equal">
      <formula>0</formula>
    </cfRule>
  </conditionalFormatting>
  <conditionalFormatting sqref="K28:X28">
    <cfRule type="cellIs" dxfId="738" priority="1075" operator="lessThan">
      <formula>0</formula>
    </cfRule>
  </conditionalFormatting>
  <conditionalFormatting sqref="CC86">
    <cfRule type="expression" dxfId="737" priority="1060">
      <formula>_xlfn.ISFORMULA(CC86)=FALSE</formula>
    </cfRule>
  </conditionalFormatting>
  <conditionalFormatting sqref="K86:X86">
    <cfRule type="expression" dxfId="736" priority="1063">
      <formula>K$2="Lun"</formula>
    </cfRule>
  </conditionalFormatting>
  <conditionalFormatting sqref="AN86">
    <cfRule type="cellIs" dxfId="735" priority="1059" operator="equal">
      <formula>0</formula>
    </cfRule>
  </conditionalFormatting>
  <conditionalFormatting sqref="AM86">
    <cfRule type="cellIs" dxfId="734" priority="1057" operator="lessThan">
      <formula>0</formula>
    </cfRule>
    <cfRule type="cellIs" dxfId="733" priority="1058" operator="equal">
      <formula>0</formula>
    </cfRule>
  </conditionalFormatting>
  <conditionalFormatting sqref="BN86:BS86">
    <cfRule type="cellIs" dxfId="732" priority="1061" operator="lessThan">
      <formula>0</formula>
    </cfRule>
    <cfRule type="cellIs" dxfId="731" priority="1062" operator="equal">
      <formula>0</formula>
    </cfRule>
  </conditionalFormatting>
  <conditionalFormatting sqref="K86:X86">
    <cfRule type="cellIs" dxfId="730" priority="1064" operator="lessThan">
      <formula>0</formula>
    </cfRule>
  </conditionalFormatting>
  <conditionalFormatting sqref="CC144">
    <cfRule type="expression" dxfId="729" priority="1048">
      <formula>_xlfn.ISFORMULA(CC144)=FALSE</formula>
    </cfRule>
  </conditionalFormatting>
  <conditionalFormatting sqref="K144:X144">
    <cfRule type="expression" dxfId="728" priority="1051">
      <formula>K$2="Lun"</formula>
    </cfRule>
  </conditionalFormatting>
  <conditionalFormatting sqref="AN144">
    <cfRule type="cellIs" dxfId="727" priority="1047" operator="equal">
      <formula>0</formula>
    </cfRule>
  </conditionalFormatting>
  <conditionalFormatting sqref="AM144">
    <cfRule type="cellIs" dxfId="726" priority="1045" operator="lessThan">
      <formula>0</formula>
    </cfRule>
    <cfRule type="cellIs" dxfId="725" priority="1046" operator="equal">
      <formula>0</formula>
    </cfRule>
  </conditionalFormatting>
  <conditionalFormatting sqref="BN144:BS144">
    <cfRule type="cellIs" dxfId="724" priority="1049" operator="lessThan">
      <formula>0</formula>
    </cfRule>
    <cfRule type="cellIs" dxfId="723" priority="1050" operator="equal">
      <formula>0</formula>
    </cfRule>
  </conditionalFormatting>
  <conditionalFormatting sqref="K144:X144">
    <cfRule type="cellIs" dxfId="722" priority="1052" operator="lessThan">
      <formula>0</formula>
    </cfRule>
  </conditionalFormatting>
  <conditionalFormatting sqref="CC202">
    <cfRule type="expression" dxfId="721" priority="1038">
      <formula>_xlfn.ISFORMULA(CC202)=FALSE</formula>
    </cfRule>
  </conditionalFormatting>
  <conditionalFormatting sqref="K202:X202">
    <cfRule type="expression" dxfId="720" priority="1041">
      <formula>K$2="Lun"</formula>
    </cfRule>
  </conditionalFormatting>
  <conditionalFormatting sqref="AN202">
    <cfRule type="cellIs" dxfId="719" priority="1037" operator="equal">
      <formula>0</formula>
    </cfRule>
  </conditionalFormatting>
  <conditionalFormatting sqref="AM202">
    <cfRule type="cellIs" dxfId="718" priority="1035" operator="lessThan">
      <formula>0</formula>
    </cfRule>
    <cfRule type="cellIs" dxfId="717" priority="1036" operator="equal">
      <formula>0</formula>
    </cfRule>
  </conditionalFormatting>
  <conditionalFormatting sqref="BN202:BS202">
    <cfRule type="cellIs" dxfId="716" priority="1039" operator="lessThan">
      <formula>0</formula>
    </cfRule>
    <cfRule type="cellIs" dxfId="715" priority="1040" operator="equal">
      <formula>0</formula>
    </cfRule>
  </conditionalFormatting>
  <conditionalFormatting sqref="K202:X202">
    <cfRule type="cellIs" dxfId="714" priority="1042" operator="lessThan">
      <formula>0</formula>
    </cfRule>
  </conditionalFormatting>
  <conditionalFormatting sqref="CC258">
    <cfRule type="expression" dxfId="713" priority="1031">
      <formula>_xlfn.ISFORMULA(CC258)=FALSE</formula>
    </cfRule>
  </conditionalFormatting>
  <conditionalFormatting sqref="K258:X258">
    <cfRule type="expression" dxfId="712" priority="1032">
      <formula>K$2="Lun"</formula>
    </cfRule>
  </conditionalFormatting>
  <conditionalFormatting sqref="K258:X258">
    <cfRule type="cellIs" dxfId="711" priority="1033" operator="lessThan">
      <formula>0</formula>
    </cfRule>
  </conditionalFormatting>
  <conditionalFormatting sqref="CC33">
    <cfRule type="expression" dxfId="710" priority="1024">
      <formula>_xlfn.ISFORMULA(CC33)=FALSE</formula>
    </cfRule>
  </conditionalFormatting>
  <conditionalFormatting sqref="K33:X33">
    <cfRule type="expression" dxfId="709" priority="1027">
      <formula>K$2="Lun"</formula>
    </cfRule>
  </conditionalFormatting>
  <conditionalFormatting sqref="AN33">
    <cfRule type="cellIs" dxfId="708" priority="1023" operator="equal">
      <formula>0</formula>
    </cfRule>
  </conditionalFormatting>
  <conditionalFormatting sqref="AM33">
    <cfRule type="cellIs" dxfId="707" priority="1021" operator="lessThan">
      <formula>0</formula>
    </cfRule>
    <cfRule type="cellIs" dxfId="706" priority="1022" operator="equal">
      <formula>0</formula>
    </cfRule>
  </conditionalFormatting>
  <conditionalFormatting sqref="BN33:BS33">
    <cfRule type="cellIs" dxfId="705" priority="1025" operator="lessThan">
      <formula>0</formula>
    </cfRule>
    <cfRule type="cellIs" dxfId="704" priority="1026" operator="equal">
      <formula>0</formula>
    </cfRule>
  </conditionalFormatting>
  <conditionalFormatting sqref="K33:X33">
    <cfRule type="cellIs" dxfId="703" priority="1028" operator="lessThan">
      <formula>0</formula>
    </cfRule>
  </conditionalFormatting>
  <conditionalFormatting sqref="CC91">
    <cfRule type="expression" dxfId="702" priority="1013">
      <formula>_xlfn.ISFORMULA(CC91)=FALSE</formula>
    </cfRule>
  </conditionalFormatting>
  <conditionalFormatting sqref="K91:X91">
    <cfRule type="expression" dxfId="701" priority="1016">
      <formula>K$2="Lun"</formula>
    </cfRule>
  </conditionalFormatting>
  <conditionalFormatting sqref="AN91">
    <cfRule type="cellIs" dxfId="700" priority="1012" operator="equal">
      <formula>0</formula>
    </cfRule>
  </conditionalFormatting>
  <conditionalFormatting sqref="AM91">
    <cfRule type="cellIs" dxfId="699" priority="1010" operator="lessThan">
      <formula>0</formula>
    </cfRule>
    <cfRule type="cellIs" dxfId="698" priority="1011" operator="equal">
      <formula>0</formula>
    </cfRule>
  </conditionalFormatting>
  <conditionalFormatting sqref="BN91:BS91">
    <cfRule type="cellIs" dxfId="697" priority="1014" operator="lessThan">
      <formula>0</formula>
    </cfRule>
    <cfRule type="cellIs" dxfId="696" priority="1015" operator="equal">
      <formula>0</formula>
    </cfRule>
  </conditionalFormatting>
  <conditionalFormatting sqref="K91:X91">
    <cfRule type="cellIs" dxfId="695" priority="1017" operator="lessThan">
      <formula>0</formula>
    </cfRule>
  </conditionalFormatting>
  <conditionalFormatting sqref="CC149">
    <cfRule type="expression" dxfId="694" priority="1001">
      <formula>_xlfn.ISFORMULA(CC149)=FALSE</formula>
    </cfRule>
  </conditionalFormatting>
  <conditionalFormatting sqref="K149:X149">
    <cfRule type="expression" dxfId="693" priority="1004">
      <formula>K$2="Lun"</formula>
    </cfRule>
  </conditionalFormatting>
  <conditionalFormatting sqref="AN149">
    <cfRule type="cellIs" dxfId="692" priority="1000" operator="equal">
      <formula>0</formula>
    </cfRule>
  </conditionalFormatting>
  <conditionalFormatting sqref="AM149">
    <cfRule type="cellIs" dxfId="691" priority="998" operator="lessThan">
      <formula>0</formula>
    </cfRule>
    <cfRule type="cellIs" dxfId="690" priority="999" operator="equal">
      <formula>0</formula>
    </cfRule>
  </conditionalFormatting>
  <conditionalFormatting sqref="BN149:BS149">
    <cfRule type="cellIs" dxfId="689" priority="1002" operator="lessThan">
      <formula>0</formula>
    </cfRule>
    <cfRule type="cellIs" dxfId="688" priority="1003" operator="equal">
      <formula>0</formula>
    </cfRule>
  </conditionalFormatting>
  <conditionalFormatting sqref="K149:X149">
    <cfRule type="cellIs" dxfId="687" priority="1005" operator="lessThan">
      <formula>0</formula>
    </cfRule>
  </conditionalFormatting>
  <conditionalFormatting sqref="CC207">
    <cfRule type="expression" dxfId="686" priority="991">
      <formula>_xlfn.ISFORMULA(CC207)=FALSE</formula>
    </cfRule>
  </conditionalFormatting>
  <conditionalFormatting sqref="K207:X207">
    <cfRule type="expression" dxfId="685" priority="994">
      <formula>K$2="Lun"</formula>
    </cfRule>
  </conditionalFormatting>
  <conditionalFormatting sqref="AN207">
    <cfRule type="cellIs" dxfId="684" priority="990" operator="equal">
      <formula>0</formula>
    </cfRule>
  </conditionalFormatting>
  <conditionalFormatting sqref="AM207">
    <cfRule type="cellIs" dxfId="683" priority="988" operator="lessThan">
      <formula>0</formula>
    </cfRule>
    <cfRule type="cellIs" dxfId="682" priority="989" operator="equal">
      <formula>0</formula>
    </cfRule>
  </conditionalFormatting>
  <conditionalFormatting sqref="BN207:BS207">
    <cfRule type="cellIs" dxfId="681" priority="992" operator="lessThan">
      <formula>0</formula>
    </cfRule>
    <cfRule type="cellIs" dxfId="680" priority="993" operator="equal">
      <formula>0</formula>
    </cfRule>
  </conditionalFormatting>
  <conditionalFormatting sqref="K207:X207">
    <cfRule type="cellIs" dxfId="679" priority="995" operator="lessThan">
      <formula>0</formula>
    </cfRule>
  </conditionalFormatting>
  <conditionalFormatting sqref="CC263">
    <cfRule type="expression" dxfId="678" priority="984">
      <formula>_xlfn.ISFORMULA(CC263)=FALSE</formula>
    </cfRule>
  </conditionalFormatting>
  <conditionalFormatting sqref="K263:X263">
    <cfRule type="expression" dxfId="677" priority="985">
      <formula>K$2="Lun"</formula>
    </cfRule>
  </conditionalFormatting>
  <conditionalFormatting sqref="K263:X263">
    <cfRule type="cellIs" dxfId="676" priority="986" operator="lessThan">
      <formula>0</formula>
    </cfRule>
  </conditionalFormatting>
  <conditionalFormatting sqref="CC35">
    <cfRule type="expression" dxfId="675" priority="977">
      <formula>_xlfn.ISFORMULA(CC35)=FALSE</formula>
    </cfRule>
  </conditionalFormatting>
  <conditionalFormatting sqref="K35:X35">
    <cfRule type="expression" dxfId="674" priority="980">
      <formula>K$2="Lun"</formula>
    </cfRule>
  </conditionalFormatting>
  <conditionalFormatting sqref="AN35">
    <cfRule type="cellIs" dxfId="673" priority="976" operator="equal">
      <formula>0</formula>
    </cfRule>
  </conditionalFormatting>
  <conditionalFormatting sqref="AM35">
    <cfRule type="cellIs" dxfId="672" priority="974" operator="lessThan">
      <formula>0</formula>
    </cfRule>
    <cfRule type="cellIs" dxfId="671" priority="975" operator="equal">
      <formula>0</formula>
    </cfRule>
  </conditionalFormatting>
  <conditionalFormatting sqref="BN35:BS35">
    <cfRule type="cellIs" dxfId="670" priority="978" operator="lessThan">
      <formula>0</formula>
    </cfRule>
    <cfRule type="cellIs" dxfId="669" priority="979" operator="equal">
      <formula>0</formula>
    </cfRule>
  </conditionalFormatting>
  <conditionalFormatting sqref="K35:X35">
    <cfRule type="cellIs" dxfId="668" priority="981" operator="lessThan">
      <formula>0</formula>
    </cfRule>
  </conditionalFormatting>
  <conditionalFormatting sqref="CC93">
    <cfRule type="expression" dxfId="667" priority="966">
      <formula>_xlfn.ISFORMULA(CC93)=FALSE</formula>
    </cfRule>
  </conditionalFormatting>
  <conditionalFormatting sqref="K93:X93">
    <cfRule type="expression" dxfId="666" priority="969">
      <formula>K$2="Lun"</formula>
    </cfRule>
  </conditionalFormatting>
  <conditionalFormatting sqref="AN93">
    <cfRule type="cellIs" dxfId="665" priority="965" operator="equal">
      <formula>0</formula>
    </cfRule>
  </conditionalFormatting>
  <conditionalFormatting sqref="AM93">
    <cfRule type="cellIs" dxfId="664" priority="963" operator="lessThan">
      <formula>0</formula>
    </cfRule>
    <cfRule type="cellIs" dxfId="663" priority="964" operator="equal">
      <formula>0</formula>
    </cfRule>
  </conditionalFormatting>
  <conditionalFormatting sqref="BN93:BS93">
    <cfRule type="cellIs" dxfId="662" priority="967" operator="lessThan">
      <formula>0</formula>
    </cfRule>
    <cfRule type="cellIs" dxfId="661" priority="968" operator="equal">
      <formula>0</formula>
    </cfRule>
  </conditionalFormatting>
  <conditionalFormatting sqref="K93:X93">
    <cfRule type="cellIs" dxfId="660" priority="970" operator="lessThan">
      <formula>0</formula>
    </cfRule>
  </conditionalFormatting>
  <conditionalFormatting sqref="CC151">
    <cfRule type="expression" dxfId="659" priority="954">
      <formula>_xlfn.ISFORMULA(CC151)=FALSE</formula>
    </cfRule>
  </conditionalFormatting>
  <conditionalFormatting sqref="K151:X151">
    <cfRule type="expression" dxfId="658" priority="957">
      <formula>K$2="Lun"</formula>
    </cfRule>
  </conditionalFormatting>
  <conditionalFormatting sqref="AN151">
    <cfRule type="cellIs" dxfId="657" priority="953" operator="equal">
      <formula>0</formula>
    </cfRule>
  </conditionalFormatting>
  <conditionalFormatting sqref="AM151">
    <cfRule type="cellIs" dxfId="656" priority="951" operator="lessThan">
      <formula>0</formula>
    </cfRule>
    <cfRule type="cellIs" dxfId="655" priority="952" operator="equal">
      <formula>0</formula>
    </cfRule>
  </conditionalFormatting>
  <conditionalFormatting sqref="BN151:BS151">
    <cfRule type="cellIs" dxfId="654" priority="955" operator="lessThan">
      <formula>0</formula>
    </cfRule>
    <cfRule type="cellIs" dxfId="653" priority="956" operator="equal">
      <formula>0</formula>
    </cfRule>
  </conditionalFormatting>
  <conditionalFormatting sqref="K151:X151">
    <cfRule type="cellIs" dxfId="652" priority="958" operator="lessThan">
      <formula>0</formula>
    </cfRule>
  </conditionalFormatting>
  <conditionalFormatting sqref="CC209">
    <cfRule type="expression" dxfId="651" priority="944">
      <formula>_xlfn.ISFORMULA(CC209)=FALSE</formula>
    </cfRule>
  </conditionalFormatting>
  <conditionalFormatting sqref="K209:X209">
    <cfRule type="expression" dxfId="650" priority="947">
      <formula>K$2="Lun"</formula>
    </cfRule>
  </conditionalFormatting>
  <conditionalFormatting sqref="AN209">
    <cfRule type="cellIs" dxfId="649" priority="943" operator="equal">
      <formula>0</formula>
    </cfRule>
  </conditionalFormatting>
  <conditionalFormatting sqref="AM209">
    <cfRule type="cellIs" dxfId="648" priority="941" operator="lessThan">
      <formula>0</formula>
    </cfRule>
    <cfRule type="cellIs" dxfId="647" priority="942" operator="equal">
      <formula>0</formula>
    </cfRule>
  </conditionalFormatting>
  <conditionalFormatting sqref="BN209:BS209">
    <cfRule type="cellIs" dxfId="646" priority="945" operator="lessThan">
      <formula>0</formula>
    </cfRule>
    <cfRule type="cellIs" dxfId="645" priority="946" operator="equal">
      <formula>0</formula>
    </cfRule>
  </conditionalFormatting>
  <conditionalFormatting sqref="K209:X209">
    <cfRule type="cellIs" dxfId="644" priority="948" operator="lessThan">
      <formula>0</formula>
    </cfRule>
  </conditionalFormatting>
  <conditionalFormatting sqref="CC265">
    <cfRule type="expression" dxfId="643" priority="937">
      <formula>_xlfn.ISFORMULA(CC265)=FALSE</formula>
    </cfRule>
  </conditionalFormatting>
  <conditionalFormatting sqref="K265:X265">
    <cfRule type="expression" dxfId="642" priority="938">
      <formula>K$2="Lun"</formula>
    </cfRule>
  </conditionalFormatting>
  <conditionalFormatting sqref="K265:X265">
    <cfRule type="cellIs" dxfId="641" priority="939" operator="lessThan">
      <formula>0</formula>
    </cfRule>
  </conditionalFormatting>
  <conditionalFormatting sqref="AO114:BM116">
    <cfRule type="expression" dxfId="640" priority="5580">
      <formula>AND(AO$63&lt;&gt;"Harry's 38",AO$114&lt;33)</formula>
    </cfRule>
    <cfRule type="expression" dxfId="639" priority="5581">
      <formula>AND(AO$63="Harry's 38",AO$114&lt;38)</formula>
    </cfRule>
    <cfRule type="expression" dxfId="638" priority="5582">
      <formula>AND(AO$63&lt;&gt;"Harry's 38",AO$114&gt;33)</formula>
    </cfRule>
    <cfRule type="expression" dxfId="637" priority="5583">
      <formula>AND(AO$63="Harry's 38",AO$114&gt;38)</formula>
    </cfRule>
  </conditionalFormatting>
  <conditionalFormatting sqref="Z6:AL55">
    <cfRule type="expression" dxfId="636" priority="925">
      <formula>VLOOKUP($A6,$A$236:$X$285,L$1,FALSE)&lt;0</formula>
    </cfRule>
    <cfRule type="cellIs" dxfId="635" priority="926" operator="lessThan">
      <formula>0</formula>
    </cfRule>
    <cfRule type="cellIs" dxfId="634" priority="927" operator="greaterThanOrEqual">
      <formula>0</formula>
    </cfRule>
  </conditionalFormatting>
  <conditionalFormatting sqref="CC50">
    <cfRule type="expression" dxfId="633" priority="920">
      <formula>_xlfn.ISFORMULA(CC50)=FALSE</formula>
    </cfRule>
  </conditionalFormatting>
  <conditionalFormatting sqref="K50:X50">
    <cfRule type="expression" dxfId="632" priority="923">
      <formula>K$2="Lun"</formula>
    </cfRule>
  </conditionalFormatting>
  <conditionalFormatting sqref="AN50">
    <cfRule type="cellIs" dxfId="631" priority="919" operator="equal">
      <formula>0</formula>
    </cfRule>
  </conditionalFormatting>
  <conditionalFormatting sqref="AM50">
    <cfRule type="cellIs" dxfId="630" priority="917" operator="lessThan">
      <formula>0</formula>
    </cfRule>
    <cfRule type="cellIs" dxfId="629" priority="918" operator="equal">
      <formula>0</formula>
    </cfRule>
  </conditionalFormatting>
  <conditionalFormatting sqref="BN50:BS50">
    <cfRule type="cellIs" dxfId="628" priority="921" operator="lessThan">
      <formula>0</formula>
    </cfRule>
    <cfRule type="cellIs" dxfId="627" priority="922" operator="equal">
      <formula>0</formula>
    </cfRule>
  </conditionalFormatting>
  <conditionalFormatting sqref="K50:X50">
    <cfRule type="cellIs" dxfId="626" priority="924" operator="lessThan">
      <formula>0</formula>
    </cfRule>
  </conditionalFormatting>
  <conditionalFormatting sqref="CC108">
    <cfRule type="expression" dxfId="625" priority="903">
      <formula>_xlfn.ISFORMULA(CC108)=FALSE</formula>
    </cfRule>
  </conditionalFormatting>
  <conditionalFormatting sqref="K108:X108">
    <cfRule type="expression" dxfId="624" priority="906">
      <formula>K$2="Lun"</formula>
    </cfRule>
  </conditionalFormatting>
  <conditionalFormatting sqref="AN108">
    <cfRule type="cellIs" dxfId="623" priority="902" operator="equal">
      <formula>0</formula>
    </cfRule>
  </conditionalFormatting>
  <conditionalFormatting sqref="AM108">
    <cfRule type="cellIs" dxfId="622" priority="900" operator="lessThan">
      <formula>0</formula>
    </cfRule>
    <cfRule type="cellIs" dxfId="621" priority="901" operator="equal">
      <formula>0</formula>
    </cfRule>
  </conditionalFormatting>
  <conditionalFormatting sqref="BN108:BS108">
    <cfRule type="cellIs" dxfId="620" priority="904" operator="lessThan">
      <formula>0</formula>
    </cfRule>
    <cfRule type="cellIs" dxfId="619" priority="905" operator="equal">
      <formula>0</formula>
    </cfRule>
  </conditionalFormatting>
  <conditionalFormatting sqref="K108:X108">
    <cfRule type="cellIs" dxfId="618" priority="907" operator="lessThan">
      <formula>0</formula>
    </cfRule>
  </conditionalFormatting>
  <conditionalFormatting sqref="CC166">
    <cfRule type="expression" dxfId="617" priority="892">
      <formula>_xlfn.ISFORMULA(CC166)=FALSE</formula>
    </cfRule>
  </conditionalFormatting>
  <conditionalFormatting sqref="K166:X166">
    <cfRule type="expression" dxfId="616" priority="895">
      <formula>K$2="Lun"</formula>
    </cfRule>
  </conditionalFormatting>
  <conditionalFormatting sqref="AN166">
    <cfRule type="cellIs" dxfId="615" priority="891" operator="equal">
      <formula>0</formula>
    </cfRule>
  </conditionalFormatting>
  <conditionalFormatting sqref="AM166">
    <cfRule type="cellIs" dxfId="614" priority="889" operator="lessThan">
      <formula>0</formula>
    </cfRule>
    <cfRule type="cellIs" dxfId="613" priority="890" operator="equal">
      <formula>0</formula>
    </cfRule>
  </conditionalFormatting>
  <conditionalFormatting sqref="BN166:BS166">
    <cfRule type="cellIs" dxfId="612" priority="893" operator="lessThan">
      <formula>0</formula>
    </cfRule>
    <cfRule type="cellIs" dxfId="611" priority="894" operator="equal">
      <formula>0</formula>
    </cfRule>
  </conditionalFormatting>
  <conditionalFormatting sqref="K166:X166">
    <cfRule type="cellIs" dxfId="610" priority="896" operator="lessThan">
      <formula>0</formula>
    </cfRule>
  </conditionalFormatting>
  <conditionalFormatting sqref="CC224">
    <cfRule type="expression" dxfId="609" priority="884">
      <formula>_xlfn.ISFORMULA(CC224)=FALSE</formula>
    </cfRule>
  </conditionalFormatting>
  <conditionalFormatting sqref="K224:X224">
    <cfRule type="expression" dxfId="608" priority="887">
      <formula>K$2="Lun"</formula>
    </cfRule>
  </conditionalFormatting>
  <conditionalFormatting sqref="AN224">
    <cfRule type="cellIs" dxfId="607" priority="883" operator="equal">
      <formula>0</formula>
    </cfRule>
  </conditionalFormatting>
  <conditionalFormatting sqref="AM224">
    <cfRule type="cellIs" dxfId="606" priority="881" operator="lessThan">
      <formula>0</formula>
    </cfRule>
    <cfRule type="cellIs" dxfId="605" priority="882" operator="equal">
      <formula>0</formula>
    </cfRule>
  </conditionalFormatting>
  <conditionalFormatting sqref="BN224:BS224">
    <cfRule type="cellIs" dxfId="604" priority="885" operator="lessThan">
      <formula>0</formula>
    </cfRule>
    <cfRule type="cellIs" dxfId="603" priority="886" operator="equal">
      <formula>0</formula>
    </cfRule>
  </conditionalFormatting>
  <conditionalFormatting sqref="K224:X224">
    <cfRule type="cellIs" dxfId="602" priority="888" operator="lessThan">
      <formula>0</formula>
    </cfRule>
  </conditionalFormatting>
  <conditionalFormatting sqref="CC280">
    <cfRule type="expression" dxfId="601" priority="875">
      <formula>_xlfn.ISFORMULA(CC280)=FALSE</formula>
    </cfRule>
  </conditionalFormatting>
  <conditionalFormatting sqref="K280:X280">
    <cfRule type="expression" dxfId="600" priority="876">
      <formula>K$2="Lun"</formula>
    </cfRule>
  </conditionalFormatting>
  <conditionalFormatting sqref="K280:X280">
    <cfRule type="cellIs" dxfId="599" priority="877" operator="lessThan">
      <formula>0</formula>
    </cfRule>
  </conditionalFormatting>
  <conditionalFormatting sqref="Z50:AJ50 Z23:AJ26 Z28:AJ28 Z31:AJ37 Z42:AJ42 Z39:AJ40 Z7:AJ7 AA6:AJ6 Z11:AJ20">
    <cfRule type="expression" dxfId="598" priority="5727">
      <formula>VLOOKUP(#REF!,$A$236:$X$285,L$1,FALSE)&lt;0</formula>
    </cfRule>
    <cfRule type="cellIs" dxfId="597" priority="5728" operator="lessThan">
      <formula>0</formula>
    </cfRule>
    <cfRule type="cellIs" dxfId="596" priority="5729" operator="greaterThanOrEqual">
      <formula>0</formula>
    </cfRule>
  </conditionalFormatting>
  <conditionalFormatting sqref="Z51:AJ55 Z8:AJ8 Z10:AL10 AK6:AL9 AK11:AL55">
    <cfRule type="expression" dxfId="595" priority="5742">
      <formula>VLOOKUP(#REF!,$A$236:$X$285,L$1,FALSE)&lt;0</formula>
    </cfRule>
    <cfRule type="cellIs" dxfId="594" priority="5743" operator="lessThan">
      <formula>0</formula>
    </cfRule>
    <cfRule type="cellIs" dxfId="593" priority="5744" operator="greaterThanOrEqual">
      <formula>0</formula>
    </cfRule>
  </conditionalFormatting>
  <conditionalFormatting sqref="CC188">
    <cfRule type="expression" dxfId="592" priority="867">
      <formula>_xlfn.ISFORMULA(CC188)=FALSE</formula>
    </cfRule>
  </conditionalFormatting>
  <conditionalFormatting sqref="K188:X188">
    <cfRule type="expression" dxfId="591" priority="870">
      <formula>K$2="Lun"</formula>
    </cfRule>
  </conditionalFormatting>
  <conditionalFormatting sqref="AN188">
    <cfRule type="cellIs" dxfId="590" priority="866" operator="equal">
      <formula>0</formula>
    </cfRule>
  </conditionalFormatting>
  <conditionalFormatting sqref="AM188">
    <cfRule type="cellIs" dxfId="589" priority="864" operator="lessThan">
      <formula>0</formula>
    </cfRule>
    <cfRule type="cellIs" dxfId="588" priority="865" operator="equal">
      <formula>0</formula>
    </cfRule>
  </conditionalFormatting>
  <conditionalFormatting sqref="BN188:BS188">
    <cfRule type="cellIs" dxfId="587" priority="868" operator="lessThan">
      <formula>0</formula>
    </cfRule>
    <cfRule type="cellIs" dxfId="586" priority="869" operator="equal">
      <formula>0</formula>
    </cfRule>
  </conditionalFormatting>
  <conditionalFormatting sqref="K188:X188">
    <cfRule type="cellIs" dxfId="585" priority="871" operator="lessThan">
      <formula>0</formula>
    </cfRule>
  </conditionalFormatting>
  <conditionalFormatting sqref="CC14">
    <cfRule type="expression" dxfId="584" priority="859">
      <formula>_xlfn.ISFORMULA(CC14)=FALSE</formula>
    </cfRule>
  </conditionalFormatting>
  <conditionalFormatting sqref="K14:X14">
    <cfRule type="expression" dxfId="583" priority="862">
      <formula>K$2="Lun"</formula>
    </cfRule>
  </conditionalFormatting>
  <conditionalFormatting sqref="AN14">
    <cfRule type="cellIs" dxfId="582" priority="858" operator="equal">
      <formula>0</formula>
    </cfRule>
  </conditionalFormatting>
  <conditionalFormatting sqref="AM14">
    <cfRule type="cellIs" dxfId="581" priority="856" operator="lessThan">
      <formula>0</formula>
    </cfRule>
    <cfRule type="cellIs" dxfId="580" priority="857" operator="equal">
      <formula>0</formula>
    </cfRule>
  </conditionalFormatting>
  <conditionalFormatting sqref="BN14:BS14">
    <cfRule type="cellIs" dxfId="579" priority="860" operator="lessThan">
      <formula>0</formula>
    </cfRule>
    <cfRule type="cellIs" dxfId="578" priority="861" operator="equal">
      <formula>0</formula>
    </cfRule>
  </conditionalFormatting>
  <conditionalFormatting sqref="K14:X14">
    <cfRule type="cellIs" dxfId="577" priority="863" operator="lessThan">
      <formula>0</formula>
    </cfRule>
  </conditionalFormatting>
  <conditionalFormatting sqref="CC72">
    <cfRule type="expression" dxfId="576" priority="845">
      <formula>_xlfn.ISFORMULA(CC72)=FALSE</formula>
    </cfRule>
  </conditionalFormatting>
  <conditionalFormatting sqref="K72:X72">
    <cfRule type="expression" dxfId="575" priority="848">
      <formula>K$2="Lun"</formula>
    </cfRule>
  </conditionalFormatting>
  <conditionalFormatting sqref="AN72">
    <cfRule type="cellIs" dxfId="574" priority="844" operator="equal">
      <formula>0</formula>
    </cfRule>
  </conditionalFormatting>
  <conditionalFormatting sqref="AM72">
    <cfRule type="cellIs" dxfId="573" priority="842" operator="lessThan">
      <formula>0</formula>
    </cfRule>
    <cfRule type="cellIs" dxfId="572" priority="843" operator="equal">
      <formula>0</formula>
    </cfRule>
  </conditionalFormatting>
  <conditionalFormatting sqref="BN72:BS72">
    <cfRule type="cellIs" dxfId="571" priority="846" operator="lessThan">
      <formula>0</formula>
    </cfRule>
    <cfRule type="cellIs" dxfId="570" priority="847" operator="equal">
      <formula>0</formula>
    </cfRule>
  </conditionalFormatting>
  <conditionalFormatting sqref="K72:X72">
    <cfRule type="cellIs" dxfId="569" priority="849" operator="lessThan">
      <formula>0</formula>
    </cfRule>
  </conditionalFormatting>
  <conditionalFormatting sqref="Z188:AJ188 Z190:AJ190">
    <cfRule type="expression" dxfId="568" priority="5802">
      <formula>VLOOKUP($A133,$A$236:$X$285,L$1,FALSE)&lt;0</formula>
    </cfRule>
    <cfRule type="cellIs" dxfId="567" priority="5803" operator="lessThan">
      <formula>0</formula>
    </cfRule>
    <cfRule type="cellIs" dxfId="566" priority="5804" operator="greaterThanOrEqual">
      <formula>0</formula>
    </cfRule>
  </conditionalFormatting>
  <conditionalFormatting sqref="CC130">
    <cfRule type="expression" dxfId="565" priority="831">
      <formula>_xlfn.ISFORMULA(CC130)=FALSE</formula>
    </cfRule>
  </conditionalFormatting>
  <conditionalFormatting sqref="K130:X130">
    <cfRule type="expression" dxfId="564" priority="834">
      <formula>K$2="Lun"</formula>
    </cfRule>
  </conditionalFormatting>
  <conditionalFormatting sqref="AN130">
    <cfRule type="cellIs" dxfId="563" priority="830" operator="equal">
      <formula>0</formula>
    </cfRule>
  </conditionalFormatting>
  <conditionalFormatting sqref="AM130">
    <cfRule type="cellIs" dxfId="562" priority="828" operator="lessThan">
      <formula>0</formula>
    </cfRule>
    <cfRule type="cellIs" dxfId="561" priority="829" operator="equal">
      <formula>0</formula>
    </cfRule>
  </conditionalFormatting>
  <conditionalFormatting sqref="BN130:BS130">
    <cfRule type="cellIs" dxfId="560" priority="832" operator="lessThan">
      <formula>0</formula>
    </cfRule>
    <cfRule type="cellIs" dxfId="559" priority="833" operator="equal">
      <formula>0</formula>
    </cfRule>
  </conditionalFormatting>
  <conditionalFormatting sqref="K130:X130">
    <cfRule type="cellIs" dxfId="558" priority="835" operator="lessThan">
      <formula>0</formula>
    </cfRule>
  </conditionalFormatting>
  <conditionalFormatting sqref="CC244">
    <cfRule type="expression" dxfId="557" priority="825">
      <formula>_xlfn.ISFORMULA(CC244)=FALSE</formula>
    </cfRule>
  </conditionalFormatting>
  <conditionalFormatting sqref="K244:X244">
    <cfRule type="expression" dxfId="556" priority="826">
      <formula>K$2="Lun"</formula>
    </cfRule>
  </conditionalFormatting>
  <conditionalFormatting sqref="K244:X244">
    <cfRule type="cellIs" dxfId="555" priority="827" operator="lessThan">
      <formula>0</formula>
    </cfRule>
  </conditionalFormatting>
  <conditionalFormatting sqref="CC15">
    <cfRule type="expression" dxfId="554" priority="820">
      <formula>_xlfn.ISFORMULA(CC15)=FALSE</formula>
    </cfRule>
  </conditionalFormatting>
  <conditionalFormatting sqref="K15:X15">
    <cfRule type="expression" dxfId="553" priority="823">
      <formula>K$2="Lun"</formula>
    </cfRule>
  </conditionalFormatting>
  <conditionalFormatting sqref="AN15">
    <cfRule type="cellIs" dxfId="552" priority="819" operator="equal">
      <formula>0</formula>
    </cfRule>
  </conditionalFormatting>
  <conditionalFormatting sqref="AM15">
    <cfRule type="cellIs" dxfId="551" priority="817" operator="lessThan">
      <formula>0</formula>
    </cfRule>
    <cfRule type="cellIs" dxfId="550" priority="818" operator="equal">
      <formula>0</formula>
    </cfRule>
  </conditionalFormatting>
  <conditionalFormatting sqref="BN15:BS15">
    <cfRule type="cellIs" dxfId="549" priority="821" operator="lessThan">
      <formula>0</formula>
    </cfRule>
    <cfRule type="cellIs" dxfId="548" priority="822" operator="equal">
      <formula>0</formula>
    </cfRule>
  </conditionalFormatting>
  <conditionalFormatting sqref="K15:X15">
    <cfRule type="cellIs" dxfId="547" priority="824" operator="lessThan">
      <formula>0</formula>
    </cfRule>
  </conditionalFormatting>
  <conditionalFormatting sqref="CC73">
    <cfRule type="expression" dxfId="546" priority="806">
      <formula>_xlfn.ISFORMULA(CC73)=FALSE</formula>
    </cfRule>
  </conditionalFormatting>
  <conditionalFormatting sqref="K73:X73">
    <cfRule type="expression" dxfId="545" priority="809">
      <formula>K$2="Lun"</formula>
    </cfRule>
  </conditionalFormatting>
  <conditionalFormatting sqref="AN73">
    <cfRule type="cellIs" dxfId="544" priority="805" operator="equal">
      <formula>0</formula>
    </cfRule>
  </conditionalFormatting>
  <conditionalFormatting sqref="AM73">
    <cfRule type="cellIs" dxfId="543" priority="803" operator="lessThan">
      <formula>0</formula>
    </cfRule>
    <cfRule type="cellIs" dxfId="542" priority="804" operator="equal">
      <formula>0</formula>
    </cfRule>
  </conditionalFormatting>
  <conditionalFormatting sqref="BN73:BS73">
    <cfRule type="cellIs" dxfId="541" priority="807" operator="lessThan">
      <formula>0</formula>
    </cfRule>
    <cfRule type="cellIs" dxfId="540" priority="808" operator="equal">
      <formula>0</formula>
    </cfRule>
  </conditionalFormatting>
  <conditionalFormatting sqref="K73:X73">
    <cfRule type="cellIs" dxfId="539" priority="810" operator="lessThan">
      <formula>0</formula>
    </cfRule>
  </conditionalFormatting>
  <conditionalFormatting sqref="CC131">
    <cfRule type="expression" dxfId="538" priority="792">
      <formula>_xlfn.ISFORMULA(CC131)=FALSE</formula>
    </cfRule>
  </conditionalFormatting>
  <conditionalFormatting sqref="K131:X131">
    <cfRule type="expression" dxfId="537" priority="795">
      <formula>K$2="Lun"</formula>
    </cfRule>
  </conditionalFormatting>
  <conditionalFormatting sqref="AN131">
    <cfRule type="cellIs" dxfId="536" priority="791" operator="equal">
      <formula>0</formula>
    </cfRule>
  </conditionalFormatting>
  <conditionalFormatting sqref="AM131">
    <cfRule type="cellIs" dxfId="535" priority="789" operator="lessThan">
      <formula>0</formula>
    </cfRule>
    <cfRule type="cellIs" dxfId="534" priority="790" operator="equal">
      <formula>0</formula>
    </cfRule>
  </conditionalFormatting>
  <conditionalFormatting sqref="BN131:BS131">
    <cfRule type="cellIs" dxfId="533" priority="793" operator="lessThan">
      <formula>0</formula>
    </cfRule>
    <cfRule type="cellIs" dxfId="532" priority="794" operator="equal">
      <formula>0</formula>
    </cfRule>
  </conditionalFormatting>
  <conditionalFormatting sqref="K131:X131">
    <cfRule type="cellIs" dxfId="531" priority="796" operator="lessThan">
      <formula>0</formula>
    </cfRule>
  </conditionalFormatting>
  <conditionalFormatting sqref="CC189">
    <cfRule type="expression" dxfId="530" priority="784">
      <formula>_xlfn.ISFORMULA(CC189)=FALSE</formula>
    </cfRule>
  </conditionalFormatting>
  <conditionalFormatting sqref="K189:X189">
    <cfRule type="expression" dxfId="529" priority="787">
      <formula>K$2="Lun"</formula>
    </cfRule>
  </conditionalFormatting>
  <conditionalFormatting sqref="AN189">
    <cfRule type="cellIs" dxfId="528" priority="783" operator="equal">
      <formula>0</formula>
    </cfRule>
  </conditionalFormatting>
  <conditionalFormatting sqref="AM189">
    <cfRule type="cellIs" dxfId="527" priority="781" operator="lessThan">
      <formula>0</formula>
    </cfRule>
    <cfRule type="cellIs" dxfId="526" priority="782" operator="equal">
      <formula>0</formula>
    </cfRule>
  </conditionalFormatting>
  <conditionalFormatting sqref="BN189:BS189">
    <cfRule type="cellIs" dxfId="525" priority="785" operator="lessThan">
      <formula>0</formula>
    </cfRule>
    <cfRule type="cellIs" dxfId="524" priority="786" operator="equal">
      <formula>0</formula>
    </cfRule>
  </conditionalFormatting>
  <conditionalFormatting sqref="K189:X189">
    <cfRule type="cellIs" dxfId="523" priority="788" operator="lessThan">
      <formula>0</formula>
    </cfRule>
  </conditionalFormatting>
  <conditionalFormatting sqref="CC245">
    <cfRule type="expression" dxfId="522" priority="775">
      <formula>_xlfn.ISFORMULA(CC245)=FALSE</formula>
    </cfRule>
  </conditionalFormatting>
  <conditionalFormatting sqref="K245:X245">
    <cfRule type="expression" dxfId="521" priority="776">
      <formula>K$2="Lun"</formula>
    </cfRule>
  </conditionalFormatting>
  <conditionalFormatting sqref="K245:X245">
    <cfRule type="cellIs" dxfId="520" priority="777" operator="lessThan">
      <formula>0</formula>
    </cfRule>
  </conditionalFormatting>
  <conditionalFormatting sqref="CC8">
    <cfRule type="expression" dxfId="519" priority="767">
      <formula>_xlfn.ISFORMULA(CC8)=FALSE</formula>
    </cfRule>
  </conditionalFormatting>
  <conditionalFormatting sqref="K8:X8">
    <cfRule type="expression" dxfId="518" priority="770">
      <formula>K$2="Lun"</formula>
    </cfRule>
  </conditionalFormatting>
  <conditionalFormatting sqref="AN8">
    <cfRule type="cellIs" dxfId="517" priority="766" operator="equal">
      <formula>0</formula>
    </cfRule>
  </conditionalFormatting>
  <conditionalFormatting sqref="AM8">
    <cfRule type="cellIs" dxfId="516" priority="764" operator="lessThan">
      <formula>0</formula>
    </cfRule>
    <cfRule type="cellIs" dxfId="515" priority="765" operator="equal">
      <formula>0</formula>
    </cfRule>
  </conditionalFormatting>
  <conditionalFormatting sqref="BN8:BS8">
    <cfRule type="cellIs" dxfId="514" priority="768" operator="lessThan">
      <formula>0</formula>
    </cfRule>
    <cfRule type="cellIs" dxfId="513" priority="769" operator="equal">
      <formula>0</formula>
    </cfRule>
  </conditionalFormatting>
  <conditionalFormatting sqref="K8:X8">
    <cfRule type="cellIs" dxfId="512" priority="771" operator="lessThan">
      <formula>0</formula>
    </cfRule>
  </conditionalFormatting>
  <conditionalFormatting sqref="CC66">
    <cfRule type="expression" dxfId="511" priority="753">
      <formula>_xlfn.ISFORMULA(CC66)=FALSE</formula>
    </cfRule>
  </conditionalFormatting>
  <conditionalFormatting sqref="K66:X66">
    <cfRule type="expression" dxfId="510" priority="756">
      <formula>K$2="Lun"</formula>
    </cfRule>
  </conditionalFormatting>
  <conditionalFormatting sqref="AN66">
    <cfRule type="cellIs" dxfId="509" priority="752" operator="equal">
      <formula>0</formula>
    </cfRule>
  </conditionalFormatting>
  <conditionalFormatting sqref="AM66">
    <cfRule type="cellIs" dxfId="508" priority="750" operator="lessThan">
      <formula>0</formula>
    </cfRule>
    <cfRule type="cellIs" dxfId="507" priority="751" operator="equal">
      <formula>0</formula>
    </cfRule>
  </conditionalFormatting>
  <conditionalFormatting sqref="BN66:BS66">
    <cfRule type="cellIs" dxfId="506" priority="754" operator="lessThan">
      <formula>0</formula>
    </cfRule>
    <cfRule type="cellIs" dxfId="505" priority="755" operator="equal">
      <formula>0</formula>
    </cfRule>
  </conditionalFormatting>
  <conditionalFormatting sqref="K66:X66">
    <cfRule type="cellIs" dxfId="504" priority="757" operator="lessThan">
      <formula>0</formula>
    </cfRule>
  </conditionalFormatting>
  <conditionalFormatting sqref="CC124">
    <cfRule type="expression" dxfId="503" priority="742">
      <formula>_xlfn.ISFORMULA(CC124)=FALSE</formula>
    </cfRule>
  </conditionalFormatting>
  <conditionalFormatting sqref="K124:X124">
    <cfRule type="expression" dxfId="502" priority="745">
      <formula>K$2="Lun"</formula>
    </cfRule>
  </conditionalFormatting>
  <conditionalFormatting sqref="AN124">
    <cfRule type="cellIs" dxfId="501" priority="741" operator="equal">
      <formula>0</formula>
    </cfRule>
  </conditionalFormatting>
  <conditionalFormatting sqref="AM124">
    <cfRule type="cellIs" dxfId="500" priority="739" operator="lessThan">
      <formula>0</formula>
    </cfRule>
    <cfRule type="cellIs" dxfId="499" priority="740" operator="equal">
      <formula>0</formula>
    </cfRule>
  </conditionalFormatting>
  <conditionalFormatting sqref="BN124:BS124">
    <cfRule type="cellIs" dxfId="498" priority="743" operator="lessThan">
      <formula>0</formula>
    </cfRule>
    <cfRule type="cellIs" dxfId="497" priority="744" operator="equal">
      <formula>0</formula>
    </cfRule>
  </conditionalFormatting>
  <conditionalFormatting sqref="K124:X124">
    <cfRule type="cellIs" dxfId="496" priority="746" operator="lessThan">
      <formula>0</formula>
    </cfRule>
  </conditionalFormatting>
  <conditionalFormatting sqref="CC182">
    <cfRule type="expression" dxfId="495" priority="731">
      <formula>_xlfn.ISFORMULA(CC182)=FALSE</formula>
    </cfRule>
  </conditionalFormatting>
  <conditionalFormatting sqref="K182:X182">
    <cfRule type="expression" dxfId="494" priority="734">
      <formula>K$2="Lun"</formula>
    </cfRule>
  </conditionalFormatting>
  <conditionalFormatting sqref="AN182">
    <cfRule type="cellIs" dxfId="493" priority="730" operator="equal">
      <formula>0</formula>
    </cfRule>
  </conditionalFormatting>
  <conditionalFormatting sqref="AM182">
    <cfRule type="cellIs" dxfId="492" priority="728" operator="lessThan">
      <formula>0</formula>
    </cfRule>
    <cfRule type="cellIs" dxfId="491" priority="729" operator="equal">
      <formula>0</formula>
    </cfRule>
  </conditionalFormatting>
  <conditionalFormatting sqref="BN182:BS182">
    <cfRule type="cellIs" dxfId="490" priority="732" operator="lessThan">
      <formula>0</formula>
    </cfRule>
    <cfRule type="cellIs" dxfId="489" priority="733" operator="equal">
      <formula>0</formula>
    </cfRule>
  </conditionalFormatting>
  <conditionalFormatting sqref="K182:X182">
    <cfRule type="cellIs" dxfId="488" priority="735" operator="lessThan">
      <formula>0</formula>
    </cfRule>
  </conditionalFormatting>
  <conditionalFormatting sqref="CC238">
    <cfRule type="expression" dxfId="487" priority="725">
      <formula>_xlfn.ISFORMULA(CC238)=FALSE</formula>
    </cfRule>
  </conditionalFormatting>
  <conditionalFormatting sqref="K238:X238">
    <cfRule type="expression" dxfId="486" priority="726">
      <formula>K$2="Lun"</formula>
    </cfRule>
  </conditionalFormatting>
  <conditionalFormatting sqref="K238:X238">
    <cfRule type="cellIs" dxfId="485" priority="727" operator="lessThan">
      <formula>0</formula>
    </cfRule>
  </conditionalFormatting>
  <conditionalFormatting sqref="CC11">
    <cfRule type="expression" dxfId="484" priority="720">
      <formula>_xlfn.ISFORMULA(CC11)=FALSE</formula>
    </cfRule>
  </conditionalFormatting>
  <conditionalFormatting sqref="K11:X11">
    <cfRule type="expression" dxfId="483" priority="723">
      <formula>K$2="Lun"</formula>
    </cfRule>
  </conditionalFormatting>
  <conditionalFormatting sqref="AN11">
    <cfRule type="cellIs" dxfId="482" priority="719" operator="equal">
      <formula>0</formula>
    </cfRule>
  </conditionalFormatting>
  <conditionalFormatting sqref="AM11">
    <cfRule type="cellIs" dxfId="481" priority="717" operator="lessThan">
      <formula>0</formula>
    </cfRule>
    <cfRule type="cellIs" dxfId="480" priority="718" operator="equal">
      <formula>0</formula>
    </cfRule>
  </conditionalFormatting>
  <conditionalFormatting sqref="BN11:BS11">
    <cfRule type="cellIs" dxfId="479" priority="721" operator="lessThan">
      <formula>0</formula>
    </cfRule>
    <cfRule type="cellIs" dxfId="478" priority="722" operator="equal">
      <formula>0</formula>
    </cfRule>
  </conditionalFormatting>
  <conditionalFormatting sqref="K11:X11">
    <cfRule type="cellIs" dxfId="477" priority="724" operator="lessThan">
      <formula>0</formula>
    </cfRule>
  </conditionalFormatting>
  <conditionalFormatting sqref="CC69">
    <cfRule type="expression" dxfId="476" priority="706">
      <formula>_xlfn.ISFORMULA(CC69)=FALSE</formula>
    </cfRule>
  </conditionalFormatting>
  <conditionalFormatting sqref="K69:X69">
    <cfRule type="expression" dxfId="475" priority="709">
      <formula>K$2="Lun"</formula>
    </cfRule>
  </conditionalFormatting>
  <conditionalFormatting sqref="AN69">
    <cfRule type="cellIs" dxfId="474" priority="705" operator="equal">
      <formula>0</formula>
    </cfRule>
  </conditionalFormatting>
  <conditionalFormatting sqref="AM69">
    <cfRule type="cellIs" dxfId="473" priority="703" operator="lessThan">
      <formula>0</formula>
    </cfRule>
    <cfRule type="cellIs" dxfId="472" priority="704" operator="equal">
      <formula>0</formula>
    </cfRule>
  </conditionalFormatting>
  <conditionalFormatting sqref="BN69:BS69">
    <cfRule type="cellIs" dxfId="471" priority="707" operator="lessThan">
      <formula>0</formula>
    </cfRule>
    <cfRule type="cellIs" dxfId="470" priority="708" operator="equal">
      <formula>0</formula>
    </cfRule>
  </conditionalFormatting>
  <conditionalFormatting sqref="K69:X69">
    <cfRule type="cellIs" dxfId="469" priority="710" operator="lessThan">
      <formula>0</formula>
    </cfRule>
  </conditionalFormatting>
  <conditionalFormatting sqref="CC127">
    <cfRule type="expression" dxfId="468" priority="692">
      <formula>_xlfn.ISFORMULA(CC127)=FALSE</formula>
    </cfRule>
  </conditionalFormatting>
  <conditionalFormatting sqref="K127:X127">
    <cfRule type="expression" dxfId="467" priority="695">
      <formula>K$2="Lun"</formula>
    </cfRule>
  </conditionalFormatting>
  <conditionalFormatting sqref="AN127">
    <cfRule type="cellIs" dxfId="466" priority="691" operator="equal">
      <formula>0</formula>
    </cfRule>
  </conditionalFormatting>
  <conditionalFormatting sqref="AM127">
    <cfRule type="cellIs" dxfId="465" priority="689" operator="lessThan">
      <formula>0</formula>
    </cfRule>
    <cfRule type="cellIs" dxfId="464" priority="690" operator="equal">
      <formula>0</formula>
    </cfRule>
  </conditionalFormatting>
  <conditionalFormatting sqref="BN127:BS127">
    <cfRule type="cellIs" dxfId="463" priority="693" operator="lessThan">
      <formula>0</formula>
    </cfRule>
    <cfRule type="cellIs" dxfId="462" priority="694" operator="equal">
      <formula>0</formula>
    </cfRule>
  </conditionalFormatting>
  <conditionalFormatting sqref="K127:X127">
    <cfRule type="cellIs" dxfId="461" priority="696" operator="lessThan">
      <formula>0</formula>
    </cfRule>
  </conditionalFormatting>
  <conditionalFormatting sqref="CC185">
    <cfRule type="expression" dxfId="460" priority="684">
      <formula>_xlfn.ISFORMULA(CC185)=FALSE</formula>
    </cfRule>
  </conditionalFormatting>
  <conditionalFormatting sqref="K185:X185">
    <cfRule type="expression" dxfId="459" priority="687">
      <formula>K$2="Lun"</formula>
    </cfRule>
  </conditionalFormatting>
  <conditionalFormatting sqref="AN185">
    <cfRule type="cellIs" dxfId="458" priority="683" operator="equal">
      <formula>0</formula>
    </cfRule>
  </conditionalFormatting>
  <conditionalFormatting sqref="AM185">
    <cfRule type="cellIs" dxfId="457" priority="681" operator="lessThan">
      <formula>0</formula>
    </cfRule>
    <cfRule type="cellIs" dxfId="456" priority="682" operator="equal">
      <formula>0</formula>
    </cfRule>
  </conditionalFormatting>
  <conditionalFormatting sqref="BN185:BS185">
    <cfRule type="cellIs" dxfId="455" priority="685" operator="lessThan">
      <formula>0</formula>
    </cfRule>
    <cfRule type="cellIs" dxfId="454" priority="686" operator="equal">
      <formula>0</formula>
    </cfRule>
  </conditionalFormatting>
  <conditionalFormatting sqref="K185:X185">
    <cfRule type="cellIs" dxfId="453" priority="688" operator="lessThan">
      <formula>0</formula>
    </cfRule>
  </conditionalFormatting>
  <conditionalFormatting sqref="CC241">
    <cfRule type="expression" dxfId="452" priority="675">
      <formula>_xlfn.ISFORMULA(CC241)=FALSE</formula>
    </cfRule>
  </conditionalFormatting>
  <conditionalFormatting sqref="K241:X241">
    <cfRule type="expression" dxfId="451" priority="676">
      <formula>K$2="Lun"</formula>
    </cfRule>
  </conditionalFormatting>
  <conditionalFormatting sqref="K241:X241">
    <cfRule type="cellIs" dxfId="450" priority="677" operator="lessThan">
      <formula>0</formula>
    </cfRule>
  </conditionalFormatting>
  <conditionalFormatting sqref="CC43">
    <cfRule type="expression" dxfId="449" priority="667">
      <formula>_xlfn.ISFORMULA(CC43)=FALSE</formula>
    </cfRule>
  </conditionalFormatting>
  <conditionalFormatting sqref="K43:X43">
    <cfRule type="expression" dxfId="448" priority="670">
      <formula>K$2="Lun"</formula>
    </cfRule>
  </conditionalFormatting>
  <conditionalFormatting sqref="AN43">
    <cfRule type="cellIs" dxfId="447" priority="666" operator="equal">
      <formula>0</formula>
    </cfRule>
  </conditionalFormatting>
  <conditionalFormatting sqref="AM43">
    <cfRule type="cellIs" dxfId="446" priority="664" operator="lessThan">
      <formula>0</formula>
    </cfRule>
    <cfRule type="cellIs" dxfId="445" priority="665" operator="equal">
      <formula>0</formula>
    </cfRule>
  </conditionalFormatting>
  <conditionalFormatting sqref="BN43:BS43">
    <cfRule type="cellIs" dxfId="444" priority="668" operator="lessThan">
      <formula>0</formula>
    </cfRule>
    <cfRule type="cellIs" dxfId="443" priority="669" operator="equal">
      <formula>0</formula>
    </cfRule>
  </conditionalFormatting>
  <conditionalFormatting sqref="K43:X43">
    <cfRule type="cellIs" dxfId="442" priority="671" operator="lessThan">
      <formula>0</formula>
    </cfRule>
  </conditionalFormatting>
  <conditionalFormatting sqref="CC101">
    <cfRule type="expression" dxfId="441" priority="656">
      <formula>_xlfn.ISFORMULA(CC101)=FALSE</formula>
    </cfRule>
  </conditionalFormatting>
  <conditionalFormatting sqref="K101:X101">
    <cfRule type="expression" dxfId="440" priority="659">
      <formula>K$2="Lun"</formula>
    </cfRule>
  </conditionalFormatting>
  <conditionalFormatting sqref="AN101">
    <cfRule type="cellIs" dxfId="439" priority="655" operator="equal">
      <formula>0</formula>
    </cfRule>
  </conditionalFormatting>
  <conditionalFormatting sqref="AM101">
    <cfRule type="cellIs" dxfId="438" priority="653" operator="lessThan">
      <formula>0</formula>
    </cfRule>
    <cfRule type="cellIs" dxfId="437" priority="654" operator="equal">
      <formula>0</formula>
    </cfRule>
  </conditionalFormatting>
  <conditionalFormatting sqref="BN101:BS101">
    <cfRule type="cellIs" dxfId="436" priority="657" operator="lessThan">
      <formula>0</formula>
    </cfRule>
    <cfRule type="cellIs" dxfId="435" priority="658" operator="equal">
      <formula>0</formula>
    </cfRule>
  </conditionalFormatting>
  <conditionalFormatting sqref="K101:X101">
    <cfRule type="cellIs" dxfId="434" priority="660" operator="lessThan">
      <formula>0</formula>
    </cfRule>
  </conditionalFormatting>
  <conditionalFormatting sqref="CC159">
    <cfRule type="expression" dxfId="433" priority="642">
      <formula>_xlfn.ISFORMULA(CC159)=FALSE</formula>
    </cfRule>
  </conditionalFormatting>
  <conditionalFormatting sqref="K159:X159">
    <cfRule type="expression" dxfId="432" priority="645">
      <formula>K$2="Lun"</formula>
    </cfRule>
  </conditionalFormatting>
  <conditionalFormatting sqref="AM159">
    <cfRule type="cellIs" dxfId="431" priority="639" operator="lessThan">
      <formula>0</formula>
    </cfRule>
    <cfRule type="cellIs" dxfId="430" priority="640" operator="equal">
      <formula>0</formula>
    </cfRule>
  </conditionalFormatting>
  <conditionalFormatting sqref="BN159:BS159">
    <cfRule type="cellIs" dxfId="429" priority="643" operator="lessThan">
      <formula>0</formula>
    </cfRule>
    <cfRule type="cellIs" dxfId="428" priority="644" operator="equal">
      <formula>0</formula>
    </cfRule>
  </conditionalFormatting>
  <conditionalFormatting sqref="K159:X159">
    <cfRule type="cellIs" dxfId="427" priority="646" operator="lessThan">
      <formula>0</formula>
    </cfRule>
  </conditionalFormatting>
  <conditionalFormatting sqref="CC217">
    <cfRule type="expression" dxfId="426" priority="634">
      <formula>_xlfn.ISFORMULA(CC217)=FALSE</formula>
    </cfRule>
  </conditionalFormatting>
  <conditionalFormatting sqref="K217:X217">
    <cfRule type="expression" dxfId="425" priority="637">
      <formula>K$2="Lun"</formula>
    </cfRule>
  </conditionalFormatting>
  <conditionalFormatting sqref="AN217">
    <cfRule type="cellIs" dxfId="424" priority="633" operator="equal">
      <formula>0</formula>
    </cfRule>
  </conditionalFormatting>
  <conditionalFormatting sqref="AM217">
    <cfRule type="cellIs" dxfId="423" priority="631" operator="lessThan">
      <formula>0</formula>
    </cfRule>
    <cfRule type="cellIs" dxfId="422" priority="632" operator="equal">
      <formula>0</formula>
    </cfRule>
  </conditionalFormatting>
  <conditionalFormatting sqref="BN217:BS217">
    <cfRule type="cellIs" dxfId="421" priority="635" operator="lessThan">
      <formula>0</formula>
    </cfRule>
    <cfRule type="cellIs" dxfId="420" priority="636" operator="equal">
      <formula>0</formula>
    </cfRule>
  </conditionalFormatting>
  <conditionalFormatting sqref="K217:X217">
    <cfRule type="cellIs" dxfId="419" priority="638" operator="lessThan">
      <formula>0</formula>
    </cfRule>
  </conditionalFormatting>
  <conditionalFormatting sqref="CC273">
    <cfRule type="expression" dxfId="418" priority="625">
      <formula>_xlfn.ISFORMULA(CC273)=FALSE</formula>
    </cfRule>
  </conditionalFormatting>
  <conditionalFormatting sqref="K273:X273">
    <cfRule type="expression" dxfId="417" priority="626">
      <formula>K$2="Lun"</formula>
    </cfRule>
  </conditionalFormatting>
  <conditionalFormatting sqref="K273:X273">
    <cfRule type="cellIs" dxfId="416" priority="627" operator="lessThan">
      <formula>0</formula>
    </cfRule>
  </conditionalFormatting>
  <conditionalFormatting sqref="CC45">
    <cfRule type="expression" dxfId="415" priority="617">
      <formula>_xlfn.ISFORMULA(CC45)=FALSE</formula>
    </cfRule>
  </conditionalFormatting>
  <conditionalFormatting sqref="K45:X45">
    <cfRule type="expression" dxfId="414" priority="620">
      <formula>K$2="Lun"</formula>
    </cfRule>
  </conditionalFormatting>
  <conditionalFormatting sqref="AN45">
    <cfRule type="cellIs" dxfId="413" priority="616" operator="equal">
      <formula>0</formula>
    </cfRule>
  </conditionalFormatting>
  <conditionalFormatting sqref="AM45">
    <cfRule type="cellIs" dxfId="412" priority="614" operator="lessThan">
      <formula>0</formula>
    </cfRule>
    <cfRule type="cellIs" dxfId="411" priority="615" operator="equal">
      <formula>0</formula>
    </cfRule>
  </conditionalFormatting>
  <conditionalFormatting sqref="BN45:BS45">
    <cfRule type="cellIs" dxfId="410" priority="618" operator="lessThan">
      <formula>0</formula>
    </cfRule>
    <cfRule type="cellIs" dxfId="409" priority="619" operator="equal">
      <formula>0</formula>
    </cfRule>
  </conditionalFormatting>
  <conditionalFormatting sqref="K45:X45">
    <cfRule type="cellIs" dxfId="408" priority="621" operator="lessThan">
      <formula>0</formula>
    </cfRule>
  </conditionalFormatting>
  <conditionalFormatting sqref="CC103">
    <cfRule type="expression" dxfId="407" priority="606">
      <formula>_xlfn.ISFORMULA(CC103)=FALSE</formula>
    </cfRule>
  </conditionalFormatting>
  <conditionalFormatting sqref="K103:X103">
    <cfRule type="expression" dxfId="406" priority="609">
      <formula>K$2="Lun"</formula>
    </cfRule>
  </conditionalFormatting>
  <conditionalFormatting sqref="AN103">
    <cfRule type="cellIs" dxfId="405" priority="605" operator="equal">
      <formula>0</formula>
    </cfRule>
  </conditionalFormatting>
  <conditionalFormatting sqref="AM103">
    <cfRule type="cellIs" dxfId="404" priority="603" operator="lessThan">
      <formula>0</formula>
    </cfRule>
    <cfRule type="cellIs" dxfId="403" priority="604" operator="equal">
      <formula>0</formula>
    </cfRule>
  </conditionalFormatting>
  <conditionalFormatting sqref="BN103:BS103">
    <cfRule type="cellIs" dxfId="402" priority="607" operator="lessThan">
      <formula>0</formula>
    </cfRule>
    <cfRule type="cellIs" dxfId="401" priority="608" operator="equal">
      <formula>0</formula>
    </cfRule>
  </conditionalFormatting>
  <conditionalFormatting sqref="K103:X103">
    <cfRule type="cellIs" dxfId="400" priority="610" operator="lessThan">
      <formula>0</formula>
    </cfRule>
  </conditionalFormatting>
  <conditionalFormatting sqref="CC161">
    <cfRule type="expression" dxfId="399" priority="592">
      <formula>_xlfn.ISFORMULA(CC161)=FALSE</formula>
    </cfRule>
  </conditionalFormatting>
  <conditionalFormatting sqref="K161:X161">
    <cfRule type="expression" dxfId="398" priority="595">
      <formula>K$2="Lun"</formula>
    </cfRule>
  </conditionalFormatting>
  <conditionalFormatting sqref="AN161">
    <cfRule type="cellIs" dxfId="397" priority="591" operator="equal">
      <formula>0</formula>
    </cfRule>
  </conditionalFormatting>
  <conditionalFormatting sqref="AM161">
    <cfRule type="cellIs" dxfId="396" priority="589" operator="lessThan">
      <formula>0</formula>
    </cfRule>
    <cfRule type="cellIs" dxfId="395" priority="590" operator="equal">
      <formula>0</formula>
    </cfRule>
  </conditionalFormatting>
  <conditionalFormatting sqref="BN161:BS161">
    <cfRule type="cellIs" dxfId="394" priority="593" operator="lessThan">
      <formula>0</formula>
    </cfRule>
    <cfRule type="cellIs" dxfId="393" priority="594" operator="equal">
      <formula>0</formula>
    </cfRule>
  </conditionalFormatting>
  <conditionalFormatting sqref="K161:X161">
    <cfRule type="cellIs" dxfId="392" priority="596" operator="lessThan">
      <formula>0</formula>
    </cfRule>
  </conditionalFormatting>
  <conditionalFormatting sqref="CC219">
    <cfRule type="expression" dxfId="391" priority="581">
      <formula>_xlfn.ISFORMULA(CC219)=FALSE</formula>
    </cfRule>
  </conditionalFormatting>
  <conditionalFormatting sqref="K219:X219">
    <cfRule type="expression" dxfId="390" priority="584">
      <formula>K$2="Lun"</formula>
    </cfRule>
  </conditionalFormatting>
  <conditionalFormatting sqref="AN219">
    <cfRule type="cellIs" dxfId="389" priority="580" operator="equal">
      <formula>0</formula>
    </cfRule>
  </conditionalFormatting>
  <conditionalFormatting sqref="AM219">
    <cfRule type="cellIs" dxfId="388" priority="578" operator="lessThan">
      <formula>0</formula>
    </cfRule>
    <cfRule type="cellIs" dxfId="387" priority="579" operator="equal">
      <formula>0</formula>
    </cfRule>
  </conditionalFormatting>
  <conditionalFormatting sqref="BN219:BS219">
    <cfRule type="cellIs" dxfId="386" priority="582" operator="lessThan">
      <formula>0</formula>
    </cfRule>
    <cfRule type="cellIs" dxfId="385" priority="583" operator="equal">
      <formula>0</formula>
    </cfRule>
  </conditionalFormatting>
  <conditionalFormatting sqref="K219:X219">
    <cfRule type="cellIs" dxfId="384" priority="585" operator="lessThan">
      <formula>0</formula>
    </cfRule>
  </conditionalFormatting>
  <conditionalFormatting sqref="CC275">
    <cfRule type="expression" dxfId="383" priority="575">
      <formula>_xlfn.ISFORMULA(CC275)=FALSE</formula>
    </cfRule>
  </conditionalFormatting>
  <conditionalFormatting sqref="K275:X275">
    <cfRule type="expression" dxfId="382" priority="576">
      <formula>K$2="Lun"</formula>
    </cfRule>
  </conditionalFormatting>
  <conditionalFormatting sqref="K275:X275">
    <cfRule type="cellIs" dxfId="381" priority="577" operator="lessThan">
      <formula>0</formula>
    </cfRule>
  </conditionalFormatting>
  <conditionalFormatting sqref="Z49:AJ49">
    <cfRule type="expression" dxfId="380" priority="6678">
      <formula>VLOOKUP($A23,$A$236:$X$285,L$1,FALSE)&lt;0</formula>
    </cfRule>
    <cfRule type="cellIs" dxfId="379" priority="6679" operator="lessThan">
      <formula>0</formula>
    </cfRule>
    <cfRule type="cellIs" dxfId="378" priority="6680" operator="greaterThanOrEqual">
      <formula>0</formula>
    </cfRule>
  </conditionalFormatting>
  <conditionalFormatting sqref="CC22">
    <cfRule type="expression" dxfId="377" priority="567">
      <formula>_xlfn.ISFORMULA(CC22)=FALSE</formula>
    </cfRule>
  </conditionalFormatting>
  <conditionalFormatting sqref="K22:X22">
    <cfRule type="expression" dxfId="376" priority="570">
      <formula>K$2="Lun"</formula>
    </cfRule>
  </conditionalFormatting>
  <conditionalFormatting sqref="AN22">
    <cfRule type="cellIs" dxfId="375" priority="566" operator="equal">
      <formula>0</formula>
    </cfRule>
  </conditionalFormatting>
  <conditionalFormatting sqref="AM22">
    <cfRule type="cellIs" dxfId="374" priority="564" operator="lessThan">
      <formula>0</formula>
    </cfRule>
    <cfRule type="cellIs" dxfId="373" priority="565" operator="equal">
      <formula>0</formula>
    </cfRule>
  </conditionalFormatting>
  <conditionalFormatting sqref="BN22:BS22">
    <cfRule type="cellIs" dxfId="372" priority="568" operator="lessThan">
      <formula>0</formula>
    </cfRule>
    <cfRule type="cellIs" dxfId="371" priority="569" operator="equal">
      <formula>0</formula>
    </cfRule>
  </conditionalFormatting>
  <conditionalFormatting sqref="K22:X22">
    <cfRule type="cellIs" dxfId="370" priority="571" operator="lessThan">
      <formula>0</formula>
    </cfRule>
  </conditionalFormatting>
  <conditionalFormatting sqref="Z21:AJ22 Z27:AJ27 AA9:AJ9 Z41:AJ41 Z29:AJ30 Z38:AJ38">
    <cfRule type="expression" dxfId="369" priority="572">
      <formula>VLOOKUP(#REF!,$A$236:$X$285,L$1,FALSE)&lt;0</formula>
    </cfRule>
    <cfRule type="cellIs" dxfId="368" priority="573" operator="lessThan">
      <formula>0</formula>
    </cfRule>
    <cfRule type="cellIs" dxfId="367" priority="574" operator="greaterThanOrEqual">
      <formula>0</formula>
    </cfRule>
  </conditionalFormatting>
  <conditionalFormatting sqref="CC80">
    <cfRule type="expression" dxfId="366" priority="556">
      <formula>_xlfn.ISFORMULA(CC80)=FALSE</formula>
    </cfRule>
  </conditionalFormatting>
  <conditionalFormatting sqref="K80:X80">
    <cfRule type="expression" dxfId="365" priority="559">
      <formula>K$2="Lun"</formula>
    </cfRule>
  </conditionalFormatting>
  <conditionalFormatting sqref="AN80">
    <cfRule type="cellIs" dxfId="364" priority="555" operator="equal">
      <formula>0</formula>
    </cfRule>
  </conditionalFormatting>
  <conditionalFormatting sqref="AM80">
    <cfRule type="cellIs" dxfId="363" priority="553" operator="lessThan">
      <formula>0</formula>
    </cfRule>
    <cfRule type="cellIs" dxfId="362" priority="554" operator="equal">
      <formula>0</formula>
    </cfRule>
  </conditionalFormatting>
  <conditionalFormatting sqref="BN80:BS80">
    <cfRule type="cellIs" dxfId="361" priority="557" operator="lessThan">
      <formula>0</formula>
    </cfRule>
    <cfRule type="cellIs" dxfId="360" priority="558" operator="equal">
      <formula>0</formula>
    </cfRule>
  </conditionalFormatting>
  <conditionalFormatting sqref="K80:X80">
    <cfRule type="cellIs" dxfId="359" priority="560" operator="lessThan">
      <formula>0</formula>
    </cfRule>
  </conditionalFormatting>
  <conditionalFormatting sqref="CC138">
    <cfRule type="expression" dxfId="358" priority="542">
      <formula>_xlfn.ISFORMULA(CC138)=FALSE</formula>
    </cfRule>
  </conditionalFormatting>
  <conditionalFormatting sqref="K138:X138">
    <cfRule type="expression" dxfId="357" priority="545">
      <formula>K$2="Lun"</formula>
    </cfRule>
  </conditionalFormatting>
  <conditionalFormatting sqref="AN138">
    <cfRule type="cellIs" dxfId="356" priority="541" operator="equal">
      <formula>0</formula>
    </cfRule>
  </conditionalFormatting>
  <conditionalFormatting sqref="AM138">
    <cfRule type="cellIs" dxfId="355" priority="539" operator="lessThan">
      <formula>0</formula>
    </cfRule>
    <cfRule type="cellIs" dxfId="354" priority="540" operator="equal">
      <formula>0</formula>
    </cfRule>
  </conditionalFormatting>
  <conditionalFormatting sqref="BN138:BS138">
    <cfRule type="cellIs" dxfId="353" priority="543" operator="lessThan">
      <formula>0</formula>
    </cfRule>
    <cfRule type="cellIs" dxfId="352" priority="544" operator="equal">
      <formula>0</formula>
    </cfRule>
  </conditionalFormatting>
  <conditionalFormatting sqref="K138:X138">
    <cfRule type="cellIs" dxfId="351" priority="546" operator="lessThan">
      <formula>0</formula>
    </cfRule>
  </conditionalFormatting>
  <conditionalFormatting sqref="CC196">
    <cfRule type="expression" dxfId="350" priority="531">
      <formula>_xlfn.ISFORMULA(CC196)=FALSE</formula>
    </cfRule>
  </conditionalFormatting>
  <conditionalFormatting sqref="K196:X196">
    <cfRule type="expression" dxfId="349" priority="534">
      <formula>K$2="Lun"</formula>
    </cfRule>
  </conditionalFormatting>
  <conditionalFormatting sqref="AN196">
    <cfRule type="cellIs" dxfId="348" priority="530" operator="equal">
      <formula>0</formula>
    </cfRule>
  </conditionalFormatting>
  <conditionalFormatting sqref="AM196">
    <cfRule type="cellIs" dxfId="347" priority="528" operator="lessThan">
      <formula>0</formula>
    </cfRule>
    <cfRule type="cellIs" dxfId="346" priority="529" operator="equal">
      <formula>0</formula>
    </cfRule>
  </conditionalFormatting>
  <conditionalFormatting sqref="BN196:BS196">
    <cfRule type="cellIs" dxfId="345" priority="532" operator="lessThan">
      <formula>0</formula>
    </cfRule>
    <cfRule type="cellIs" dxfId="344" priority="533" operator="equal">
      <formula>0</formula>
    </cfRule>
  </conditionalFormatting>
  <conditionalFormatting sqref="K196:X196">
    <cfRule type="cellIs" dxfId="343" priority="535" operator="lessThan">
      <formula>0</formula>
    </cfRule>
  </conditionalFormatting>
  <conditionalFormatting sqref="CC252">
    <cfRule type="expression" dxfId="342" priority="525">
      <formula>_xlfn.ISFORMULA(CC252)=FALSE</formula>
    </cfRule>
  </conditionalFormatting>
  <conditionalFormatting sqref="K252:X252">
    <cfRule type="expression" dxfId="341" priority="526">
      <formula>K$2="Lun"</formula>
    </cfRule>
  </conditionalFormatting>
  <conditionalFormatting sqref="K252:X252">
    <cfRule type="cellIs" dxfId="340" priority="527" operator="lessThan">
      <formula>0</formula>
    </cfRule>
  </conditionalFormatting>
  <conditionalFormatting sqref="CC21">
    <cfRule type="expression" dxfId="339" priority="517">
      <formula>_xlfn.ISFORMULA(CC21)=FALSE</formula>
    </cfRule>
  </conditionalFormatting>
  <conditionalFormatting sqref="K21:X21">
    <cfRule type="expression" dxfId="338" priority="520">
      <formula>K$2="Lun"</formula>
    </cfRule>
  </conditionalFormatting>
  <conditionalFormatting sqref="AN21">
    <cfRule type="cellIs" dxfId="337" priority="516" operator="equal">
      <formula>0</formula>
    </cfRule>
  </conditionalFormatting>
  <conditionalFormatting sqref="AM21">
    <cfRule type="cellIs" dxfId="336" priority="514" operator="lessThan">
      <formula>0</formula>
    </cfRule>
    <cfRule type="cellIs" dxfId="335" priority="515" operator="equal">
      <formula>0</formula>
    </cfRule>
  </conditionalFormatting>
  <conditionalFormatting sqref="BN21:BS21">
    <cfRule type="cellIs" dxfId="334" priority="518" operator="lessThan">
      <formula>0</formula>
    </cfRule>
    <cfRule type="cellIs" dxfId="333" priority="519" operator="equal">
      <formula>0</formula>
    </cfRule>
  </conditionalFormatting>
  <conditionalFormatting sqref="K21:X21">
    <cfRule type="cellIs" dxfId="332" priority="521" operator="lessThan">
      <formula>0</formula>
    </cfRule>
  </conditionalFormatting>
  <conditionalFormatting sqref="CC79">
    <cfRule type="expression" dxfId="331" priority="506">
      <formula>_xlfn.ISFORMULA(CC79)=FALSE</formula>
    </cfRule>
  </conditionalFormatting>
  <conditionalFormatting sqref="K79:X79">
    <cfRule type="expression" dxfId="330" priority="509">
      <formula>K$2="Lun"</formula>
    </cfRule>
  </conditionalFormatting>
  <conditionalFormatting sqref="AN79">
    <cfRule type="cellIs" dxfId="329" priority="505" operator="equal">
      <formula>0</formula>
    </cfRule>
  </conditionalFormatting>
  <conditionalFormatting sqref="AM79">
    <cfRule type="cellIs" dxfId="328" priority="503" operator="lessThan">
      <formula>0</formula>
    </cfRule>
    <cfRule type="cellIs" dxfId="327" priority="504" operator="equal">
      <formula>0</formula>
    </cfRule>
  </conditionalFormatting>
  <conditionalFormatting sqref="BN79:BS79">
    <cfRule type="cellIs" dxfId="326" priority="507" operator="lessThan">
      <formula>0</formula>
    </cfRule>
    <cfRule type="cellIs" dxfId="325" priority="508" operator="equal">
      <formula>0</formula>
    </cfRule>
  </conditionalFormatting>
  <conditionalFormatting sqref="K79:X79">
    <cfRule type="cellIs" dxfId="324" priority="510" operator="lessThan">
      <formula>0</formula>
    </cfRule>
  </conditionalFormatting>
  <conditionalFormatting sqref="CC137">
    <cfRule type="expression" dxfId="323" priority="492">
      <formula>_xlfn.ISFORMULA(CC137)=FALSE</formula>
    </cfRule>
  </conditionalFormatting>
  <conditionalFormatting sqref="K137:X137">
    <cfRule type="expression" dxfId="322" priority="495">
      <formula>K$2="Lun"</formula>
    </cfRule>
  </conditionalFormatting>
  <conditionalFormatting sqref="AN137">
    <cfRule type="cellIs" dxfId="321" priority="491" operator="equal">
      <formula>0</formula>
    </cfRule>
  </conditionalFormatting>
  <conditionalFormatting sqref="AM137">
    <cfRule type="cellIs" dxfId="320" priority="489" operator="lessThan">
      <formula>0</formula>
    </cfRule>
    <cfRule type="cellIs" dxfId="319" priority="490" operator="equal">
      <formula>0</formula>
    </cfRule>
  </conditionalFormatting>
  <conditionalFormatting sqref="BN137:BS137">
    <cfRule type="cellIs" dxfId="318" priority="493" operator="lessThan">
      <formula>0</formula>
    </cfRule>
    <cfRule type="cellIs" dxfId="317" priority="494" operator="equal">
      <formula>0</formula>
    </cfRule>
  </conditionalFormatting>
  <conditionalFormatting sqref="K137:X137">
    <cfRule type="cellIs" dxfId="316" priority="496" operator="lessThan">
      <formula>0</formula>
    </cfRule>
  </conditionalFormatting>
  <conditionalFormatting sqref="CC195">
    <cfRule type="expression" dxfId="315" priority="484">
      <formula>_xlfn.ISFORMULA(CC195)=FALSE</formula>
    </cfRule>
  </conditionalFormatting>
  <conditionalFormatting sqref="K195:X195">
    <cfRule type="expression" dxfId="314" priority="487">
      <formula>K$2="Lun"</formula>
    </cfRule>
  </conditionalFormatting>
  <conditionalFormatting sqref="AN195">
    <cfRule type="cellIs" dxfId="313" priority="483" operator="equal">
      <formula>0</formula>
    </cfRule>
  </conditionalFormatting>
  <conditionalFormatting sqref="AM195">
    <cfRule type="cellIs" dxfId="312" priority="481" operator="lessThan">
      <formula>0</formula>
    </cfRule>
    <cfRule type="cellIs" dxfId="311" priority="482" operator="equal">
      <formula>0</formula>
    </cfRule>
  </conditionalFormatting>
  <conditionalFormatting sqref="BN195:BS195">
    <cfRule type="cellIs" dxfId="310" priority="485" operator="lessThan">
      <formula>0</formula>
    </cfRule>
    <cfRule type="cellIs" dxfId="309" priority="486" operator="equal">
      <formula>0</formula>
    </cfRule>
  </conditionalFormatting>
  <conditionalFormatting sqref="K195:X195">
    <cfRule type="cellIs" dxfId="308" priority="488" operator="lessThan">
      <formula>0</formula>
    </cfRule>
  </conditionalFormatting>
  <conditionalFormatting sqref="CC251">
    <cfRule type="expression" dxfId="307" priority="475">
      <formula>_xlfn.ISFORMULA(CC251)=FALSE</formula>
    </cfRule>
  </conditionalFormatting>
  <conditionalFormatting sqref="K251:X251">
    <cfRule type="expression" dxfId="306" priority="476">
      <formula>K$2="Lun"</formula>
    </cfRule>
  </conditionalFormatting>
  <conditionalFormatting sqref="K251:X251">
    <cfRule type="cellIs" dxfId="305" priority="477" operator="lessThan">
      <formula>0</formula>
    </cfRule>
  </conditionalFormatting>
  <conditionalFormatting sqref="CC27">
    <cfRule type="expression" dxfId="304" priority="467">
      <formula>_xlfn.ISFORMULA(CC27)=FALSE</formula>
    </cfRule>
  </conditionalFormatting>
  <conditionalFormatting sqref="K27:X27">
    <cfRule type="expression" dxfId="303" priority="470">
      <formula>K$2="Lun"</formula>
    </cfRule>
  </conditionalFormatting>
  <conditionalFormatting sqref="AN27">
    <cfRule type="cellIs" dxfId="302" priority="466" operator="equal">
      <formula>0</formula>
    </cfRule>
  </conditionalFormatting>
  <conditionalFormatting sqref="AM27">
    <cfRule type="cellIs" dxfId="301" priority="464" operator="lessThan">
      <formula>0</formula>
    </cfRule>
    <cfRule type="cellIs" dxfId="300" priority="465" operator="equal">
      <formula>0</formula>
    </cfRule>
  </conditionalFormatting>
  <conditionalFormatting sqref="BN27:BS27 BO30 BO32">
    <cfRule type="cellIs" dxfId="299" priority="468" operator="lessThan">
      <formula>0</formula>
    </cfRule>
    <cfRule type="cellIs" dxfId="298" priority="469" operator="equal">
      <formula>0</formula>
    </cfRule>
  </conditionalFormatting>
  <conditionalFormatting sqref="K27:X27">
    <cfRule type="cellIs" dxfId="297" priority="471" operator="lessThan">
      <formula>0</formula>
    </cfRule>
  </conditionalFormatting>
  <conditionalFormatting sqref="CC85">
    <cfRule type="expression" dxfId="296" priority="456">
      <formula>_xlfn.ISFORMULA(CC85)=FALSE</formula>
    </cfRule>
  </conditionalFormatting>
  <conditionalFormatting sqref="K85:X85">
    <cfRule type="expression" dxfId="295" priority="459">
      <formula>K$2="Lun"</formula>
    </cfRule>
  </conditionalFormatting>
  <conditionalFormatting sqref="AN85">
    <cfRule type="cellIs" dxfId="294" priority="455" operator="equal">
      <formula>0</formula>
    </cfRule>
  </conditionalFormatting>
  <conditionalFormatting sqref="AM85">
    <cfRule type="cellIs" dxfId="293" priority="453" operator="lessThan">
      <formula>0</formula>
    </cfRule>
    <cfRule type="cellIs" dxfId="292" priority="454" operator="equal">
      <formula>0</formula>
    </cfRule>
  </conditionalFormatting>
  <conditionalFormatting sqref="BN85:BS85 BO88 BO90">
    <cfRule type="cellIs" dxfId="291" priority="457" operator="lessThan">
      <formula>0</formula>
    </cfRule>
    <cfRule type="cellIs" dxfId="290" priority="458" operator="equal">
      <formula>0</formula>
    </cfRule>
  </conditionalFormatting>
  <conditionalFormatting sqref="K85:X85">
    <cfRule type="cellIs" dxfId="289" priority="460" operator="lessThan">
      <formula>0</formula>
    </cfRule>
  </conditionalFormatting>
  <conditionalFormatting sqref="CC143">
    <cfRule type="expression" dxfId="288" priority="442">
      <formula>_xlfn.ISFORMULA(CC143)=FALSE</formula>
    </cfRule>
  </conditionalFormatting>
  <conditionalFormatting sqref="K143:X143">
    <cfRule type="expression" dxfId="287" priority="445">
      <formula>K$2="Lun"</formula>
    </cfRule>
  </conditionalFormatting>
  <conditionalFormatting sqref="AM143">
    <cfRule type="cellIs" dxfId="286" priority="439" operator="lessThan">
      <formula>0</formula>
    </cfRule>
    <cfRule type="cellIs" dxfId="285" priority="440" operator="equal">
      <formula>0</formula>
    </cfRule>
  </conditionalFormatting>
  <conditionalFormatting sqref="BN143:BS143">
    <cfRule type="cellIs" dxfId="284" priority="443" operator="lessThan">
      <formula>0</formula>
    </cfRule>
    <cfRule type="cellIs" dxfId="283" priority="444" operator="equal">
      <formula>0</formula>
    </cfRule>
  </conditionalFormatting>
  <conditionalFormatting sqref="K143:X143">
    <cfRule type="cellIs" dxfId="282" priority="446" operator="lessThan">
      <formula>0</formula>
    </cfRule>
  </conditionalFormatting>
  <conditionalFormatting sqref="CC201">
    <cfRule type="expression" dxfId="281" priority="434">
      <formula>_xlfn.ISFORMULA(CC201)=FALSE</formula>
    </cfRule>
  </conditionalFormatting>
  <conditionalFormatting sqref="K201:X201">
    <cfRule type="expression" dxfId="280" priority="437">
      <formula>K$2="Lun"</formula>
    </cfRule>
  </conditionalFormatting>
  <conditionalFormatting sqref="AN201">
    <cfRule type="cellIs" dxfId="279" priority="433" operator="equal">
      <formula>0</formula>
    </cfRule>
  </conditionalFormatting>
  <conditionalFormatting sqref="AM201">
    <cfRule type="cellIs" dxfId="278" priority="431" operator="lessThan">
      <formula>0</formula>
    </cfRule>
    <cfRule type="cellIs" dxfId="277" priority="432" operator="equal">
      <formula>0</formula>
    </cfRule>
  </conditionalFormatting>
  <conditionalFormatting sqref="BN201:BS201">
    <cfRule type="cellIs" dxfId="276" priority="435" operator="lessThan">
      <formula>0</formula>
    </cfRule>
    <cfRule type="cellIs" dxfId="275" priority="436" operator="equal">
      <formula>0</formula>
    </cfRule>
  </conditionalFormatting>
  <conditionalFormatting sqref="K201:X201">
    <cfRule type="cellIs" dxfId="274" priority="438" operator="lessThan">
      <formula>0</formula>
    </cfRule>
  </conditionalFormatting>
  <conditionalFormatting sqref="CC257">
    <cfRule type="expression" dxfId="273" priority="425">
      <formula>_xlfn.ISFORMULA(CC257)=FALSE</formula>
    </cfRule>
  </conditionalFormatting>
  <conditionalFormatting sqref="K257:X257">
    <cfRule type="expression" dxfId="272" priority="426">
      <formula>K$2="Lun"</formula>
    </cfRule>
  </conditionalFormatting>
  <conditionalFormatting sqref="K257:X257">
    <cfRule type="cellIs" dxfId="271" priority="427" operator="lessThan">
      <formula>0</formula>
    </cfRule>
  </conditionalFormatting>
  <conditionalFormatting sqref="CC29">
    <cfRule type="expression" dxfId="270" priority="417">
      <formula>_xlfn.ISFORMULA(CC29)=FALSE</formula>
    </cfRule>
  </conditionalFormatting>
  <conditionalFormatting sqref="K29:X29">
    <cfRule type="expression" dxfId="269" priority="420">
      <formula>K$2="Lun"</formula>
    </cfRule>
  </conditionalFormatting>
  <conditionalFormatting sqref="AN29">
    <cfRule type="cellIs" dxfId="268" priority="416" operator="equal">
      <formula>0</formula>
    </cfRule>
  </conditionalFormatting>
  <conditionalFormatting sqref="AM29">
    <cfRule type="cellIs" dxfId="267" priority="414" operator="lessThan">
      <formula>0</formula>
    </cfRule>
    <cfRule type="cellIs" dxfId="266" priority="415" operator="equal">
      <formula>0</formula>
    </cfRule>
  </conditionalFormatting>
  <conditionalFormatting sqref="BN29:BS29">
    <cfRule type="cellIs" dxfId="265" priority="418" operator="lessThan">
      <formula>0</formula>
    </cfRule>
    <cfRule type="cellIs" dxfId="264" priority="419" operator="equal">
      <formula>0</formula>
    </cfRule>
  </conditionalFormatting>
  <conditionalFormatting sqref="K29:X29">
    <cfRule type="cellIs" dxfId="263" priority="421" operator="lessThan">
      <formula>0</formula>
    </cfRule>
  </conditionalFormatting>
  <conditionalFormatting sqref="CC87">
    <cfRule type="expression" dxfId="262" priority="406">
      <formula>_xlfn.ISFORMULA(CC87)=FALSE</formula>
    </cfRule>
  </conditionalFormatting>
  <conditionalFormatting sqref="K87:X87">
    <cfRule type="expression" dxfId="261" priority="409">
      <formula>K$2="Lun"</formula>
    </cfRule>
  </conditionalFormatting>
  <conditionalFormatting sqref="AN87">
    <cfRule type="cellIs" dxfId="260" priority="405" operator="equal">
      <formula>0</formula>
    </cfRule>
  </conditionalFormatting>
  <conditionalFormatting sqref="AM87">
    <cfRule type="cellIs" dxfId="259" priority="403" operator="lessThan">
      <formula>0</formula>
    </cfRule>
    <cfRule type="cellIs" dxfId="258" priority="404" operator="equal">
      <formula>0</formula>
    </cfRule>
  </conditionalFormatting>
  <conditionalFormatting sqref="BN87:BS87">
    <cfRule type="cellIs" dxfId="257" priority="407" operator="lessThan">
      <formula>0</formula>
    </cfRule>
    <cfRule type="cellIs" dxfId="256" priority="408" operator="equal">
      <formula>0</formula>
    </cfRule>
  </conditionalFormatting>
  <conditionalFormatting sqref="K87:X87">
    <cfRule type="cellIs" dxfId="255" priority="410" operator="lessThan">
      <formula>0</formula>
    </cfRule>
  </conditionalFormatting>
  <conditionalFormatting sqref="CC145">
    <cfRule type="expression" dxfId="254" priority="392">
      <formula>_xlfn.ISFORMULA(CC145)=FALSE</formula>
    </cfRule>
  </conditionalFormatting>
  <conditionalFormatting sqref="K145:X145">
    <cfRule type="expression" dxfId="253" priority="395">
      <formula>K$2="Lun"</formula>
    </cfRule>
  </conditionalFormatting>
  <conditionalFormatting sqref="AN145">
    <cfRule type="cellIs" dxfId="252" priority="391" operator="equal">
      <formula>0</formula>
    </cfRule>
  </conditionalFormatting>
  <conditionalFormatting sqref="AM145">
    <cfRule type="cellIs" dxfId="251" priority="389" operator="lessThan">
      <formula>0</formula>
    </cfRule>
    <cfRule type="cellIs" dxfId="250" priority="390" operator="equal">
      <formula>0</formula>
    </cfRule>
  </conditionalFormatting>
  <conditionalFormatting sqref="BN145:BS145">
    <cfRule type="cellIs" dxfId="249" priority="393" operator="lessThan">
      <formula>0</formula>
    </cfRule>
    <cfRule type="cellIs" dxfId="248" priority="394" operator="equal">
      <formula>0</formula>
    </cfRule>
  </conditionalFormatting>
  <conditionalFormatting sqref="K145:X145">
    <cfRule type="cellIs" dxfId="247" priority="396" operator="lessThan">
      <formula>0</formula>
    </cfRule>
  </conditionalFormatting>
  <conditionalFormatting sqref="CC203">
    <cfRule type="expression" dxfId="246" priority="384">
      <formula>_xlfn.ISFORMULA(CC203)=FALSE</formula>
    </cfRule>
  </conditionalFormatting>
  <conditionalFormatting sqref="K203:X203">
    <cfRule type="expression" dxfId="245" priority="387">
      <formula>K$2="Lun"</formula>
    </cfRule>
  </conditionalFormatting>
  <conditionalFormatting sqref="AN203">
    <cfRule type="cellIs" dxfId="244" priority="383" operator="equal">
      <formula>0</formula>
    </cfRule>
  </conditionalFormatting>
  <conditionalFormatting sqref="AM203">
    <cfRule type="cellIs" dxfId="243" priority="381" operator="lessThan">
      <formula>0</formula>
    </cfRule>
    <cfRule type="cellIs" dxfId="242" priority="382" operator="equal">
      <formula>0</formula>
    </cfRule>
  </conditionalFormatting>
  <conditionalFormatting sqref="BN203:BS203">
    <cfRule type="cellIs" dxfId="241" priority="385" operator="lessThan">
      <formula>0</formula>
    </cfRule>
    <cfRule type="cellIs" dxfId="240" priority="386" operator="equal">
      <formula>0</formula>
    </cfRule>
  </conditionalFormatting>
  <conditionalFormatting sqref="K203:X203">
    <cfRule type="cellIs" dxfId="239" priority="388" operator="lessThan">
      <formula>0</formula>
    </cfRule>
  </conditionalFormatting>
  <conditionalFormatting sqref="CC259">
    <cfRule type="expression" dxfId="238" priority="375">
      <formula>_xlfn.ISFORMULA(CC259)=FALSE</formula>
    </cfRule>
  </conditionalFormatting>
  <conditionalFormatting sqref="K259:X259">
    <cfRule type="expression" dxfId="237" priority="376">
      <formula>K$2="Lun"</formula>
    </cfRule>
  </conditionalFormatting>
  <conditionalFormatting sqref="K259:X259">
    <cfRule type="cellIs" dxfId="236" priority="377" operator="lessThan">
      <formula>0</formula>
    </cfRule>
  </conditionalFormatting>
  <conditionalFormatting sqref="CC9">
    <cfRule type="expression" dxfId="235" priority="367">
      <formula>_xlfn.ISFORMULA(CC9)=FALSE</formula>
    </cfRule>
  </conditionalFormatting>
  <conditionalFormatting sqref="K9:X9">
    <cfRule type="expression" dxfId="234" priority="370">
      <formula>K$2="Lun"</formula>
    </cfRule>
  </conditionalFormatting>
  <conditionalFormatting sqref="AN9">
    <cfRule type="cellIs" dxfId="233" priority="366" operator="equal">
      <formula>0</formula>
    </cfRule>
  </conditionalFormatting>
  <conditionalFormatting sqref="AM9">
    <cfRule type="cellIs" dxfId="232" priority="364" operator="lessThan">
      <formula>0</formula>
    </cfRule>
    <cfRule type="cellIs" dxfId="231" priority="365" operator="equal">
      <formula>0</formula>
    </cfRule>
  </conditionalFormatting>
  <conditionalFormatting sqref="BN9:BS9">
    <cfRule type="cellIs" dxfId="230" priority="368" operator="lessThan">
      <formula>0</formula>
    </cfRule>
    <cfRule type="cellIs" dxfId="229" priority="369" operator="equal">
      <formula>0</formula>
    </cfRule>
  </conditionalFormatting>
  <conditionalFormatting sqref="K9:X9">
    <cfRule type="cellIs" dxfId="228" priority="371" operator="lessThan">
      <formula>0</formula>
    </cfRule>
  </conditionalFormatting>
  <conditionalFormatting sqref="CC67">
    <cfRule type="expression" dxfId="227" priority="356">
      <formula>_xlfn.ISFORMULA(CC67)=FALSE</formula>
    </cfRule>
  </conditionalFormatting>
  <conditionalFormatting sqref="K67:X67">
    <cfRule type="expression" dxfId="226" priority="359">
      <formula>K$2="Lun"</formula>
    </cfRule>
  </conditionalFormatting>
  <conditionalFormatting sqref="AN67">
    <cfRule type="cellIs" dxfId="225" priority="355" operator="equal">
      <formula>0</formula>
    </cfRule>
  </conditionalFormatting>
  <conditionalFormatting sqref="AM67">
    <cfRule type="cellIs" dxfId="224" priority="353" operator="lessThan">
      <formula>0</formula>
    </cfRule>
    <cfRule type="cellIs" dxfId="223" priority="354" operator="equal">
      <formula>0</formula>
    </cfRule>
  </conditionalFormatting>
  <conditionalFormatting sqref="BN67:BS67">
    <cfRule type="cellIs" dxfId="222" priority="357" operator="lessThan">
      <formula>0</formula>
    </cfRule>
    <cfRule type="cellIs" dxfId="221" priority="358" operator="equal">
      <formula>0</formula>
    </cfRule>
  </conditionalFormatting>
  <conditionalFormatting sqref="K67:X67">
    <cfRule type="cellIs" dxfId="220" priority="360" operator="lessThan">
      <formula>0</formula>
    </cfRule>
  </conditionalFormatting>
  <conditionalFormatting sqref="CC125">
    <cfRule type="expression" dxfId="219" priority="342">
      <formula>_xlfn.ISFORMULA(CC125)=FALSE</formula>
    </cfRule>
  </conditionalFormatting>
  <conditionalFormatting sqref="K125:X125">
    <cfRule type="expression" dxfId="218" priority="345">
      <formula>K$2="Lun"</formula>
    </cfRule>
  </conditionalFormatting>
  <conditionalFormatting sqref="AN125">
    <cfRule type="cellIs" dxfId="217" priority="341" operator="equal">
      <formula>0</formula>
    </cfRule>
  </conditionalFormatting>
  <conditionalFormatting sqref="AM125">
    <cfRule type="cellIs" dxfId="216" priority="339" operator="lessThan">
      <formula>0</formula>
    </cfRule>
    <cfRule type="cellIs" dxfId="215" priority="340" operator="equal">
      <formula>0</formula>
    </cfRule>
  </conditionalFormatting>
  <conditionalFormatting sqref="BN125:BS125">
    <cfRule type="cellIs" dxfId="214" priority="343" operator="lessThan">
      <formula>0</formula>
    </cfRule>
    <cfRule type="cellIs" dxfId="213" priority="344" operator="equal">
      <formula>0</formula>
    </cfRule>
  </conditionalFormatting>
  <conditionalFormatting sqref="K125:X125">
    <cfRule type="cellIs" dxfId="212" priority="346" operator="lessThan">
      <formula>0</formula>
    </cfRule>
  </conditionalFormatting>
  <conditionalFormatting sqref="CC183">
    <cfRule type="expression" dxfId="211" priority="334">
      <formula>_xlfn.ISFORMULA(CC183)=FALSE</formula>
    </cfRule>
  </conditionalFormatting>
  <conditionalFormatting sqref="K183:X183">
    <cfRule type="expression" dxfId="210" priority="337">
      <formula>K$2="Lun"</formula>
    </cfRule>
  </conditionalFormatting>
  <conditionalFormatting sqref="AN183">
    <cfRule type="cellIs" dxfId="209" priority="333" operator="equal">
      <formula>0</formula>
    </cfRule>
  </conditionalFormatting>
  <conditionalFormatting sqref="AM183">
    <cfRule type="cellIs" dxfId="208" priority="331" operator="lessThan">
      <formula>0</formula>
    </cfRule>
    <cfRule type="cellIs" dxfId="207" priority="332" operator="equal">
      <formula>0</formula>
    </cfRule>
  </conditionalFormatting>
  <conditionalFormatting sqref="BN183:BS183">
    <cfRule type="cellIs" dxfId="206" priority="335" operator="lessThan">
      <formula>0</formula>
    </cfRule>
    <cfRule type="cellIs" dxfId="205" priority="336" operator="equal">
      <formula>0</formula>
    </cfRule>
  </conditionalFormatting>
  <conditionalFormatting sqref="K183:X183">
    <cfRule type="cellIs" dxfId="204" priority="338" operator="lessThan">
      <formula>0</formula>
    </cfRule>
  </conditionalFormatting>
  <conditionalFormatting sqref="CC239">
    <cfRule type="expression" dxfId="203" priority="325">
      <formula>_xlfn.ISFORMULA(CC239)=FALSE</formula>
    </cfRule>
  </conditionalFormatting>
  <conditionalFormatting sqref="K239:X239">
    <cfRule type="expression" dxfId="202" priority="326">
      <formula>K$2="Lun"</formula>
    </cfRule>
  </conditionalFormatting>
  <conditionalFormatting sqref="K239:X239">
    <cfRule type="cellIs" dxfId="201" priority="327" operator="lessThan">
      <formula>0</formula>
    </cfRule>
  </conditionalFormatting>
  <conditionalFormatting sqref="CC41">
    <cfRule type="expression" dxfId="200" priority="317">
      <formula>_xlfn.ISFORMULA(CC41)=FALSE</formula>
    </cfRule>
  </conditionalFormatting>
  <conditionalFormatting sqref="K41:X41">
    <cfRule type="expression" dxfId="199" priority="320">
      <formula>K$2="Lun"</formula>
    </cfRule>
  </conditionalFormatting>
  <conditionalFormatting sqref="AN41">
    <cfRule type="cellIs" dxfId="198" priority="316" operator="equal">
      <formula>0</formula>
    </cfRule>
  </conditionalFormatting>
  <conditionalFormatting sqref="AM41">
    <cfRule type="cellIs" dxfId="197" priority="314" operator="lessThan">
      <formula>0</formula>
    </cfRule>
    <cfRule type="cellIs" dxfId="196" priority="315" operator="equal">
      <formula>0</formula>
    </cfRule>
  </conditionalFormatting>
  <conditionalFormatting sqref="BN41:BS41">
    <cfRule type="cellIs" dxfId="195" priority="318" operator="lessThan">
      <formula>0</formula>
    </cfRule>
    <cfRule type="cellIs" dxfId="194" priority="319" operator="equal">
      <formula>0</formula>
    </cfRule>
  </conditionalFormatting>
  <conditionalFormatting sqref="K41:X41">
    <cfRule type="cellIs" dxfId="193" priority="321" operator="lessThan">
      <formula>0</formula>
    </cfRule>
  </conditionalFormatting>
  <conditionalFormatting sqref="CC99">
    <cfRule type="expression" dxfId="192" priority="306">
      <formula>_xlfn.ISFORMULA(CC99)=FALSE</formula>
    </cfRule>
  </conditionalFormatting>
  <conditionalFormatting sqref="K99:X99">
    <cfRule type="expression" dxfId="191" priority="309">
      <formula>K$2="Lun"</formula>
    </cfRule>
  </conditionalFormatting>
  <conditionalFormatting sqref="AN99">
    <cfRule type="cellIs" dxfId="190" priority="305" operator="equal">
      <formula>0</formula>
    </cfRule>
  </conditionalFormatting>
  <conditionalFormatting sqref="AM99">
    <cfRule type="cellIs" dxfId="189" priority="303" operator="lessThan">
      <formula>0</formula>
    </cfRule>
    <cfRule type="cellIs" dxfId="188" priority="304" operator="equal">
      <formula>0</formula>
    </cfRule>
  </conditionalFormatting>
  <conditionalFormatting sqref="BN99:BS99">
    <cfRule type="cellIs" dxfId="187" priority="307" operator="lessThan">
      <formula>0</formula>
    </cfRule>
    <cfRule type="cellIs" dxfId="186" priority="308" operator="equal">
      <formula>0</formula>
    </cfRule>
  </conditionalFormatting>
  <conditionalFormatting sqref="K99:X99">
    <cfRule type="cellIs" dxfId="185" priority="310" operator="lessThan">
      <formula>0</formula>
    </cfRule>
  </conditionalFormatting>
  <conditionalFormatting sqref="CC157">
    <cfRule type="expression" dxfId="184" priority="292">
      <formula>_xlfn.ISFORMULA(CC157)=FALSE</formula>
    </cfRule>
  </conditionalFormatting>
  <conditionalFormatting sqref="K157:X157">
    <cfRule type="expression" dxfId="183" priority="295">
      <formula>K$2="Lun"</formula>
    </cfRule>
  </conditionalFormatting>
  <conditionalFormatting sqref="AM157">
    <cfRule type="cellIs" dxfId="182" priority="289" operator="lessThan">
      <formula>0</formula>
    </cfRule>
    <cfRule type="cellIs" dxfId="181" priority="290" operator="equal">
      <formula>0</formula>
    </cfRule>
  </conditionalFormatting>
  <conditionalFormatting sqref="BN157:BS157">
    <cfRule type="cellIs" dxfId="180" priority="293" operator="lessThan">
      <formula>0</formula>
    </cfRule>
    <cfRule type="cellIs" dxfId="179" priority="294" operator="equal">
      <formula>0</formula>
    </cfRule>
  </conditionalFormatting>
  <conditionalFormatting sqref="K157:X157">
    <cfRule type="cellIs" dxfId="178" priority="296" operator="lessThan">
      <formula>0</formula>
    </cfRule>
  </conditionalFormatting>
  <conditionalFormatting sqref="CC215">
    <cfRule type="expression" dxfId="177" priority="284">
      <formula>_xlfn.ISFORMULA(CC215)=FALSE</formula>
    </cfRule>
  </conditionalFormatting>
  <conditionalFormatting sqref="K215:X215">
    <cfRule type="expression" dxfId="176" priority="287">
      <formula>K$2="Lun"</formula>
    </cfRule>
  </conditionalFormatting>
  <conditionalFormatting sqref="AN215">
    <cfRule type="cellIs" dxfId="175" priority="283" operator="equal">
      <formula>0</formula>
    </cfRule>
  </conditionalFormatting>
  <conditionalFormatting sqref="AM215">
    <cfRule type="cellIs" dxfId="174" priority="281" operator="lessThan">
      <formula>0</formula>
    </cfRule>
    <cfRule type="cellIs" dxfId="173" priority="282" operator="equal">
      <formula>0</formula>
    </cfRule>
  </conditionalFormatting>
  <conditionalFormatting sqref="BN215:BS215">
    <cfRule type="cellIs" dxfId="172" priority="285" operator="lessThan">
      <formula>0</formula>
    </cfRule>
    <cfRule type="cellIs" dxfId="171" priority="286" operator="equal">
      <formula>0</formula>
    </cfRule>
  </conditionalFormatting>
  <conditionalFormatting sqref="K215:X215">
    <cfRule type="cellIs" dxfId="170" priority="288" operator="lessThan">
      <formula>0</formula>
    </cfRule>
  </conditionalFormatting>
  <conditionalFormatting sqref="CC271">
    <cfRule type="expression" dxfId="169" priority="275">
      <formula>_xlfn.ISFORMULA(CC271)=FALSE</formula>
    </cfRule>
  </conditionalFormatting>
  <conditionalFormatting sqref="K271:X271 S272">
    <cfRule type="expression" dxfId="168" priority="276">
      <formula>K$2="Lun"</formula>
    </cfRule>
  </conditionalFormatting>
  <conditionalFormatting sqref="K271:X271 S272">
    <cfRule type="cellIs" dxfId="167" priority="277" operator="lessThan">
      <formula>0</formula>
    </cfRule>
  </conditionalFormatting>
  <conditionalFormatting sqref="CC30">
    <cfRule type="expression" dxfId="166" priority="267">
      <formula>_xlfn.ISFORMULA(CC30)=FALSE</formula>
    </cfRule>
  </conditionalFormatting>
  <conditionalFormatting sqref="K30:X30">
    <cfRule type="expression" dxfId="165" priority="270">
      <formula>K$2="Lun"</formula>
    </cfRule>
  </conditionalFormatting>
  <conditionalFormatting sqref="AN30">
    <cfRule type="cellIs" dxfId="164" priority="266" operator="equal">
      <formula>0</formula>
    </cfRule>
  </conditionalFormatting>
  <conditionalFormatting sqref="AM30">
    <cfRule type="cellIs" dxfId="163" priority="264" operator="lessThan">
      <formula>0</formula>
    </cfRule>
    <cfRule type="cellIs" dxfId="162" priority="265" operator="equal">
      <formula>0</formula>
    </cfRule>
  </conditionalFormatting>
  <conditionalFormatting sqref="BN30 BP30:BS30">
    <cfRule type="cellIs" dxfId="161" priority="268" operator="lessThan">
      <formula>0</formula>
    </cfRule>
    <cfRule type="cellIs" dxfId="160" priority="269" operator="equal">
      <formula>0</formula>
    </cfRule>
  </conditionalFormatting>
  <conditionalFormatting sqref="K30:X30">
    <cfRule type="cellIs" dxfId="159" priority="271" operator="lessThan">
      <formula>0</formula>
    </cfRule>
  </conditionalFormatting>
  <conditionalFormatting sqref="CC88">
    <cfRule type="expression" dxfId="158" priority="256">
      <formula>_xlfn.ISFORMULA(CC88)=FALSE</formula>
    </cfRule>
  </conditionalFormatting>
  <conditionalFormatting sqref="K88:X88">
    <cfRule type="expression" dxfId="157" priority="259">
      <formula>K$2="Lun"</formula>
    </cfRule>
  </conditionalFormatting>
  <conditionalFormatting sqref="AN88">
    <cfRule type="cellIs" dxfId="156" priority="255" operator="equal">
      <formula>0</formula>
    </cfRule>
  </conditionalFormatting>
  <conditionalFormatting sqref="AM88">
    <cfRule type="cellIs" dxfId="155" priority="253" operator="lessThan">
      <formula>0</formula>
    </cfRule>
    <cfRule type="cellIs" dxfId="154" priority="254" operator="equal">
      <formula>0</formula>
    </cfRule>
  </conditionalFormatting>
  <conditionalFormatting sqref="BN88 BP88:BS88">
    <cfRule type="cellIs" dxfId="153" priority="257" operator="lessThan">
      <formula>0</formula>
    </cfRule>
    <cfRule type="cellIs" dxfId="152" priority="258" operator="equal">
      <formula>0</formula>
    </cfRule>
  </conditionalFormatting>
  <conditionalFormatting sqref="K88:X88">
    <cfRule type="cellIs" dxfId="151" priority="260" operator="lessThan">
      <formula>0</formula>
    </cfRule>
  </conditionalFormatting>
  <conditionalFormatting sqref="CC146">
    <cfRule type="expression" dxfId="150" priority="242">
      <formula>_xlfn.ISFORMULA(CC146)=FALSE</formula>
    </cfRule>
  </conditionalFormatting>
  <conditionalFormatting sqref="K146:X146">
    <cfRule type="expression" dxfId="149" priority="245">
      <formula>K$2="Lun"</formula>
    </cfRule>
  </conditionalFormatting>
  <conditionalFormatting sqref="AN146">
    <cfRule type="cellIs" dxfId="148" priority="241" operator="equal">
      <formula>0</formula>
    </cfRule>
  </conditionalFormatting>
  <conditionalFormatting sqref="AM146">
    <cfRule type="cellIs" dxfId="147" priority="239" operator="lessThan">
      <formula>0</formula>
    </cfRule>
    <cfRule type="cellIs" dxfId="146" priority="240" operator="equal">
      <formula>0</formula>
    </cfRule>
  </conditionalFormatting>
  <conditionalFormatting sqref="BN146:BS146">
    <cfRule type="cellIs" dxfId="145" priority="243" operator="lessThan">
      <formula>0</formula>
    </cfRule>
    <cfRule type="cellIs" dxfId="144" priority="244" operator="equal">
      <formula>0</formula>
    </cfRule>
  </conditionalFormatting>
  <conditionalFormatting sqref="K146:X146">
    <cfRule type="cellIs" dxfId="143" priority="246" operator="lessThan">
      <formula>0</formula>
    </cfRule>
  </conditionalFormatting>
  <conditionalFormatting sqref="CC204">
    <cfRule type="expression" dxfId="142" priority="231">
      <formula>_xlfn.ISFORMULA(CC204)=FALSE</formula>
    </cfRule>
  </conditionalFormatting>
  <conditionalFormatting sqref="K204:X204">
    <cfRule type="expression" dxfId="141" priority="234">
      <formula>K$2="Lun"</formula>
    </cfRule>
  </conditionalFormatting>
  <conditionalFormatting sqref="AN204">
    <cfRule type="cellIs" dxfId="140" priority="230" operator="equal">
      <formula>0</formula>
    </cfRule>
  </conditionalFormatting>
  <conditionalFormatting sqref="AM204">
    <cfRule type="cellIs" dxfId="139" priority="228" operator="lessThan">
      <formula>0</formula>
    </cfRule>
    <cfRule type="cellIs" dxfId="138" priority="229" operator="equal">
      <formula>0</formula>
    </cfRule>
  </conditionalFormatting>
  <conditionalFormatting sqref="BN204:BS204">
    <cfRule type="cellIs" dxfId="137" priority="232" operator="lessThan">
      <formula>0</formula>
    </cfRule>
    <cfRule type="cellIs" dxfId="136" priority="233" operator="equal">
      <formula>0</formula>
    </cfRule>
  </conditionalFormatting>
  <conditionalFormatting sqref="K204:X204">
    <cfRule type="cellIs" dxfId="135" priority="235" operator="lessThan">
      <formula>0</formula>
    </cfRule>
  </conditionalFormatting>
  <conditionalFormatting sqref="CC260">
    <cfRule type="expression" dxfId="134" priority="225">
      <formula>_xlfn.ISFORMULA(CC260)=FALSE</formula>
    </cfRule>
  </conditionalFormatting>
  <conditionalFormatting sqref="K260:X260">
    <cfRule type="expression" dxfId="133" priority="226">
      <formula>K$2="Lun"</formula>
    </cfRule>
  </conditionalFormatting>
  <conditionalFormatting sqref="K260:X260">
    <cfRule type="cellIs" dxfId="132" priority="227" operator="lessThan">
      <formula>0</formula>
    </cfRule>
  </conditionalFormatting>
  <conditionalFormatting sqref="CC44">
    <cfRule type="expression" dxfId="131" priority="217">
      <formula>_xlfn.ISFORMULA(CC44)=FALSE</formula>
    </cfRule>
  </conditionalFormatting>
  <conditionalFormatting sqref="K44:X44">
    <cfRule type="expression" dxfId="130" priority="220">
      <formula>K$2="Lun"</formula>
    </cfRule>
  </conditionalFormatting>
  <conditionalFormatting sqref="AN44">
    <cfRule type="cellIs" dxfId="129" priority="216" operator="equal">
      <formula>0</formula>
    </cfRule>
  </conditionalFormatting>
  <conditionalFormatting sqref="AM44">
    <cfRule type="cellIs" dxfId="128" priority="214" operator="lessThan">
      <formula>0</formula>
    </cfRule>
    <cfRule type="cellIs" dxfId="127" priority="215" operator="equal">
      <formula>0</formula>
    </cfRule>
  </conditionalFormatting>
  <conditionalFormatting sqref="BN44:BS44">
    <cfRule type="cellIs" dxfId="126" priority="218" operator="lessThan">
      <formula>0</formula>
    </cfRule>
    <cfRule type="cellIs" dxfId="125" priority="219" operator="equal">
      <formula>0</formula>
    </cfRule>
  </conditionalFormatting>
  <conditionalFormatting sqref="K44:X44">
    <cfRule type="cellIs" dxfId="124" priority="221" operator="lessThan">
      <formula>0</formula>
    </cfRule>
  </conditionalFormatting>
  <conditionalFormatting sqref="CC160">
    <cfRule type="expression" dxfId="123" priority="203">
      <formula>_xlfn.ISFORMULA(CC160)=FALSE</formula>
    </cfRule>
  </conditionalFormatting>
  <conditionalFormatting sqref="K160:X160">
    <cfRule type="expression" dxfId="122" priority="206">
      <formula>K$2="Lun"</formula>
    </cfRule>
  </conditionalFormatting>
  <conditionalFormatting sqref="AN160">
    <cfRule type="cellIs" dxfId="121" priority="202" operator="equal">
      <formula>0</formula>
    </cfRule>
  </conditionalFormatting>
  <conditionalFormatting sqref="AM160">
    <cfRule type="cellIs" dxfId="120" priority="200" operator="lessThan">
      <formula>0</formula>
    </cfRule>
    <cfRule type="cellIs" dxfId="119" priority="201" operator="equal">
      <formula>0</formula>
    </cfRule>
  </conditionalFormatting>
  <conditionalFormatting sqref="BN160:BS160">
    <cfRule type="cellIs" dxfId="118" priority="204" operator="lessThan">
      <formula>0</formula>
    </cfRule>
    <cfRule type="cellIs" dxfId="117" priority="205" operator="equal">
      <formula>0</formula>
    </cfRule>
  </conditionalFormatting>
  <conditionalFormatting sqref="K160:X160">
    <cfRule type="cellIs" dxfId="116" priority="207" operator="lessThan">
      <formula>0</formula>
    </cfRule>
  </conditionalFormatting>
  <conditionalFormatting sqref="CC218">
    <cfRule type="expression" dxfId="115" priority="192">
      <formula>_xlfn.ISFORMULA(CC218)=FALSE</formula>
    </cfRule>
  </conditionalFormatting>
  <conditionalFormatting sqref="K218:X218">
    <cfRule type="expression" dxfId="114" priority="195">
      <formula>K$2="Lun"</formula>
    </cfRule>
  </conditionalFormatting>
  <conditionalFormatting sqref="AN218">
    <cfRule type="cellIs" dxfId="113" priority="191" operator="equal">
      <formula>0</formula>
    </cfRule>
  </conditionalFormatting>
  <conditionalFormatting sqref="AM218">
    <cfRule type="cellIs" dxfId="112" priority="189" operator="lessThan">
      <formula>0</formula>
    </cfRule>
    <cfRule type="cellIs" dxfId="111" priority="190" operator="equal">
      <formula>0</formula>
    </cfRule>
  </conditionalFormatting>
  <conditionalFormatting sqref="BN218:BS218">
    <cfRule type="cellIs" dxfId="110" priority="193" operator="lessThan">
      <formula>0</formula>
    </cfRule>
    <cfRule type="cellIs" dxfId="109" priority="194" operator="equal">
      <formula>0</formula>
    </cfRule>
  </conditionalFormatting>
  <conditionalFormatting sqref="K218:X218">
    <cfRule type="cellIs" dxfId="108" priority="196" operator="lessThan">
      <formula>0</formula>
    </cfRule>
  </conditionalFormatting>
  <conditionalFormatting sqref="CC274">
    <cfRule type="expression" dxfId="107" priority="186">
      <formula>_xlfn.ISFORMULA(CC274)=FALSE</formula>
    </cfRule>
  </conditionalFormatting>
  <conditionalFormatting sqref="K274:X274">
    <cfRule type="expression" dxfId="106" priority="187">
      <formula>K$2="Lun"</formula>
    </cfRule>
  </conditionalFormatting>
  <conditionalFormatting sqref="K274:X274">
    <cfRule type="cellIs" dxfId="105" priority="188" operator="lessThan">
      <formula>0</formula>
    </cfRule>
  </conditionalFormatting>
  <conditionalFormatting sqref="Z160:AJ160">
    <cfRule type="expression" dxfId="104" priority="8406">
      <formula>VLOOKUP($A103,$A$236:$X$285,L$1,FALSE)&lt;0</formula>
    </cfRule>
    <cfRule type="cellIs" dxfId="103" priority="8407" operator="lessThan">
      <formula>0</formula>
    </cfRule>
    <cfRule type="cellIs" dxfId="102" priority="8408" operator="greaterThanOrEqual">
      <formula>0</formula>
    </cfRule>
  </conditionalFormatting>
  <conditionalFormatting sqref="CC102">
    <cfRule type="expression" dxfId="101" priority="178">
      <formula>_xlfn.ISFORMULA(CC102)=FALSE</formula>
    </cfRule>
  </conditionalFormatting>
  <conditionalFormatting sqref="K102:X102">
    <cfRule type="expression" dxfId="100" priority="181">
      <formula>K$2="Lun"</formula>
    </cfRule>
  </conditionalFormatting>
  <conditionalFormatting sqref="AN102">
    <cfRule type="cellIs" dxfId="99" priority="177" operator="equal">
      <formula>0</formula>
    </cfRule>
  </conditionalFormatting>
  <conditionalFormatting sqref="AM102">
    <cfRule type="cellIs" dxfId="98" priority="175" operator="lessThan">
      <formula>0</formula>
    </cfRule>
    <cfRule type="cellIs" dxfId="97" priority="176" operator="equal">
      <formula>0</formula>
    </cfRule>
  </conditionalFormatting>
  <conditionalFormatting sqref="BN102:BS102">
    <cfRule type="cellIs" dxfId="96" priority="179" operator="lessThan">
      <formula>0</formula>
    </cfRule>
    <cfRule type="cellIs" dxfId="95" priority="180" operator="equal">
      <formula>0</formula>
    </cfRule>
  </conditionalFormatting>
  <conditionalFormatting sqref="K102:X102">
    <cfRule type="cellIs" dxfId="94" priority="182" operator="lessThan">
      <formula>0</formula>
    </cfRule>
  </conditionalFormatting>
  <conditionalFormatting sqref="CC38">
    <cfRule type="expression" dxfId="93" priority="167">
      <formula>_xlfn.ISFORMULA(CC38)=FALSE</formula>
    </cfRule>
  </conditionalFormatting>
  <conditionalFormatting sqref="K38:X38">
    <cfRule type="expression" dxfId="92" priority="170">
      <formula>K$2="Lun"</formula>
    </cfRule>
  </conditionalFormatting>
  <conditionalFormatting sqref="AN38">
    <cfRule type="cellIs" dxfId="91" priority="166" operator="equal">
      <formula>0</formula>
    </cfRule>
  </conditionalFormatting>
  <conditionalFormatting sqref="AM38">
    <cfRule type="cellIs" dxfId="90" priority="164" operator="lessThan">
      <formula>0</formula>
    </cfRule>
    <cfRule type="cellIs" dxfId="89" priority="165" operator="equal">
      <formula>0</formula>
    </cfRule>
  </conditionalFormatting>
  <conditionalFormatting sqref="BN38:BS38">
    <cfRule type="cellIs" dxfId="88" priority="168" operator="lessThan">
      <formula>0</formula>
    </cfRule>
    <cfRule type="cellIs" dxfId="87" priority="169" operator="equal">
      <formula>0</formula>
    </cfRule>
  </conditionalFormatting>
  <conditionalFormatting sqref="K38:X38">
    <cfRule type="cellIs" dxfId="86" priority="171" operator="lessThan">
      <formula>0</formula>
    </cfRule>
  </conditionalFormatting>
  <conditionalFormatting sqref="CC96">
    <cfRule type="expression" dxfId="85" priority="156">
      <formula>_xlfn.ISFORMULA(CC96)=FALSE</formula>
    </cfRule>
  </conditionalFormatting>
  <conditionalFormatting sqref="K96:X96">
    <cfRule type="expression" dxfId="84" priority="159">
      <formula>K$2="Lun"</formula>
    </cfRule>
  </conditionalFormatting>
  <conditionalFormatting sqref="AN96">
    <cfRule type="cellIs" dxfId="83" priority="155" operator="equal">
      <formula>0</formula>
    </cfRule>
  </conditionalFormatting>
  <conditionalFormatting sqref="AM96">
    <cfRule type="cellIs" dxfId="82" priority="153" operator="lessThan">
      <formula>0</formula>
    </cfRule>
    <cfRule type="cellIs" dxfId="81" priority="154" operator="equal">
      <formula>0</formula>
    </cfRule>
  </conditionalFormatting>
  <conditionalFormatting sqref="BN96:BS96">
    <cfRule type="cellIs" dxfId="80" priority="157" operator="lessThan">
      <formula>0</formula>
    </cfRule>
    <cfRule type="cellIs" dxfId="79" priority="158" operator="equal">
      <formula>0</formula>
    </cfRule>
  </conditionalFormatting>
  <conditionalFormatting sqref="K96:X96">
    <cfRule type="cellIs" dxfId="78" priority="160" operator="lessThan">
      <formula>0</formula>
    </cfRule>
  </conditionalFormatting>
  <conditionalFormatting sqref="CC154">
    <cfRule type="expression" dxfId="77" priority="142">
      <formula>_xlfn.ISFORMULA(CC154)=FALSE</formula>
    </cfRule>
  </conditionalFormatting>
  <conditionalFormatting sqref="K154:X154">
    <cfRule type="expression" dxfId="76" priority="145">
      <formula>K$2="Lun"</formula>
    </cfRule>
  </conditionalFormatting>
  <conditionalFormatting sqref="AN154">
    <cfRule type="cellIs" dxfId="75" priority="141" operator="equal">
      <formula>0</formula>
    </cfRule>
  </conditionalFormatting>
  <conditionalFormatting sqref="AM154">
    <cfRule type="cellIs" dxfId="74" priority="139" operator="lessThan">
      <formula>0</formula>
    </cfRule>
    <cfRule type="cellIs" dxfId="73" priority="140" operator="equal">
      <formula>0</formula>
    </cfRule>
  </conditionalFormatting>
  <conditionalFormatting sqref="BN154:BS154">
    <cfRule type="cellIs" dxfId="72" priority="143" operator="lessThan">
      <formula>0</formula>
    </cfRule>
    <cfRule type="cellIs" dxfId="71" priority="144" operator="equal">
      <formula>0</formula>
    </cfRule>
  </conditionalFormatting>
  <conditionalFormatting sqref="K154:X154">
    <cfRule type="cellIs" dxfId="70" priority="146" operator="lessThan">
      <formula>0</formula>
    </cfRule>
  </conditionalFormatting>
  <conditionalFormatting sqref="CC212">
    <cfRule type="expression" dxfId="69" priority="134">
      <formula>_xlfn.ISFORMULA(CC212)=FALSE</formula>
    </cfRule>
  </conditionalFormatting>
  <conditionalFormatting sqref="K212:X212">
    <cfRule type="expression" dxfId="68" priority="137">
      <formula>K$2="Lun"</formula>
    </cfRule>
  </conditionalFormatting>
  <conditionalFormatting sqref="AN212">
    <cfRule type="cellIs" dxfId="67" priority="133" operator="equal">
      <formula>0</formula>
    </cfRule>
  </conditionalFormatting>
  <conditionalFormatting sqref="AM212">
    <cfRule type="cellIs" dxfId="66" priority="131" operator="lessThan">
      <formula>0</formula>
    </cfRule>
    <cfRule type="cellIs" dxfId="65" priority="132" operator="equal">
      <formula>0</formula>
    </cfRule>
  </conditionalFormatting>
  <conditionalFormatting sqref="BN212:BS212">
    <cfRule type="cellIs" dxfId="64" priority="135" operator="lessThan">
      <formula>0</formula>
    </cfRule>
    <cfRule type="cellIs" dxfId="63" priority="136" operator="equal">
      <formula>0</formula>
    </cfRule>
  </conditionalFormatting>
  <conditionalFormatting sqref="K212:X212">
    <cfRule type="cellIs" dxfId="62" priority="138" operator="lessThan">
      <formula>0</formula>
    </cfRule>
  </conditionalFormatting>
  <conditionalFormatting sqref="CC268">
    <cfRule type="expression" dxfId="61" priority="125">
      <formula>_xlfn.ISFORMULA(CC268)=FALSE</formula>
    </cfRule>
  </conditionalFormatting>
  <conditionalFormatting sqref="K268:X268">
    <cfRule type="expression" dxfId="60" priority="126">
      <formula>K$2="Lun"</formula>
    </cfRule>
  </conditionalFormatting>
  <conditionalFormatting sqref="K268:X268">
    <cfRule type="cellIs" dxfId="59" priority="127" operator="lessThan">
      <formula>0</formula>
    </cfRule>
  </conditionalFormatting>
  <conditionalFormatting sqref="CC16">
    <cfRule type="expression" dxfId="58" priority="114">
      <formula>_xlfn.ISFORMULA(CC16)=FALSE</formula>
    </cfRule>
  </conditionalFormatting>
  <conditionalFormatting sqref="K16:X16">
    <cfRule type="expression" dxfId="57" priority="117">
      <formula>K$2="Lun"</formula>
    </cfRule>
  </conditionalFormatting>
  <conditionalFormatting sqref="AN16">
    <cfRule type="cellIs" dxfId="56" priority="113" operator="equal">
      <formula>0</formula>
    </cfRule>
  </conditionalFormatting>
  <conditionalFormatting sqref="AM16">
    <cfRule type="cellIs" dxfId="55" priority="111" operator="lessThan">
      <formula>0</formula>
    </cfRule>
    <cfRule type="cellIs" dxfId="54" priority="112" operator="equal">
      <formula>0</formula>
    </cfRule>
  </conditionalFormatting>
  <conditionalFormatting sqref="BN16:BS16">
    <cfRule type="cellIs" dxfId="53" priority="115" operator="lessThan">
      <formula>0</formula>
    </cfRule>
    <cfRule type="cellIs" dxfId="52" priority="116" operator="equal">
      <formula>0</formula>
    </cfRule>
  </conditionalFormatting>
  <conditionalFormatting sqref="K16:X16">
    <cfRule type="cellIs" dxfId="51" priority="118" operator="lessThan">
      <formula>0</formula>
    </cfRule>
  </conditionalFormatting>
  <conditionalFormatting sqref="Z189:AJ189 Z180:AJ187 Z191:AJ229 Z161:AJ171 Z64:AJ113 AK68:AL113 Z122:AJ159 AK122:AL171">
    <cfRule type="expression" dxfId="50" priority="8836">
      <formula>VLOOKUP($A6,$A$236:$X$285,L$1,FALSE)&lt;0</formula>
    </cfRule>
    <cfRule type="cellIs" dxfId="49" priority="8837" operator="lessThan">
      <formula>0</formula>
    </cfRule>
    <cfRule type="cellIs" dxfId="48" priority="8838" operator="greaterThanOrEqual">
      <formula>0</formula>
    </cfRule>
  </conditionalFormatting>
  <conditionalFormatting sqref="CC74">
    <cfRule type="expression" dxfId="47" priority="106">
      <formula>_xlfn.ISFORMULA(CC74)=FALSE</formula>
    </cfRule>
  </conditionalFormatting>
  <conditionalFormatting sqref="K74:X74">
    <cfRule type="expression" dxfId="46" priority="109">
      <formula>K$2="Lun"</formula>
    </cfRule>
  </conditionalFormatting>
  <conditionalFormatting sqref="AN74">
    <cfRule type="cellIs" dxfId="45" priority="105" operator="equal">
      <formula>0</formula>
    </cfRule>
  </conditionalFormatting>
  <conditionalFormatting sqref="AM74">
    <cfRule type="cellIs" dxfId="44" priority="103" operator="lessThan">
      <formula>0</formula>
    </cfRule>
    <cfRule type="cellIs" dxfId="43" priority="104" operator="equal">
      <formula>0</formula>
    </cfRule>
  </conditionalFormatting>
  <conditionalFormatting sqref="BN74:BS74">
    <cfRule type="cellIs" dxfId="42" priority="107" operator="lessThan">
      <formula>0</formula>
    </cfRule>
    <cfRule type="cellIs" dxfId="41" priority="108" operator="equal">
      <formula>0</formula>
    </cfRule>
  </conditionalFormatting>
  <conditionalFormatting sqref="K74:X74">
    <cfRule type="cellIs" dxfId="40" priority="110" operator="lessThan">
      <formula>0</formula>
    </cfRule>
  </conditionalFormatting>
  <conditionalFormatting sqref="CC132">
    <cfRule type="expression" dxfId="39" priority="92">
      <formula>_xlfn.ISFORMULA(CC132)=FALSE</formula>
    </cfRule>
  </conditionalFormatting>
  <conditionalFormatting sqref="K132:X132">
    <cfRule type="expression" dxfId="38" priority="95">
      <formula>K$2="Lun"</formula>
    </cfRule>
  </conditionalFormatting>
  <conditionalFormatting sqref="AN132">
    <cfRule type="cellIs" dxfId="37" priority="91" operator="equal">
      <formula>0</formula>
    </cfRule>
  </conditionalFormatting>
  <conditionalFormatting sqref="AM132">
    <cfRule type="cellIs" dxfId="36" priority="89" operator="lessThan">
      <formula>0</formula>
    </cfRule>
    <cfRule type="cellIs" dxfId="35" priority="90" operator="equal">
      <formula>0</formula>
    </cfRule>
  </conditionalFormatting>
  <conditionalFormatting sqref="BN132:BS132">
    <cfRule type="cellIs" dxfId="34" priority="93" operator="lessThan">
      <formula>0</formula>
    </cfRule>
    <cfRule type="cellIs" dxfId="33" priority="94" operator="equal">
      <formula>0</formula>
    </cfRule>
  </conditionalFormatting>
  <conditionalFormatting sqref="K132:X132">
    <cfRule type="cellIs" dxfId="32" priority="96" operator="lessThan">
      <formula>0</formula>
    </cfRule>
  </conditionalFormatting>
  <conditionalFormatting sqref="CC190">
    <cfRule type="expression" dxfId="31" priority="81">
      <formula>_xlfn.ISFORMULA(CC190)=FALSE</formula>
    </cfRule>
  </conditionalFormatting>
  <conditionalFormatting sqref="K190:X190">
    <cfRule type="expression" dxfId="30" priority="84">
      <formula>K$2="Lun"</formula>
    </cfRule>
  </conditionalFormatting>
  <conditionalFormatting sqref="AN190">
    <cfRule type="cellIs" dxfId="29" priority="80" operator="equal">
      <formula>0</formula>
    </cfRule>
  </conditionalFormatting>
  <conditionalFormatting sqref="AM190">
    <cfRule type="cellIs" dxfId="28" priority="78" operator="lessThan">
      <formula>0</formula>
    </cfRule>
    <cfRule type="cellIs" dxfId="27" priority="79" operator="equal">
      <formula>0</formula>
    </cfRule>
  </conditionalFormatting>
  <conditionalFormatting sqref="BN190:BS190">
    <cfRule type="cellIs" dxfId="26" priority="82" operator="lessThan">
      <formula>0</formula>
    </cfRule>
    <cfRule type="cellIs" dxfId="25" priority="83" operator="equal">
      <formula>0</formula>
    </cfRule>
  </conditionalFormatting>
  <conditionalFormatting sqref="K190:X190">
    <cfRule type="cellIs" dxfId="24" priority="85" operator="lessThan">
      <formula>0</formula>
    </cfRule>
  </conditionalFormatting>
  <conditionalFormatting sqref="CC246">
    <cfRule type="expression" dxfId="23" priority="75">
      <formula>_xlfn.ISFORMULA(CC246)=FALSE</formula>
    </cfRule>
  </conditionalFormatting>
  <conditionalFormatting sqref="K246:X246">
    <cfRule type="expression" dxfId="22" priority="76">
      <formula>K$2="Lun"</formula>
    </cfRule>
  </conditionalFormatting>
  <conditionalFormatting sqref="K246:X246">
    <cfRule type="cellIs" dxfId="21" priority="77" operator="lessThan">
      <formula>0</formula>
    </cfRule>
  </conditionalFormatting>
  <conditionalFormatting sqref="Z43:AJ44">
    <cfRule type="expression" dxfId="20" priority="9463">
      <formula>VLOOKUP($A19,$A$236:$X$285,L$1,FALSE)&lt;0</formula>
    </cfRule>
    <cfRule type="cellIs" dxfId="19" priority="9464" operator="lessThan">
      <formula>0</formula>
    </cfRule>
    <cfRule type="cellIs" dxfId="18" priority="9465" operator="greaterThanOrEqual">
      <formula>0</formula>
    </cfRule>
  </conditionalFormatting>
  <conditionalFormatting sqref="Z45:AJ48">
    <cfRule type="expression" dxfId="17" priority="9466">
      <formula>VLOOKUP($A17,$A$236:$X$285,L$1,FALSE)&lt;0</formula>
    </cfRule>
    <cfRule type="cellIs" dxfId="16" priority="9467" operator="lessThan">
      <formula>0</formula>
    </cfRule>
    <cfRule type="cellIs" dxfId="15" priority="9468" operator="greaterThanOrEqual">
      <formula>0</formula>
    </cfRule>
  </conditionalFormatting>
  <conditionalFormatting sqref="AK179:AL179">
    <cfRule type="expression" dxfId="14" priority="48">
      <formula>AK179="Lun"</formula>
    </cfRule>
  </conditionalFormatting>
  <conditionalFormatting sqref="AK188:AL188 AK190:AL190">
    <cfRule type="expression" dxfId="13" priority="55">
      <formula>VLOOKUP($A133,$A$236:$X$285,W$1,FALSE)&lt;0</formula>
    </cfRule>
    <cfRule type="cellIs" dxfId="12" priority="56" operator="lessThan">
      <formula>0</formula>
    </cfRule>
    <cfRule type="cellIs" dxfId="11" priority="57" operator="greaterThanOrEqual">
      <formula>0</formula>
    </cfRule>
  </conditionalFormatting>
  <conditionalFormatting sqref="AK189:AL189 AK180:AL187 AK191:AL229 AK64:AL67">
    <cfRule type="expression" dxfId="10" priority="64">
      <formula>VLOOKUP($A6,$A$236:$X$285,W$1,FALSE)&lt;0</formula>
    </cfRule>
    <cfRule type="cellIs" dxfId="9" priority="65" operator="lessThan">
      <formula>0</formula>
    </cfRule>
    <cfRule type="cellIs" dxfId="8" priority="66" operator="greaterThanOrEqual">
      <formula>0</formula>
    </cfRule>
  </conditionalFormatting>
  <conditionalFormatting sqref="R293:S308">
    <cfRule type="containsBlanks" dxfId="4" priority="2">
      <formula>LEN(TRIM(R293))=0</formula>
    </cfRule>
  </conditionalFormatting>
  <pageMargins left="0" right="0" top="0" bottom="0" header="0.31496062992125984" footer="0.31496062992125984"/>
  <pageSetup paperSize="9" scale="62" orientation="landscape" r:id="rId2"/>
  <headerFooter>
    <oddFooter>&amp;L&amp;D &amp;T</oddFooter>
  </headerFooter>
  <rowBreaks count="1" manualBreakCount="1">
    <brk id="230" max="40" man="1"/>
  </rowBreaks>
  <ignoredErrors>
    <ignoredError sqref="BC56" formula="1"/>
  </ignoredErrors>
  <drawing r:id="rId3"/>
  <legacy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1E751A5-DE52-412A-9B8D-76FF14F617AD}">
            <xm:f>NOT(ISERROR(SEARCH($AD$301,AD293)))</xm:f>
            <xm:f>$AD$301</xm:f>
            <x14:dxf>
              <fill>
                <patternFill>
                  <bgColor rgb="FFFF0000"/>
                </patternFill>
              </fill>
            </x14:dxf>
          </x14:cfRule>
          <xm:sqref>AD293:AD308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6">
        <x14:dataValidation type="list" allowBlank="1" showInputMessage="1" showErrorMessage="1">
          <x14:formula1>
            <xm:f>base!$B$3:$B$9</xm:f>
          </x14:formula1>
          <xm:sqref>AO119:BM119 AO177:BM177 AO61:BM61 AO3:BM3</xm:sqref>
        </x14:dataValidation>
        <x14:dataValidation type="list" allowBlank="1" showInputMessage="1" showErrorMessage="1">
          <x14:formula1>
            <xm:f>base!$D$3:$D$4</xm:f>
          </x14:formula1>
          <xm:sqref>AM2:AN2</xm:sqref>
        </x14:dataValidation>
        <x14:dataValidation type="list" allowBlank="1" showInputMessage="1" showErrorMessage="1">
          <x14:formula1>
            <xm:f>base!$Y$2:$Y$9</xm:f>
          </x14:formula1>
          <xm:sqref>AO5:BM5</xm:sqref>
        </x14:dataValidation>
        <x14:dataValidation type="list" allowBlank="1" showInputMessage="1" showErrorMessage="1">
          <x14:formula1>
            <xm:f>base!$Y$2:$Y$19</xm:f>
          </x14:formula1>
          <xm:sqref>AO179:BM179</xm:sqref>
        </x14:dataValidation>
        <x14:dataValidation type="list" allowBlank="1" showInputMessage="1" showErrorMessage="1">
          <x14:formula1>
            <xm:f>base!$Y$2:$Y$20</xm:f>
          </x14:formula1>
          <xm:sqref>AO121:BM121</xm:sqref>
        </x14:dataValidation>
        <x14:dataValidation type="list" allowBlank="1" showInputMessage="1" showErrorMessage="1">
          <x14:formula1>
            <xm:f>base!$Y$2:$Y$15</xm:f>
          </x14:formula1>
          <xm:sqref>AO63:BM63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base</vt:lpstr>
      <vt:lpstr>DLUO</vt:lpstr>
      <vt:lpstr>F300</vt:lpstr>
      <vt:lpstr>Ext. Ordo.</vt:lpstr>
      <vt:lpstr>Rés MRP</vt:lpstr>
      <vt:lpstr>'Ext. Ordo.'!Zone_d_impression</vt:lpstr>
      <vt:lpstr>'Rés MRP'!Zone_d_impression</vt:lpstr>
    </vt:vector>
  </TitlesOfParts>
  <Company>Barilla S.p.A.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LITAIZE Vincent</dc:creator>
  <cp:lastModifiedBy>DELIOT Eric</cp:lastModifiedBy>
  <cp:lastPrinted>2019-06-28T08:06:22Z</cp:lastPrinted>
  <dcterms:created xsi:type="dcterms:W3CDTF">2015-03-04T15:26:24Z</dcterms:created>
  <dcterms:modified xsi:type="dcterms:W3CDTF">2019-07-16T07:51:04Z</dcterms:modified>
</cp:coreProperties>
</file>