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9FC83AAC-3CEF-45FF-8506-B9C4CBFE5C10}" xr6:coauthVersionLast="43" xr6:coauthVersionMax="43" xr10:uidLastSave="{00000000-0000-0000-0000-000000000000}"/>
  <bookViews>
    <workbookView xWindow="120" yWindow="1635" windowWidth="19995" windowHeight="13965" xr2:uid="{00000000-000D-0000-FFFF-FFFF00000000}"/>
  </bookViews>
  <sheets>
    <sheet name="Feuil1" sheetId="1" r:id="rId1"/>
    <sheet name=" Jockeys Plat" sheetId="2" r:id="rId2"/>
    <sheet name="GEST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8" i="1" l="1"/>
  <c r="D28" i="1"/>
  <c r="E28" i="1"/>
  <c r="F28" i="1"/>
  <c r="G28" i="1"/>
  <c r="H28" i="1"/>
  <c r="I28" i="1"/>
  <c r="B28" i="1"/>
  <c r="F10" i="3" l="1"/>
  <c r="E10" i="3"/>
  <c r="F9" i="3"/>
  <c r="E9" i="3" s="1"/>
  <c r="F8" i="3"/>
  <c r="E8" i="3" s="1"/>
  <c r="F7" i="3"/>
  <c r="E7" i="3" s="1"/>
  <c r="E12" i="3" l="1"/>
  <c r="F15" i="3" l="1"/>
  <c r="G7" i="3"/>
  <c r="G4" i="3" s="1"/>
  <c r="C12" i="1" l="1"/>
  <c r="B7" i="1" l="1" a="1"/>
  <c r="B7" i="1" s="1"/>
  <c r="B11" i="1" l="1"/>
  <c r="B12" i="1" s="1"/>
  <c r="B8" i="1" s="1"/>
  <c r="H7" i="1" a="1"/>
  <c r="H7" i="1" s="1"/>
  <c r="H6" i="1" s="1"/>
  <c r="B6" i="1"/>
  <c r="C13" i="1" l="1"/>
  <c r="B19" i="1"/>
  <c r="I7" i="1" a="1"/>
  <c r="I7" i="1" s="1"/>
  <c r="I6" i="1" s="1"/>
  <c r="J7" i="1" l="1" a="1"/>
  <c r="J7" i="1" s="1"/>
  <c r="J6" i="1" s="1"/>
  <c r="B2" i="1" s="1"/>
</calcChain>
</file>

<file path=xl/sharedStrings.xml><?xml version="1.0" encoding="utf-8"?>
<sst xmlns="http://schemas.openxmlformats.org/spreadsheetml/2006/main" count="92" uniqueCount="77">
  <si>
    <t>N°</t>
  </si>
  <si>
    <t>COTES</t>
  </si>
  <si>
    <t>SECOND FAVORIS</t>
  </si>
  <si>
    <t xml:space="preserve">% </t>
  </si>
  <si>
    <t>%de Réussite</t>
  </si>
  <si>
    <t>SHF</t>
  </si>
  <si>
    <t>DP</t>
  </si>
  <si>
    <t xml:space="preserve">            COTE </t>
  </si>
  <si>
    <t>tulipe</t>
  </si>
  <si>
    <t>TOCA DE 7 A 20</t>
  </si>
  <si>
    <t>TOCB DE 21 A 30</t>
  </si>
  <si>
    <t>TOCX 31 ET PLUS</t>
  </si>
  <si>
    <t>MAXIME GUYON</t>
  </si>
  <si>
    <t>PIERRE-CHARLES BOUDOT</t>
  </si>
  <si>
    <t>CHRISTOPHE SOUMILLON</t>
  </si>
  <si>
    <t>CRISTIAN DEMURO</t>
  </si>
  <si>
    <t>MICKAEL BARZALONA</t>
  </si>
  <si>
    <t>STEPHANE PASQUIER</t>
  </si>
  <si>
    <t>ALEXIS BADEL</t>
  </si>
  <si>
    <t>ANTHONY CRASTUS</t>
  </si>
  <si>
    <t>ANTOINE HAMELIN</t>
  </si>
  <si>
    <t>Si le Roi est inférieur à 45% : COURSE NON JOUABLE</t>
  </si>
  <si>
    <t>Objectif</t>
  </si>
  <si>
    <t>ROI</t>
  </si>
  <si>
    <t>Chevaux</t>
  </si>
  <si>
    <t>cote</t>
  </si>
  <si>
    <t>mise</t>
  </si>
  <si>
    <t>objectif</t>
  </si>
  <si>
    <t>profit</t>
  </si>
  <si>
    <t>Total :</t>
  </si>
  <si>
    <t>COTE</t>
  </si>
  <si>
    <t>MISE</t>
  </si>
  <si>
    <t>BENEFICE</t>
  </si>
  <si>
    <t> trot monté</t>
  </si>
  <si>
    <t>2. Alexandre Abrivard - 22 vict.</t>
  </si>
  <si>
    <t>3. Yoann Lebourgeois - 15 vict.</t>
  </si>
  <si>
    <t>4. Adrien Lamy - 15 vict.</t>
  </si>
  <si>
    <t>5. Matthieu Abrivard - 15 vict.</t>
  </si>
  <si>
    <t>1.  Eric Raffin - 27 vict.</t>
  </si>
  <si>
    <t>trot attelé</t>
  </si>
  <si>
    <t>1. Jean-Michel Bazire - 88 vict.</t>
  </si>
  <si>
    <t>2. Franck Nivard - 48 vict.</t>
  </si>
  <si>
    <t>3. Eric Raffin - 44 vict.</t>
  </si>
  <si>
    <t>4. Yoann Lebourgeois - 31 vict.</t>
  </si>
  <si>
    <t>5. Matthieu Abrivard - 26 vict.</t>
  </si>
  <si>
    <t>Plat</t>
  </si>
  <si>
    <t>obstacle</t>
  </si>
  <si>
    <t>BERTRAND LESTRADE</t>
  </si>
  <si>
    <t>FELIX DE GILES</t>
  </si>
  <si>
    <t>CLEMENT LEFEBVRE</t>
  </si>
  <si>
    <t>GAETAN MASURE</t>
  </si>
  <si>
    <t>ANGELO ZULIANI</t>
  </si>
  <si>
    <t>cheval</t>
  </si>
  <si>
    <t>top performance</t>
  </si>
  <si>
    <t>last time out</t>
  </si>
  <si>
    <t>jours d'absence</t>
  </si>
  <si>
    <t>jockey</t>
  </si>
  <si>
    <t>Rang</t>
  </si>
  <si>
    <t>musique</t>
  </si>
  <si>
    <t>Derniere place</t>
  </si>
  <si>
    <t>W% de réussite</t>
  </si>
  <si>
    <t>les autres</t>
  </si>
  <si>
    <t>Jours d'absence plat</t>
  </si>
  <si>
    <t>W% réussite</t>
  </si>
  <si>
    <t>1 a 7 days</t>
  </si>
  <si>
    <t>8 a 14 days</t>
  </si>
  <si>
    <t>15 a 21 days</t>
  </si>
  <si>
    <t>22 a 28  days</t>
  </si>
  <si>
    <t>29 et +</t>
  </si>
  <si>
    <t>Jours d'absence TROT OBSTACLE</t>
  </si>
  <si>
    <t>InFluence du Jockey sur la cote</t>
  </si>
  <si>
    <t>True % réussite</t>
  </si>
  <si>
    <t>total</t>
  </si>
  <si>
    <t>ABS</t>
  </si>
  <si>
    <t>DISIPLINE</t>
  </si>
  <si>
    <t>OBSTACLE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</si>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</sst>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A5A5A5"/>
      </patternFill>
    </fill>
    <fill>
      <patternFill patternType="solid">
        <fgColor rgb="FF00FF99"/>
        <bgColor indexed="64"/>
      </patternFill>
    </fill>
    <fill>
      <patternFill patternType="solid">
        <fgColor rgb="FFFFCC99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darkUp">
        <fgColor rgb="FFFFFF00"/>
        <bgColor theme="0"/>
      </patternFill>
    </fill>
    <fill>
      <patternFill patternType="darkVertical">
        <fgColor rgb="FF99FF66"/>
        <bgColor theme="0"/>
      </patternFill>
    </fill>
    <fill>
      <patternFill patternType="solid">
        <fgColor rgb="FF99FF66"/>
        <bgColor indexed="64"/>
      </patternFill>
    </fill>
  </fills>
  <borders count="6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 style="thick">
        <color theme="1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double">
        <color auto="1"/>
      </right>
      <top/>
      <bottom style="thick">
        <color auto="1"/>
      </bottom>
      <diagonal/>
    </border>
    <border>
      <left style="double">
        <color auto="1"/>
      </left>
      <right style="double">
        <color auto="1"/>
      </right>
      <top/>
      <bottom style="thick">
        <color auto="1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DashDot">
        <color auto="1"/>
      </left>
      <right style="double">
        <color auto="1"/>
      </right>
      <top style="mediumDashDot">
        <color auto="1"/>
      </top>
      <bottom style="medium">
        <color auto="1"/>
      </bottom>
      <diagonal/>
    </border>
    <border>
      <left/>
      <right/>
      <top style="mediumDashDot">
        <color auto="1"/>
      </top>
      <bottom style="medium">
        <color auto="1"/>
      </bottom>
      <diagonal/>
    </border>
    <border>
      <left style="double">
        <color auto="1"/>
      </left>
      <right style="mediumDashDot">
        <color auto="1"/>
      </right>
      <top style="mediumDashDot">
        <color auto="1"/>
      </top>
      <bottom style="medium">
        <color auto="1"/>
      </bottom>
      <diagonal/>
    </border>
    <border>
      <left style="mediumDashDot">
        <color auto="1"/>
      </left>
      <right style="double">
        <color auto="1"/>
      </right>
      <top/>
      <bottom style="mediumDashDot">
        <color auto="1"/>
      </bottom>
      <diagonal/>
    </border>
    <border>
      <left/>
      <right/>
      <top/>
      <bottom style="mediumDashDot">
        <color auto="1"/>
      </bottom>
      <diagonal/>
    </border>
    <border>
      <left style="double">
        <color auto="1"/>
      </left>
      <right style="mediumDashDot">
        <color auto="1"/>
      </right>
      <top/>
      <bottom style="mediumDashDot">
        <color auto="1"/>
      </bottom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Dashed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Dashed">
        <color rgb="FFFF0000"/>
      </left>
      <right style="mediumDashed">
        <color rgb="FFFF0000"/>
      </right>
      <top style="medium">
        <color rgb="FFFF0000"/>
      </top>
      <bottom style="medium">
        <color rgb="FFFF0000"/>
      </bottom>
      <diagonal/>
    </border>
    <border>
      <left style="mediumDashed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6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7" fillId="5" borderId="5" applyNumberFormat="0" applyAlignment="0" applyProtection="0"/>
    <xf numFmtId="0" fontId="9" fillId="7" borderId="1" applyNumberFormat="0" applyAlignment="0" applyProtection="0"/>
  </cellStyleXfs>
  <cellXfs count="124">
    <xf numFmtId="0" fontId="0" fillId="0" borderId="0" xfId="0"/>
    <xf numFmtId="0" fontId="5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1" applyAlignment="1">
      <alignment horizontal="center"/>
    </xf>
    <xf numFmtId="0" fontId="3" fillId="2" borderId="1" xfId="2" applyAlignment="1">
      <alignment horizontal="center" vertical="center"/>
    </xf>
    <xf numFmtId="0" fontId="2" fillId="4" borderId="2" xfId="1" applyFill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" xfId="4" applyFont="1" applyFill="1" applyAlignment="1">
      <alignment horizontal="center" vertical="center"/>
    </xf>
    <xf numFmtId="0" fontId="2" fillId="2" borderId="2" xfId="1" applyAlignment="1">
      <alignment horizontal="center" vertical="center"/>
    </xf>
    <xf numFmtId="0" fontId="6" fillId="6" borderId="5" xfId="4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10" fillId="7" borderId="1" xfId="5" applyFont="1" applyAlignment="1">
      <alignment horizontal="center" vertical="center"/>
    </xf>
    <xf numFmtId="0" fontId="0" fillId="9" borderId="0" xfId="0" applyFill="1"/>
    <xf numFmtId="0" fontId="0" fillId="9" borderId="12" xfId="0" applyFill="1" applyBorder="1"/>
    <xf numFmtId="0" fontId="0" fillId="9" borderId="13" xfId="0" applyFill="1" applyBorder="1"/>
    <xf numFmtId="0" fontId="0" fillId="10" borderId="14" xfId="0" applyFill="1" applyBorder="1" applyAlignment="1">
      <alignment horizontal="center" vertical="center"/>
    </xf>
    <xf numFmtId="0" fontId="0" fillId="9" borderId="15" xfId="0" applyFill="1" applyBorder="1" applyAlignment="1" applyProtection="1">
      <alignment horizontal="center" vertical="center"/>
      <protection locked="0"/>
    </xf>
    <xf numFmtId="9" fontId="0" fillId="9" borderId="15" xfId="0" applyNumberForma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9" borderId="19" xfId="0" applyFill="1" applyBorder="1" applyAlignment="1" applyProtection="1">
      <alignment horizontal="center" vertical="center"/>
      <protection locked="0"/>
    </xf>
    <xf numFmtId="0" fontId="0" fillId="9" borderId="20" xfId="0" applyFill="1" applyBorder="1" applyAlignment="1" applyProtection="1">
      <alignment horizontal="center" vertical="center"/>
      <protection locked="0"/>
    </xf>
    <xf numFmtId="2" fontId="0" fillId="9" borderId="20" xfId="0" applyNumberFormat="1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2" fontId="0" fillId="9" borderId="21" xfId="0" applyNumberFormat="1" applyFill="1" applyBorder="1" applyAlignment="1">
      <alignment horizontal="center" vertical="center"/>
    </xf>
    <xf numFmtId="0" fontId="0" fillId="9" borderId="22" xfId="0" applyFill="1" applyBorder="1" applyAlignment="1" applyProtection="1">
      <alignment horizontal="center" vertical="center"/>
      <protection locked="0"/>
    </xf>
    <xf numFmtId="0" fontId="0" fillId="9" borderId="23" xfId="0" applyFill="1" applyBorder="1" applyAlignment="1" applyProtection="1">
      <alignment horizontal="center" vertical="center"/>
      <protection locked="0"/>
    </xf>
    <xf numFmtId="2" fontId="0" fillId="9" borderId="23" xfId="0" applyNumberFormat="1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25" xfId="0" applyFill="1" applyBorder="1" applyAlignment="1" applyProtection="1">
      <alignment horizontal="center" vertical="center"/>
      <protection locked="0"/>
    </xf>
    <xf numFmtId="0" fontId="0" fillId="9" borderId="26" xfId="0" applyFill="1" applyBorder="1" applyAlignment="1" applyProtection="1">
      <alignment horizontal="center" vertical="center"/>
      <protection locked="0"/>
    </xf>
    <xf numFmtId="2" fontId="0" fillId="9" borderId="26" xfId="0" applyNumberFormat="1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9" borderId="27" xfId="0" applyFill="1" applyBorder="1"/>
    <xf numFmtId="0" fontId="0" fillId="9" borderId="28" xfId="0" applyFill="1" applyBorder="1"/>
    <xf numFmtId="0" fontId="0" fillId="11" borderId="29" xfId="0" applyFill="1" applyBorder="1" applyAlignment="1">
      <alignment horizontal="center" vertical="center"/>
    </xf>
    <xf numFmtId="2" fontId="0" fillId="9" borderId="30" xfId="0" applyNumberFormat="1" applyFill="1" applyBorder="1" applyAlignment="1">
      <alignment horizontal="center" vertical="center"/>
    </xf>
    <xf numFmtId="0" fontId="0" fillId="9" borderId="31" xfId="0" applyFill="1" applyBorder="1"/>
    <xf numFmtId="0" fontId="0" fillId="4" borderId="3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12" borderId="35" xfId="0" applyFill="1" applyBorder="1" applyAlignment="1" applyProtection="1">
      <alignment horizontal="center" vertical="center"/>
      <protection locked="0"/>
    </xf>
    <xf numFmtId="0" fontId="0" fillId="12" borderId="36" xfId="0" applyFill="1" applyBorder="1" applyAlignment="1" applyProtection="1">
      <alignment horizontal="center" vertical="center"/>
      <protection locked="0"/>
    </xf>
    <xf numFmtId="2" fontId="0" fillId="12" borderId="37" xfId="0" applyNumberForma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2" fillId="4" borderId="2" xfId="1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9" borderId="0" xfId="0" applyFill="1" applyAlignment="1">
      <alignment horizontal="left" vertical="center"/>
    </xf>
    <xf numFmtId="0" fontId="0" fillId="9" borderId="0" xfId="0" applyFill="1" applyAlignment="1">
      <alignment horizontal="left"/>
    </xf>
    <xf numFmtId="0" fontId="7" fillId="8" borderId="6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38" xfId="0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4" borderId="49" xfId="0" applyFill="1" applyBorder="1" applyAlignment="1">
      <alignment horizontal="center" vertical="center"/>
    </xf>
    <xf numFmtId="0" fontId="0" fillId="4" borderId="50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9" fontId="0" fillId="0" borderId="47" xfId="0" applyNumberForma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4" borderId="57" xfId="0" applyFill="1" applyBorder="1" applyAlignment="1">
      <alignment horizontal="center" vertical="center"/>
    </xf>
    <xf numFmtId="0" fontId="0" fillId="4" borderId="58" xfId="0" applyFill="1" applyBorder="1" applyAlignment="1">
      <alignment horizontal="center" vertical="center"/>
    </xf>
    <xf numFmtId="0" fontId="0" fillId="4" borderId="59" xfId="0" applyFill="1" applyBorder="1" applyAlignment="1">
      <alignment horizontal="center" vertical="center"/>
    </xf>
    <xf numFmtId="0" fontId="0" fillId="4" borderId="54" xfId="0" applyFill="1" applyBorder="1" applyAlignment="1">
      <alignment horizontal="center" vertical="center"/>
    </xf>
    <xf numFmtId="0" fontId="0" fillId="4" borderId="55" xfId="0" applyFill="1" applyBorder="1" applyAlignment="1">
      <alignment horizontal="center" vertical="center"/>
    </xf>
    <xf numFmtId="0" fontId="0" fillId="4" borderId="56" xfId="0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5" fillId="4" borderId="39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5" fillId="9" borderId="39" xfId="0" applyFont="1" applyFill="1" applyBorder="1" applyAlignment="1">
      <alignment horizontal="center" vertical="center"/>
    </xf>
    <xf numFmtId="0" fontId="5" fillId="9" borderId="40" xfId="0" applyFont="1" applyFill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12" fillId="4" borderId="58" xfId="0" applyFont="1" applyFill="1" applyBorder="1" applyAlignment="1">
      <alignment horizontal="center" vertical="center"/>
    </xf>
    <xf numFmtId="0" fontId="5" fillId="9" borderId="41" xfId="0" applyFont="1" applyFill="1" applyBorder="1" applyAlignment="1">
      <alignment horizontal="center" vertical="center"/>
    </xf>
  </cellXfs>
  <cellStyles count="6">
    <cellStyle name="Calcul" xfId="2" builtinId="22"/>
    <cellStyle name="Entrée" xfId="5" builtinId="20"/>
    <cellStyle name="Normal" xfId="0" builtinId="0"/>
    <cellStyle name="Note" xfId="3" builtinId="10"/>
    <cellStyle name="Sortie" xfId="1" builtinId="21"/>
    <cellStyle name="Vérification" xfId="4" builtinId="23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2.JPG"/><Relationship Id="rId4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5</xdr:row>
      <xdr:rowOff>0</xdr:rowOff>
    </xdr:from>
    <xdr:to>
      <xdr:col>6</xdr:col>
      <xdr:colOff>323850</xdr:colOff>
      <xdr:row>5</xdr:row>
      <xdr:rowOff>180975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219450" y="571500"/>
          <a:ext cx="276225" cy="1809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838200</xdr:colOff>
      <xdr:row>6</xdr:row>
      <xdr:rowOff>38100</xdr:rowOff>
    </xdr:from>
    <xdr:to>
      <xdr:col>0</xdr:col>
      <xdr:colOff>1114425</xdr:colOff>
      <xdr:row>6</xdr:row>
      <xdr:rowOff>161925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1181100"/>
          <a:ext cx="276225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13</xdr:row>
      <xdr:rowOff>19051</xdr:rowOff>
    </xdr:from>
    <xdr:to>
      <xdr:col>1</xdr:col>
      <xdr:colOff>314325</xdr:colOff>
      <xdr:row>13</xdr:row>
      <xdr:rowOff>152401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19200" y="2552701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28575</xdr:colOff>
      <xdr:row>14</xdr:row>
      <xdr:rowOff>9525</xdr:rowOff>
    </xdr:from>
    <xdr:to>
      <xdr:col>1</xdr:col>
      <xdr:colOff>304800</xdr:colOff>
      <xdr:row>14</xdr:row>
      <xdr:rowOff>142875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09675" y="2733675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15</xdr:row>
      <xdr:rowOff>19050</xdr:rowOff>
    </xdr:from>
    <xdr:to>
      <xdr:col>1</xdr:col>
      <xdr:colOff>314325</xdr:colOff>
      <xdr:row>15</xdr:row>
      <xdr:rowOff>152400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219200" y="2933700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23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9525</xdr:rowOff>
    </xdr:from>
    <xdr:to>
      <xdr:col>0</xdr:col>
      <xdr:colOff>638175</xdr:colOff>
      <xdr:row>2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9525"/>
          <a:ext cx="466725" cy="46672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0</xdr:row>
      <xdr:rowOff>9525</xdr:rowOff>
    </xdr:from>
    <xdr:to>
      <xdr:col>4</xdr:col>
      <xdr:colOff>657225</xdr:colOff>
      <xdr:row>2</xdr:row>
      <xdr:rowOff>142875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0" y="9525"/>
          <a:ext cx="466725" cy="514350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0</xdr:row>
      <xdr:rowOff>0</xdr:rowOff>
    </xdr:from>
    <xdr:to>
      <xdr:col>8</xdr:col>
      <xdr:colOff>638175</xdr:colOff>
      <xdr:row>2</xdr:row>
      <xdr:rowOff>114300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0" y="0"/>
          <a:ext cx="447675" cy="495300"/>
        </a:xfrm>
        <a:prstGeom prst="rect">
          <a:avLst/>
        </a:prstGeom>
      </xdr:spPr>
    </xdr:pic>
    <xdr:clientData/>
  </xdr:twoCellAnchor>
  <xdr:twoCellAnchor editAs="oneCell">
    <xdr:from>
      <xdr:col>12</xdr:col>
      <xdr:colOff>142875</xdr:colOff>
      <xdr:row>0</xdr:row>
      <xdr:rowOff>19050</xdr:rowOff>
    </xdr:from>
    <xdr:to>
      <xdr:col>12</xdr:col>
      <xdr:colOff>581025</xdr:colOff>
      <xdr:row>2</xdr:row>
      <xdr:rowOff>123825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19050"/>
          <a:ext cx="438150" cy="485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161925</xdr:colOff>
      <xdr:row>2</xdr:row>
      <xdr:rowOff>95250</xdr:rowOff>
    </xdr:from>
    <xdr:to>
      <xdr:col>4</xdr:col>
      <xdr:colOff>581025</xdr:colOff>
      <xdr:row>4</xdr:row>
      <xdr:rowOff>95250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9925" y="495300"/>
          <a:ext cx="419100" cy="40957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20</xdr:row>
      <xdr:rowOff>104775</xdr:rowOff>
    </xdr:from>
    <xdr:to>
      <xdr:col>5</xdr:col>
      <xdr:colOff>552450</xdr:colOff>
      <xdr:row>31</xdr:row>
      <xdr:rowOff>133350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0" y="4105275"/>
          <a:ext cx="2743200" cy="21240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15</xdr:row>
      <xdr:rowOff>76200</xdr:rowOff>
    </xdr:from>
    <xdr:to>
      <xdr:col>3</xdr:col>
      <xdr:colOff>590550</xdr:colOff>
      <xdr:row>37</xdr:row>
      <xdr:rowOff>133350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124200"/>
          <a:ext cx="2857500" cy="4248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34"/>
  <sheetViews>
    <sheetView tabSelected="1" topLeftCell="A4" workbookViewId="0">
      <selection activeCell="B26" sqref="B26"/>
    </sheetView>
  </sheetViews>
  <sheetFormatPr baseColWidth="10" defaultColWidth="11.42578125" defaultRowHeight="15" x14ac:dyDescent="0.25"/>
  <cols>
    <col min="1" max="1" width="17.7109375" customWidth="1"/>
    <col min="2" max="15" width="6" customWidth="1"/>
    <col min="17" max="17" width="6" style="5" customWidth="1"/>
    <col min="18" max="18" width="10.7109375" style="5" customWidth="1"/>
    <col min="19" max="29" width="6" style="5" customWidth="1"/>
  </cols>
  <sheetData>
    <row r="1" spans="1:29" x14ac:dyDescent="0.25">
      <c r="Q1" s="14"/>
      <c r="R1" s="20">
        <v>0</v>
      </c>
      <c r="S1" s="20" t="s">
        <v>3</v>
      </c>
      <c r="T1" s="20"/>
      <c r="U1" s="20"/>
      <c r="V1" s="20"/>
      <c r="W1" s="20"/>
      <c r="X1" s="20"/>
    </row>
    <row r="2" spans="1:29" x14ac:dyDescent="0.25">
      <c r="B2" s="58" t="str">
        <f>IF(AND(B7&lt;=1.5,COUNTIFS(B4:O4,"&lt;=8",B4:O4,"&gt;&lt;")=0),"BMW PUR", IF(COUNT(H6:J6)=1,"BMW DUO",IF(COUNT(H6:J6)=2,"BMW  TRIO",IF(COUNT(H6:J6)=3,"BMW IMPUR",IF(AND(B7&lt;=1.5,COUNTIFS(B4:O4,"&lt;=8",B4:O4,"&lt;&gt;")=0),"BMW SHF", "BMW ")))))</f>
        <v>BMW PUR</v>
      </c>
      <c r="C2" s="58"/>
      <c r="Q2" s="9"/>
      <c r="R2" s="20">
        <v>1.58</v>
      </c>
      <c r="S2" s="20">
        <v>74</v>
      </c>
      <c r="T2" s="20"/>
      <c r="U2" s="20"/>
      <c r="V2" s="20">
        <v>1</v>
      </c>
      <c r="W2" s="20">
        <v>2</v>
      </c>
      <c r="X2" s="20">
        <v>41</v>
      </c>
    </row>
    <row r="3" spans="1:29" x14ac:dyDescent="0.25">
      <c r="A3" s="17" t="s">
        <v>0</v>
      </c>
      <c r="B3" s="1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Q3" s="9"/>
      <c r="R3" s="20">
        <v>1.99</v>
      </c>
      <c r="S3" s="20">
        <v>54</v>
      </c>
      <c r="T3" s="20"/>
      <c r="U3" s="20"/>
      <c r="V3" s="20">
        <v>3</v>
      </c>
      <c r="W3" s="20">
        <v>4</v>
      </c>
      <c r="X3" s="20">
        <v>25</v>
      </c>
    </row>
    <row r="4" spans="1:29" x14ac:dyDescent="0.25">
      <c r="A4" s="17" t="s">
        <v>1</v>
      </c>
      <c r="B4" s="3">
        <v>210</v>
      </c>
      <c r="C4" s="3">
        <v>1.4</v>
      </c>
      <c r="D4" s="3">
        <v>17</v>
      </c>
      <c r="E4" s="3">
        <v>15</v>
      </c>
      <c r="F4" s="3">
        <v>10</v>
      </c>
      <c r="G4" s="3">
        <v>70</v>
      </c>
      <c r="H4" s="3">
        <v>210</v>
      </c>
      <c r="I4" s="3">
        <v>17</v>
      </c>
      <c r="J4" s="3">
        <v>63</v>
      </c>
      <c r="K4" s="3">
        <v>33</v>
      </c>
      <c r="L4" s="3">
        <v>12</v>
      </c>
      <c r="M4" s="3">
        <v>70</v>
      </c>
      <c r="N4" s="3"/>
      <c r="O4" s="3">
        <v>90</v>
      </c>
      <c r="Q4" s="9"/>
      <c r="R4" s="20">
        <v>2.35</v>
      </c>
      <c r="S4" s="20">
        <v>43</v>
      </c>
      <c r="T4" s="20"/>
      <c r="U4" s="20"/>
      <c r="V4" s="20">
        <v>5</v>
      </c>
      <c r="W4" s="20">
        <v>100</v>
      </c>
      <c r="X4" s="20">
        <v>34</v>
      </c>
    </row>
    <row r="5" spans="1:29" x14ac:dyDescent="0.25">
      <c r="Q5"/>
      <c r="R5"/>
      <c r="S5"/>
      <c r="T5"/>
      <c r="U5"/>
      <c r="V5"/>
      <c r="W5"/>
      <c r="X5"/>
      <c r="Y5"/>
      <c r="Z5"/>
      <c r="AA5"/>
      <c r="AB5"/>
      <c r="AC5"/>
    </row>
    <row r="6" spans="1:29" ht="15.75" thickBot="1" x14ac:dyDescent="0.3">
      <c r="A6" s="15" t="s">
        <v>5</v>
      </c>
      <c r="B6" s="6">
        <f>IF(B7&lt;&gt;"",INDEX($B$3:$O$3,,MATCH(B7,$B$4:$O$4,0)),"")</f>
        <v>2</v>
      </c>
      <c r="D6" s="59" t="s">
        <v>2</v>
      </c>
      <c r="E6" s="59"/>
      <c r="F6" s="59"/>
      <c r="H6" s="6" t="str">
        <f>IF(H7&lt;&gt;"",INDEX($B$3:$O$3,,MATCH(H7,$B$4:$O$4,0)),"")</f>
        <v/>
      </c>
      <c r="I6" s="6" t="str">
        <f>IF(I7&lt;&gt;"",INDEX($B$3:$O$3,,MATCH(I7,$B$4:$O$4,0)),"")</f>
        <v/>
      </c>
      <c r="J6" s="6" t="str">
        <f>IF(J7&lt;&gt;"",INDEX($B$3:$O$3,,MATCH(J7,$B$4:$O$4,0)),"")</f>
        <v/>
      </c>
      <c r="Q6" s="9"/>
      <c r="R6" s="20">
        <v>50</v>
      </c>
      <c r="S6" s="20">
        <v>26</v>
      </c>
      <c r="T6" s="20"/>
      <c r="U6" s="20"/>
      <c r="V6" s="20"/>
      <c r="W6" s="20"/>
      <c r="X6" s="20"/>
    </row>
    <row r="7" spans="1:29" ht="15.75" thickBot="1" x14ac:dyDescent="0.3">
      <c r="A7" s="11" t="s">
        <v>7</v>
      </c>
      <c r="B7" s="7">
        <f t="array" ref="B7">MIN(IF($B$4:$O$4&gt;0,$B$4:$O$4))</f>
        <v>1.4</v>
      </c>
      <c r="H7" s="7" t="str">
        <f t="array" ref="H7">IF(B7&lt;&gt;"",IFERROR(IF(MIN(IF($B$4:$O$4&gt;B7,$B$4:$O$4))&lt;10,MIN(IF($B$4:$O$4&gt;B7,$B$4:$O$4)),""),""),"")</f>
        <v/>
      </c>
      <c r="I7" s="7" t="str">
        <f t="array" ref="I7">IF(H7&lt;&gt;"",IFERROR(IF(MIN(IF($B$4:$O$4&gt;H7,$B$4:$O$4))&lt;10,MIN(IF($B$4:$O$4&gt;H7,$B$4:$O$4)),""),""),"")</f>
        <v/>
      </c>
      <c r="J7" s="7" t="str">
        <f t="array" ref="J7">IF(I7&lt;&gt;"",IFERROR(IF(MIN(IF($B$4:$O$4&gt;I7,$B$4:$O$4))&lt;10,MIN(IF($B$4:$O$4&gt;I7,$B$4:$O$4)),""),""),"")</f>
        <v/>
      </c>
      <c r="S7" s="106" t="s">
        <v>53</v>
      </c>
      <c r="T7" s="107"/>
      <c r="U7" s="107"/>
      <c r="V7" s="108"/>
      <c r="X7" s="92" t="s">
        <v>62</v>
      </c>
      <c r="Y7" s="93"/>
      <c r="Z7" s="93"/>
      <c r="AA7" s="93"/>
      <c r="AB7" s="94"/>
    </row>
    <row r="8" spans="1:29" x14ac:dyDescent="0.25">
      <c r="A8" s="13" t="s">
        <v>4</v>
      </c>
      <c r="B8" s="8">
        <f>B12+C12</f>
        <v>115</v>
      </c>
      <c r="S8" s="103" t="s">
        <v>57</v>
      </c>
      <c r="T8" s="71"/>
      <c r="U8" s="71"/>
      <c r="V8" s="100"/>
      <c r="X8" s="77"/>
      <c r="Y8" s="71"/>
      <c r="Z8" s="71"/>
      <c r="AA8" s="71"/>
      <c r="AB8" s="72"/>
    </row>
    <row r="9" spans="1:29" ht="15.75" thickBot="1" x14ac:dyDescent="0.3">
      <c r="B9" s="5"/>
      <c r="S9" s="104">
        <v>1</v>
      </c>
      <c r="T9" s="71">
        <v>1</v>
      </c>
      <c r="U9" s="71">
        <v>1</v>
      </c>
      <c r="V9" s="100">
        <v>1</v>
      </c>
      <c r="X9" s="77"/>
      <c r="Y9" s="71"/>
      <c r="Z9" s="71"/>
      <c r="AA9" s="71" t="s">
        <v>63</v>
      </c>
      <c r="AB9" s="72"/>
    </row>
    <row r="10" spans="1:29" ht="16.5" thickTop="1" thickBot="1" x14ac:dyDescent="0.3">
      <c r="B10" s="16" t="s">
        <v>5</v>
      </c>
      <c r="C10" s="16" t="s">
        <v>6</v>
      </c>
      <c r="D10" s="16" t="s">
        <v>73</v>
      </c>
      <c r="P10" s="20" t="s">
        <v>8</v>
      </c>
      <c r="S10" s="104">
        <v>1</v>
      </c>
      <c r="T10" s="71">
        <v>1</v>
      </c>
      <c r="U10" s="71">
        <v>1</v>
      </c>
      <c r="V10" s="100"/>
      <c r="X10" s="78" t="s">
        <v>64</v>
      </c>
      <c r="Y10" s="79"/>
      <c r="Z10" s="71"/>
      <c r="AA10" s="71">
        <v>21.6</v>
      </c>
      <c r="AB10" s="72"/>
    </row>
    <row r="11" spans="1:29" ht="16.5" thickTop="1" thickBot="1" x14ac:dyDescent="0.3">
      <c r="B11" s="16">
        <f>B7</f>
        <v>1.4</v>
      </c>
      <c r="C11" s="18">
        <v>2</v>
      </c>
      <c r="D11" s="16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2"/>
      <c r="R11" s="12"/>
      <c r="S11" s="122">
        <v>2</v>
      </c>
      <c r="T11" s="71">
        <v>1</v>
      </c>
      <c r="U11" s="71">
        <v>0</v>
      </c>
      <c r="V11" s="100">
        <v>1</v>
      </c>
      <c r="X11" s="78" t="s">
        <v>65</v>
      </c>
      <c r="Y11" s="79"/>
      <c r="Z11" s="71"/>
      <c r="AA11" s="71">
        <v>25.3</v>
      </c>
      <c r="AB11" s="72"/>
    </row>
    <row r="12" spans="1:29" ht="15.75" thickTop="1" x14ac:dyDescent="0.25">
      <c r="A12" s="4"/>
      <c r="B12" s="20">
        <f>INDEX(S2:S6,MATCH(B11,R1:R6,1))</f>
        <v>74</v>
      </c>
      <c r="C12" s="20">
        <f>INDEX(X2:X4,SUMPRODUCT(MAX((V2:W4&lt;=C11)*(ROW(V2:V4)-1))))</f>
        <v>41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2"/>
      <c r="R12" s="12"/>
      <c r="S12" s="104">
        <v>2</v>
      </c>
      <c r="T12" s="71">
        <v>1</v>
      </c>
      <c r="U12" s="71">
        <v>3</v>
      </c>
      <c r="V12" s="100">
        <v>1</v>
      </c>
      <c r="X12" s="78" t="s">
        <v>66</v>
      </c>
      <c r="Y12" s="79"/>
      <c r="Z12" s="71"/>
      <c r="AA12" s="71">
        <v>19.2</v>
      </c>
      <c r="AB12" s="72"/>
    </row>
    <row r="13" spans="1:29" x14ac:dyDescent="0.25">
      <c r="A13" s="15" t="s">
        <v>5</v>
      </c>
      <c r="C13" s="21">
        <f>B6</f>
        <v>2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3"/>
      <c r="S13" s="104">
        <v>3</v>
      </c>
      <c r="T13" s="71">
        <v>1</v>
      </c>
      <c r="U13" s="71">
        <v>2</v>
      </c>
      <c r="V13" s="100">
        <v>1</v>
      </c>
      <c r="X13" s="78" t="s">
        <v>67</v>
      </c>
      <c r="Y13" s="79"/>
      <c r="Z13" s="71"/>
      <c r="AA13" s="71">
        <v>20.7</v>
      </c>
      <c r="AB13" s="72"/>
    </row>
    <row r="14" spans="1:29" ht="15.75" thickBot="1" x14ac:dyDescent="0.3">
      <c r="A14" s="4" t="s">
        <v>9</v>
      </c>
      <c r="C14" s="7">
        <v>5</v>
      </c>
      <c r="D14" s="7">
        <v>11</v>
      </c>
      <c r="E14" s="7">
        <v>4</v>
      </c>
      <c r="F14" s="7">
        <v>8</v>
      </c>
      <c r="G14" s="7">
        <v>3</v>
      </c>
      <c r="H14" s="7"/>
      <c r="I14" s="7"/>
      <c r="J14" s="70">
        <v>10</v>
      </c>
      <c r="K14" s="70">
        <v>10</v>
      </c>
      <c r="L14" s="9"/>
      <c r="M14" s="9"/>
      <c r="N14" s="9"/>
      <c r="O14" s="9"/>
      <c r="P14" s="9"/>
      <c r="Q14" s="12"/>
      <c r="S14" s="104">
        <v>3</v>
      </c>
      <c r="T14" s="71">
        <v>1</v>
      </c>
      <c r="U14" s="71">
        <v>1</v>
      </c>
      <c r="V14" s="100">
        <v>2</v>
      </c>
      <c r="X14" s="85" t="s">
        <v>68</v>
      </c>
      <c r="Y14" s="86"/>
      <c r="Z14" s="87"/>
      <c r="AA14" s="87">
        <v>13.2</v>
      </c>
      <c r="AB14" s="88"/>
    </row>
    <row r="15" spans="1:29" ht="15.75" thickBot="1" x14ac:dyDescent="0.3">
      <c r="A15" s="19" t="s">
        <v>10</v>
      </c>
      <c r="C15" s="17"/>
      <c r="D15" s="17"/>
      <c r="E15" s="17"/>
      <c r="F15" s="17"/>
      <c r="G15" s="17"/>
      <c r="H15" s="17"/>
      <c r="I15" s="17"/>
      <c r="S15" s="104">
        <v>4</v>
      </c>
      <c r="T15" s="71">
        <v>2</v>
      </c>
      <c r="U15" s="71">
        <v>1</v>
      </c>
      <c r="V15" s="100">
        <v>1</v>
      </c>
      <c r="X15" s="82" t="s">
        <v>69</v>
      </c>
      <c r="Y15" s="83"/>
      <c r="Z15" s="83"/>
      <c r="AA15" s="83"/>
      <c r="AB15" s="84"/>
    </row>
    <row r="16" spans="1:29" x14ac:dyDescent="0.25">
      <c r="A16" s="19" t="s">
        <v>11</v>
      </c>
      <c r="C16" s="7">
        <v>10</v>
      </c>
      <c r="D16" s="7">
        <v>9</v>
      </c>
      <c r="E16" s="7">
        <v>6</v>
      </c>
      <c r="F16" s="7">
        <v>12</v>
      </c>
      <c r="G16" s="7">
        <v>14</v>
      </c>
      <c r="H16" s="7">
        <v>1</v>
      </c>
      <c r="I16" s="7">
        <v>7</v>
      </c>
      <c r="S16" s="104">
        <v>4</v>
      </c>
      <c r="T16" s="71">
        <v>1</v>
      </c>
      <c r="U16" s="71">
        <v>1</v>
      </c>
      <c r="V16" s="100">
        <v>4</v>
      </c>
      <c r="X16" s="89"/>
      <c r="Y16" s="90"/>
      <c r="Z16" s="90"/>
      <c r="AA16" s="90"/>
      <c r="AB16" s="91"/>
    </row>
    <row r="17" spans="1:28" ht="15.75" thickBot="1" x14ac:dyDescent="0.3">
      <c r="A17" s="19"/>
      <c r="B17" s="19"/>
      <c r="C17" s="19"/>
      <c r="D17" s="19"/>
      <c r="E17" s="19"/>
      <c r="F17" s="19"/>
      <c r="G17" s="19"/>
      <c r="H17" s="19"/>
      <c r="S17" s="104">
        <v>5</v>
      </c>
      <c r="T17" s="71">
        <v>0</v>
      </c>
      <c r="U17" s="71">
        <v>1</v>
      </c>
      <c r="V17" s="100">
        <v>1</v>
      </c>
      <c r="X17" s="77"/>
      <c r="Y17" s="71"/>
      <c r="Z17" s="71"/>
      <c r="AA17" s="71" t="s">
        <v>63</v>
      </c>
      <c r="AB17" s="72"/>
    </row>
    <row r="18" spans="1:28" ht="15.75" thickBot="1" x14ac:dyDescent="0.3">
      <c r="A18" s="19" t="s">
        <v>74</v>
      </c>
      <c r="B18" s="109" t="s">
        <v>75</v>
      </c>
      <c r="C18" s="110"/>
      <c r="D18" s="111"/>
      <c r="E18" s="19"/>
      <c r="F18" s="19"/>
      <c r="G18" s="19"/>
      <c r="H18" s="19"/>
      <c r="S18" s="104">
        <v>6</v>
      </c>
      <c r="T18" s="71">
        <v>3</v>
      </c>
      <c r="U18" s="71">
        <v>1</v>
      </c>
      <c r="V18" s="100">
        <v>1</v>
      </c>
      <c r="X18" s="78" t="s">
        <v>64</v>
      </c>
      <c r="Y18" s="79"/>
      <c r="Z18" s="71"/>
      <c r="AA18" s="71">
        <v>25.8</v>
      </c>
      <c r="AB18" s="72"/>
    </row>
    <row r="19" spans="1:28" ht="16.5" thickTop="1" thickBot="1" x14ac:dyDescent="0.3">
      <c r="A19" s="19" t="s">
        <v>52</v>
      </c>
      <c r="B19" s="112">
        <f>B6</f>
        <v>2</v>
      </c>
      <c r="C19" s="74">
        <v>5</v>
      </c>
      <c r="D19" s="74">
        <v>11</v>
      </c>
      <c r="E19" s="74">
        <v>4</v>
      </c>
      <c r="F19" s="74">
        <v>8</v>
      </c>
      <c r="G19" s="74">
        <v>3</v>
      </c>
      <c r="H19" s="74"/>
      <c r="I19" s="75"/>
      <c r="S19" s="104">
        <v>6</v>
      </c>
      <c r="T19" s="71">
        <v>3</v>
      </c>
      <c r="U19" s="71">
        <v>2</v>
      </c>
      <c r="V19" s="100">
        <v>1</v>
      </c>
      <c r="X19" s="78" t="s">
        <v>65</v>
      </c>
      <c r="Y19" s="79"/>
      <c r="Z19" s="71"/>
      <c r="AA19" s="71">
        <v>25.4</v>
      </c>
      <c r="AB19" s="72"/>
    </row>
    <row r="20" spans="1:28" ht="16.5" thickTop="1" thickBot="1" x14ac:dyDescent="0.3">
      <c r="A20" s="76" t="s">
        <v>58</v>
      </c>
      <c r="B20" s="116">
        <v>1</v>
      </c>
      <c r="C20" s="117">
        <v>2</v>
      </c>
      <c r="D20" s="117">
        <v>5</v>
      </c>
      <c r="E20" s="117">
        <v>4</v>
      </c>
      <c r="F20" s="117">
        <v>3</v>
      </c>
      <c r="G20" s="117">
        <v>2</v>
      </c>
      <c r="H20" s="74"/>
      <c r="I20" s="75"/>
      <c r="S20" s="104">
        <v>6</v>
      </c>
      <c r="T20" s="71">
        <v>1</v>
      </c>
      <c r="U20" s="71">
        <v>2</v>
      </c>
      <c r="V20" s="100">
        <v>2</v>
      </c>
      <c r="X20" s="78" t="s">
        <v>66</v>
      </c>
      <c r="Y20" s="79"/>
      <c r="Z20" s="71"/>
      <c r="AA20" s="71">
        <v>18.899999999999999</v>
      </c>
      <c r="AB20" s="72"/>
    </row>
    <row r="21" spans="1:28" ht="16.5" thickTop="1" thickBot="1" x14ac:dyDescent="0.3">
      <c r="A21" s="76" t="s">
        <v>58</v>
      </c>
      <c r="B21" s="73">
        <v>1</v>
      </c>
      <c r="C21" s="74"/>
      <c r="D21" s="74"/>
      <c r="E21" s="74">
        <v>1</v>
      </c>
      <c r="F21" s="74">
        <v>2</v>
      </c>
      <c r="G21" s="74">
        <v>7</v>
      </c>
      <c r="H21" s="74"/>
      <c r="I21" s="75"/>
      <c r="S21" s="105">
        <v>6</v>
      </c>
      <c r="T21" s="101">
        <v>2</v>
      </c>
      <c r="U21" s="101">
        <v>1</v>
      </c>
      <c r="V21" s="102"/>
      <c r="X21" s="78" t="s">
        <v>67</v>
      </c>
      <c r="Y21" s="79"/>
      <c r="Z21" s="71"/>
      <c r="AA21" s="71">
        <v>19.399999999999999</v>
      </c>
      <c r="AB21" s="72"/>
    </row>
    <row r="22" spans="1:28" ht="16.5" thickTop="1" thickBot="1" x14ac:dyDescent="0.3">
      <c r="A22" s="76" t="s">
        <v>58</v>
      </c>
      <c r="B22" s="73">
        <v>2</v>
      </c>
      <c r="C22" s="74"/>
      <c r="D22" s="74"/>
      <c r="E22" s="74"/>
      <c r="F22" s="74">
        <v>5</v>
      </c>
      <c r="G22" s="74">
        <v>4</v>
      </c>
      <c r="H22" s="74"/>
      <c r="I22" s="75"/>
      <c r="X22" s="85" t="s">
        <v>68</v>
      </c>
      <c r="Y22" s="86"/>
      <c r="Z22" s="87"/>
      <c r="AA22" s="87">
        <v>10.5</v>
      </c>
      <c r="AB22" s="88"/>
    </row>
    <row r="23" spans="1:28" ht="16.5" thickTop="1" thickBot="1" x14ac:dyDescent="0.3">
      <c r="A23" s="19" t="s">
        <v>53</v>
      </c>
      <c r="B23" s="116">
        <v>3</v>
      </c>
      <c r="C23" s="117"/>
      <c r="D23" s="117"/>
      <c r="E23" s="117"/>
      <c r="F23" s="117">
        <v>6</v>
      </c>
      <c r="G23" s="117"/>
      <c r="H23" s="117"/>
      <c r="I23" s="123"/>
    </row>
    <row r="24" spans="1:28" ht="16.5" thickTop="1" thickBot="1" x14ac:dyDescent="0.3">
      <c r="A24" s="19" t="s">
        <v>54</v>
      </c>
      <c r="B24" s="112">
        <v>41</v>
      </c>
      <c r="C24" s="113">
        <v>41</v>
      </c>
      <c r="D24" s="113">
        <v>34</v>
      </c>
      <c r="E24" s="113">
        <v>25</v>
      </c>
      <c r="F24" s="113">
        <v>25</v>
      </c>
      <c r="G24" s="113">
        <v>41</v>
      </c>
      <c r="H24" s="74"/>
      <c r="I24" s="75"/>
      <c r="S24" s="92" t="s">
        <v>54</v>
      </c>
      <c r="T24" s="93"/>
      <c r="U24" s="93"/>
      <c r="V24" s="93"/>
      <c r="W24" s="93"/>
      <c r="X24" s="94"/>
    </row>
    <row r="25" spans="1:28" ht="16.5" thickTop="1" thickBot="1" x14ac:dyDescent="0.3">
      <c r="A25" s="19" t="s">
        <v>55</v>
      </c>
      <c r="B25" s="73">
        <v>55</v>
      </c>
      <c r="C25" s="74">
        <v>32</v>
      </c>
      <c r="D25" s="74">
        <v>173</v>
      </c>
      <c r="E25" s="74">
        <v>65</v>
      </c>
      <c r="F25" s="74">
        <v>33</v>
      </c>
      <c r="G25" s="74">
        <v>33</v>
      </c>
      <c r="H25" s="74"/>
      <c r="I25" s="75"/>
      <c r="S25" s="97" t="s">
        <v>59</v>
      </c>
      <c r="T25" s="98"/>
      <c r="U25" s="98"/>
      <c r="V25" s="98" t="s">
        <v>60</v>
      </c>
      <c r="W25" s="98"/>
      <c r="X25" s="99"/>
    </row>
    <row r="26" spans="1:28" ht="16.5" thickTop="1" thickBot="1" x14ac:dyDescent="0.3">
      <c r="A26" s="19" t="s">
        <v>55</v>
      </c>
      <c r="B26" s="112">
        <v>10.5</v>
      </c>
      <c r="C26" s="113">
        <v>10.5</v>
      </c>
      <c r="D26" s="113">
        <v>10.5</v>
      </c>
      <c r="E26" s="113">
        <v>10.5</v>
      </c>
      <c r="F26" s="113">
        <v>10.5</v>
      </c>
      <c r="G26" s="113">
        <v>10.5</v>
      </c>
      <c r="H26" s="113"/>
      <c r="I26" s="114"/>
      <c r="S26" s="77">
        <v>1</v>
      </c>
      <c r="T26" s="71">
        <v>2</v>
      </c>
      <c r="U26" s="71"/>
      <c r="V26" s="95">
        <v>0.41</v>
      </c>
      <c r="W26" s="71"/>
      <c r="X26" s="72"/>
    </row>
    <row r="27" spans="1:28" ht="16.5" thickTop="1" thickBot="1" x14ac:dyDescent="0.3">
      <c r="A27" s="19" t="s">
        <v>56</v>
      </c>
      <c r="B27" s="73">
        <v>70</v>
      </c>
      <c r="C27" s="74"/>
      <c r="D27" s="74"/>
      <c r="E27" s="74"/>
      <c r="F27" s="74"/>
      <c r="G27" s="74"/>
      <c r="H27" s="74"/>
      <c r="I27" s="75"/>
      <c r="S27" s="77">
        <v>3</v>
      </c>
      <c r="T27" s="71">
        <v>4</v>
      </c>
      <c r="U27" s="71"/>
      <c r="V27" s="95">
        <v>0.25</v>
      </c>
      <c r="W27" s="71"/>
      <c r="X27" s="72"/>
    </row>
    <row r="28" spans="1:28" ht="16.5" thickTop="1" thickBot="1" x14ac:dyDescent="0.3">
      <c r="A28" s="76" t="s">
        <v>72</v>
      </c>
      <c r="B28" s="112">
        <f>B23+B24+B26+B27</f>
        <v>124.5</v>
      </c>
      <c r="C28" s="112">
        <f>C23+C24+C26+C27</f>
        <v>51.5</v>
      </c>
      <c r="D28" s="112">
        <f>D23+D24+D26+D27</f>
        <v>44.5</v>
      </c>
      <c r="E28" s="112">
        <f>E23+E24+E26+E27</f>
        <v>35.5</v>
      </c>
      <c r="F28" s="112">
        <f>F23+F24+F26+F27</f>
        <v>41.5</v>
      </c>
      <c r="G28" s="112">
        <f>G23+G24+G26+G27</f>
        <v>51.5</v>
      </c>
      <c r="H28" s="112">
        <f>H23+H24+H26+H27</f>
        <v>0</v>
      </c>
      <c r="I28" s="112">
        <f>I23+I24+I26+I27</f>
        <v>0</v>
      </c>
      <c r="S28" s="85" t="s">
        <v>61</v>
      </c>
      <c r="T28" s="86"/>
      <c r="U28" s="87"/>
      <c r="V28" s="96">
        <v>0.34</v>
      </c>
      <c r="W28" s="87"/>
      <c r="X28" s="88"/>
    </row>
    <row r="29" spans="1:28" ht="15.75" thickBot="1" x14ac:dyDescent="0.3"/>
    <row r="30" spans="1:28" ht="15.75" thickBot="1" x14ac:dyDescent="0.3">
      <c r="A30" s="76" t="s">
        <v>76</v>
      </c>
      <c r="B30" s="118">
        <v>5</v>
      </c>
      <c r="C30" s="119">
        <v>3</v>
      </c>
      <c r="D30" s="120">
        <v>11</v>
      </c>
      <c r="E30" s="121">
        <v>8</v>
      </c>
      <c r="S30" s="92" t="s">
        <v>70</v>
      </c>
      <c r="T30" s="93"/>
      <c r="U30" s="93"/>
      <c r="V30" s="93"/>
      <c r="W30" s="93"/>
      <c r="X30" s="94"/>
      <c r="Y30" s="19"/>
    </row>
    <row r="31" spans="1:28" ht="15.75" thickBot="1" x14ac:dyDescent="0.3">
      <c r="S31" s="97" t="s">
        <v>56</v>
      </c>
      <c r="T31" s="98"/>
      <c r="U31" s="98" t="s">
        <v>71</v>
      </c>
      <c r="V31" s="98"/>
      <c r="W31" s="98"/>
      <c r="X31" s="99"/>
    </row>
    <row r="32" spans="1:28" x14ac:dyDescent="0.25">
      <c r="S32" s="80">
        <v>1</v>
      </c>
      <c r="T32" s="81"/>
      <c r="U32" s="71"/>
      <c r="V32" s="81">
        <v>70</v>
      </c>
      <c r="W32" s="81"/>
      <c r="X32" s="72"/>
    </row>
    <row r="33" spans="19:24" x14ac:dyDescent="0.25">
      <c r="S33" s="80">
        <v>2</v>
      </c>
      <c r="T33" s="81"/>
      <c r="U33" s="71"/>
      <c r="V33" s="81">
        <v>49</v>
      </c>
      <c r="W33" s="81"/>
      <c r="X33" s="72"/>
    </row>
    <row r="34" spans="19:24" ht="15.75" thickBot="1" x14ac:dyDescent="0.3">
      <c r="S34" s="85">
        <v>3</v>
      </c>
      <c r="T34" s="86"/>
      <c r="U34" s="87"/>
      <c r="V34" s="86">
        <v>30</v>
      </c>
      <c r="W34" s="86"/>
      <c r="X34" s="88"/>
    </row>
  </sheetData>
  <mergeCells count="29">
    <mergeCell ref="S33:T33"/>
    <mergeCell ref="S34:T34"/>
    <mergeCell ref="V32:W32"/>
    <mergeCell ref="V33:W33"/>
    <mergeCell ref="V34:W34"/>
    <mergeCell ref="S28:T28"/>
    <mergeCell ref="S31:T31"/>
    <mergeCell ref="U31:X31"/>
    <mergeCell ref="S32:T32"/>
    <mergeCell ref="S30:X30"/>
    <mergeCell ref="X10:Y10"/>
    <mergeCell ref="X11:Y11"/>
    <mergeCell ref="X12:Y12"/>
    <mergeCell ref="X13:Y13"/>
    <mergeCell ref="X14:Y14"/>
    <mergeCell ref="X15:AB15"/>
    <mergeCell ref="X18:Y18"/>
    <mergeCell ref="X19:Y19"/>
    <mergeCell ref="X20:Y20"/>
    <mergeCell ref="X21:Y21"/>
    <mergeCell ref="X22:Y22"/>
    <mergeCell ref="V25:X25"/>
    <mergeCell ref="S25:U25"/>
    <mergeCell ref="B2:C2"/>
    <mergeCell ref="D6:F6"/>
    <mergeCell ref="S7:V7"/>
    <mergeCell ref="S24:X24"/>
    <mergeCell ref="X7:AB7"/>
    <mergeCell ref="B18:D18"/>
  </mergeCells>
  <phoneticPr fontId="1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23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55929-9A06-4ABB-AF72-1597F3489780}">
  <dimension ref="B2:P20"/>
  <sheetViews>
    <sheetView topLeftCell="E1" workbookViewId="0">
      <selection activeCell="O7" sqref="O7:P7"/>
    </sheetView>
  </sheetViews>
  <sheetFormatPr baseColWidth="10" defaultRowHeight="15" x14ac:dyDescent="0.25"/>
  <cols>
    <col min="1" max="16384" width="11.42578125" style="22"/>
  </cols>
  <sheetData>
    <row r="2" spans="2:16" x14ac:dyDescent="0.25">
      <c r="B2" s="60" t="s">
        <v>45</v>
      </c>
      <c r="C2" s="60"/>
      <c r="D2" s="60"/>
      <c r="F2" s="60" t="s">
        <v>33</v>
      </c>
      <c r="G2" s="60"/>
      <c r="H2" s="60"/>
      <c r="J2" s="60" t="s">
        <v>39</v>
      </c>
      <c r="K2" s="60"/>
      <c r="L2" s="60"/>
      <c r="N2" s="61" t="s">
        <v>46</v>
      </c>
      <c r="O2" s="61"/>
      <c r="P2" s="61"/>
    </row>
    <row r="3" spans="2:16" x14ac:dyDescent="0.25">
      <c r="B3" s="57">
        <v>1</v>
      </c>
      <c r="C3" s="62" t="s">
        <v>12</v>
      </c>
      <c r="D3" s="62"/>
      <c r="F3" s="22" t="s">
        <v>38</v>
      </c>
      <c r="J3" s="22" t="s">
        <v>40</v>
      </c>
      <c r="N3" s="57">
        <v>1</v>
      </c>
      <c r="O3" s="115" t="s">
        <v>47</v>
      </c>
      <c r="P3" s="115"/>
    </row>
    <row r="4" spans="2:16" x14ac:dyDescent="0.25">
      <c r="B4" s="57">
        <v>2</v>
      </c>
      <c r="C4" s="62" t="s">
        <v>13</v>
      </c>
      <c r="D4" s="62"/>
      <c r="F4" s="22" t="s">
        <v>34</v>
      </c>
      <c r="J4" s="22" t="s">
        <v>41</v>
      </c>
      <c r="N4" s="57">
        <v>2</v>
      </c>
      <c r="O4" s="115" t="s">
        <v>48</v>
      </c>
      <c r="P4" s="115"/>
    </row>
    <row r="5" spans="2:16" x14ac:dyDescent="0.25">
      <c r="B5" s="57">
        <v>3</v>
      </c>
      <c r="C5" s="62" t="s">
        <v>14</v>
      </c>
      <c r="D5" s="62"/>
      <c r="F5" s="22" t="s">
        <v>35</v>
      </c>
      <c r="J5" s="22" t="s">
        <v>42</v>
      </c>
      <c r="N5" s="57">
        <v>3</v>
      </c>
      <c r="O5" s="115" t="s">
        <v>49</v>
      </c>
      <c r="P5" s="115"/>
    </row>
    <row r="6" spans="2:16" x14ac:dyDescent="0.25">
      <c r="B6" s="57">
        <v>4</v>
      </c>
      <c r="C6" s="62" t="s">
        <v>15</v>
      </c>
      <c r="D6" s="62"/>
      <c r="F6" s="22" t="s">
        <v>36</v>
      </c>
      <c r="J6" s="22" t="s">
        <v>43</v>
      </c>
      <c r="N6" s="57">
        <v>4</v>
      </c>
      <c r="O6" s="115" t="s">
        <v>50</v>
      </c>
      <c r="P6" s="115"/>
    </row>
    <row r="7" spans="2:16" x14ac:dyDescent="0.25">
      <c r="B7" s="57">
        <v>5</v>
      </c>
      <c r="C7" s="62" t="s">
        <v>16</v>
      </c>
      <c r="D7" s="62"/>
      <c r="F7" s="22" t="s">
        <v>37</v>
      </c>
      <c r="J7" s="22" t="s">
        <v>44</v>
      </c>
      <c r="N7" s="57">
        <v>5</v>
      </c>
      <c r="O7" s="115" t="s">
        <v>51</v>
      </c>
      <c r="P7" s="115"/>
    </row>
    <row r="8" spans="2:16" x14ac:dyDescent="0.25">
      <c r="B8" s="57">
        <v>6</v>
      </c>
      <c r="C8" s="62" t="s">
        <v>17</v>
      </c>
      <c r="D8" s="62"/>
      <c r="N8" s="57"/>
      <c r="O8" s="57"/>
    </row>
    <row r="9" spans="2:16" x14ac:dyDescent="0.25">
      <c r="B9" s="57">
        <v>6</v>
      </c>
      <c r="C9" s="62" t="s">
        <v>17</v>
      </c>
      <c r="D9" s="62"/>
      <c r="N9" s="57"/>
      <c r="O9" s="57"/>
    </row>
    <row r="10" spans="2:16" x14ac:dyDescent="0.25">
      <c r="B10" s="57">
        <v>8</v>
      </c>
      <c r="C10" s="62" t="s">
        <v>18</v>
      </c>
      <c r="D10" s="62"/>
      <c r="N10" s="57"/>
      <c r="O10" s="57"/>
    </row>
    <row r="11" spans="2:16" x14ac:dyDescent="0.25">
      <c r="B11" s="57">
        <v>9</v>
      </c>
      <c r="C11" s="62" t="s">
        <v>19</v>
      </c>
      <c r="D11" s="62"/>
      <c r="N11" s="57"/>
      <c r="O11" s="57"/>
    </row>
    <row r="12" spans="2:16" x14ac:dyDescent="0.25">
      <c r="B12" s="57">
        <v>10</v>
      </c>
      <c r="C12" s="63" t="s">
        <v>20</v>
      </c>
      <c r="D12" s="63"/>
      <c r="N12" s="57"/>
      <c r="O12" s="57"/>
    </row>
    <row r="13" spans="2:16" x14ac:dyDescent="0.25">
      <c r="N13" s="57"/>
      <c r="O13" s="57"/>
    </row>
    <row r="14" spans="2:16" x14ac:dyDescent="0.25">
      <c r="N14" s="57"/>
      <c r="O14" s="57"/>
    </row>
    <row r="15" spans="2:16" x14ac:dyDescent="0.25">
      <c r="N15" s="57"/>
      <c r="O15" s="57"/>
    </row>
    <row r="16" spans="2:16" x14ac:dyDescent="0.25">
      <c r="N16" s="57"/>
      <c r="O16" s="57"/>
    </row>
    <row r="17" spans="14:15" x14ac:dyDescent="0.25">
      <c r="N17" s="57"/>
      <c r="O17" s="57"/>
    </row>
    <row r="18" spans="14:15" x14ac:dyDescent="0.25">
      <c r="N18" s="57"/>
      <c r="O18" s="57"/>
    </row>
    <row r="19" spans="14:15" x14ac:dyDescent="0.25">
      <c r="N19" s="57"/>
      <c r="O19" s="57"/>
    </row>
    <row r="20" spans="14:15" x14ac:dyDescent="0.25">
      <c r="N20" s="57"/>
      <c r="O20" s="57"/>
    </row>
  </sheetData>
  <mergeCells count="19">
    <mergeCell ref="C10:D10"/>
    <mergeCell ref="C11:D11"/>
    <mergeCell ref="C12:D12"/>
    <mergeCell ref="B2:D2"/>
    <mergeCell ref="C3:D3"/>
    <mergeCell ref="C4:D4"/>
    <mergeCell ref="C5:D5"/>
    <mergeCell ref="C6:D6"/>
    <mergeCell ref="C7:D7"/>
    <mergeCell ref="F2:H2"/>
    <mergeCell ref="J2:L2"/>
    <mergeCell ref="N2:P2"/>
    <mergeCell ref="C8:D8"/>
    <mergeCell ref="C9:D9"/>
    <mergeCell ref="O3:P3"/>
    <mergeCell ref="O4:P4"/>
    <mergeCell ref="O5:P5"/>
    <mergeCell ref="O6:P6"/>
    <mergeCell ref="O7:P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88812-3201-4591-B03C-3EF8E868E2F0}">
  <dimension ref="B1:H15"/>
  <sheetViews>
    <sheetView workbookViewId="0">
      <selection activeCell="I20" sqref="I20"/>
    </sheetView>
  </sheetViews>
  <sheetFormatPr baseColWidth="10" defaultColWidth="11.42578125" defaultRowHeight="15" x14ac:dyDescent="0.25"/>
  <cols>
    <col min="1" max="16384" width="11.42578125" style="22"/>
  </cols>
  <sheetData>
    <row r="1" spans="2:8" ht="15.75" thickTop="1" x14ac:dyDescent="0.25">
      <c r="B1" s="64" t="s">
        <v>21</v>
      </c>
      <c r="C1" s="65"/>
      <c r="D1" s="65"/>
      <c r="E1" s="65"/>
      <c r="F1" s="65"/>
      <c r="G1" s="65"/>
      <c r="H1" s="66"/>
    </row>
    <row r="2" spans="2:8" ht="15.75" thickBot="1" x14ac:dyDescent="0.3">
      <c r="B2" s="67"/>
      <c r="C2" s="68"/>
      <c r="D2" s="68"/>
      <c r="E2" s="68"/>
      <c r="F2" s="68"/>
      <c r="G2" s="68"/>
      <c r="H2" s="69"/>
    </row>
    <row r="3" spans="2:8" ht="16.5" thickTop="1" thickBot="1" x14ac:dyDescent="0.3">
      <c r="B3" s="23"/>
      <c r="H3" s="24"/>
    </row>
    <row r="4" spans="2:8" ht="15.75" thickBot="1" x14ac:dyDescent="0.3">
      <c r="B4" s="23"/>
      <c r="C4" s="25" t="s">
        <v>22</v>
      </c>
      <c r="D4" s="26">
        <v>150</v>
      </c>
      <c r="F4" s="25" t="s">
        <v>23</v>
      </c>
      <c r="G4" s="27">
        <f>G7/E12</f>
        <v>1.4287999999999996</v>
      </c>
      <c r="H4" s="24"/>
    </row>
    <row r="5" spans="2:8" ht="15.75" thickBot="1" x14ac:dyDescent="0.3">
      <c r="B5" s="23"/>
      <c r="H5" s="24"/>
    </row>
    <row r="6" spans="2:8" ht="16.5" thickTop="1" thickBot="1" x14ac:dyDescent="0.3">
      <c r="B6" s="23"/>
      <c r="C6" s="28" t="s">
        <v>24</v>
      </c>
      <c r="D6" s="29" t="s">
        <v>25</v>
      </c>
      <c r="E6" s="29" t="s">
        <v>26</v>
      </c>
      <c r="F6" s="29" t="s">
        <v>27</v>
      </c>
      <c r="G6" s="30" t="s">
        <v>28</v>
      </c>
      <c r="H6" s="24"/>
    </row>
    <row r="7" spans="2:8" ht="15.75" thickTop="1" x14ac:dyDescent="0.25">
      <c r="B7" s="23"/>
      <c r="C7" s="31">
        <v>8</v>
      </c>
      <c r="D7" s="32">
        <v>8.9</v>
      </c>
      <c r="E7" s="33">
        <f>F7/(D7+1)</f>
        <v>15.15151515151515</v>
      </c>
      <c r="F7" s="34">
        <f>$D$4</f>
        <v>150</v>
      </c>
      <c r="G7" s="35">
        <f>F7-E12</f>
        <v>88.241106719367579</v>
      </c>
      <c r="H7" s="24"/>
    </row>
    <row r="8" spans="2:8" x14ac:dyDescent="0.25">
      <c r="B8" s="23"/>
      <c r="C8" s="36">
        <v>1</v>
      </c>
      <c r="D8" s="37">
        <v>8</v>
      </c>
      <c r="E8" s="38">
        <f t="shared" ref="E8:E10" si="0">F8/(D8+1)</f>
        <v>16.666666666666668</v>
      </c>
      <c r="F8" s="39">
        <f>$D$4</f>
        <v>150</v>
      </c>
      <c r="G8" s="40"/>
      <c r="H8" s="24"/>
    </row>
    <row r="9" spans="2:8" ht="15.75" thickBot="1" x14ac:dyDescent="0.3">
      <c r="B9" s="23"/>
      <c r="C9" s="36">
        <v>4</v>
      </c>
      <c r="D9" s="37">
        <v>8.1999999999999993</v>
      </c>
      <c r="E9" s="38">
        <f t="shared" si="0"/>
        <v>16.304347826086957</v>
      </c>
      <c r="F9" s="39">
        <f>$D$4</f>
        <v>150</v>
      </c>
      <c r="G9" s="41"/>
      <c r="H9" s="24"/>
    </row>
    <row r="10" spans="2:8" ht="16.5" thickTop="1" thickBot="1" x14ac:dyDescent="0.3">
      <c r="B10" s="23"/>
      <c r="C10" s="42">
        <v>2</v>
      </c>
      <c r="D10" s="43">
        <v>10</v>
      </c>
      <c r="E10" s="44">
        <f t="shared" si="0"/>
        <v>13.636363636363637</v>
      </c>
      <c r="F10" s="45">
        <f>$D$4</f>
        <v>150</v>
      </c>
      <c r="H10" s="24"/>
    </row>
    <row r="11" spans="2:8" ht="16.5" thickTop="1" thickBot="1" x14ac:dyDescent="0.3">
      <c r="B11" s="23"/>
      <c r="H11" s="24"/>
    </row>
    <row r="12" spans="2:8" ht="16.5" thickTop="1" thickBot="1" x14ac:dyDescent="0.3">
      <c r="B12" s="46"/>
      <c r="C12" s="47"/>
      <c r="D12" s="48" t="s">
        <v>29</v>
      </c>
      <c r="E12" s="49">
        <f>SUM(E7:E10)</f>
        <v>61.758893280632421</v>
      </c>
      <c r="F12" s="47"/>
      <c r="G12" s="47"/>
      <c r="H12" s="50"/>
    </row>
    <row r="13" spans="2:8" ht="16.5" thickTop="1" thickBot="1" x14ac:dyDescent="0.3"/>
    <row r="14" spans="2:8" ht="15.75" thickBot="1" x14ac:dyDescent="0.3">
      <c r="D14" s="51" t="s">
        <v>30</v>
      </c>
      <c r="E14" s="52" t="s">
        <v>31</v>
      </c>
      <c r="F14" s="53" t="s">
        <v>32</v>
      </c>
    </row>
    <row r="15" spans="2:8" ht="15.75" thickBot="1" x14ac:dyDescent="0.3">
      <c r="D15" s="54">
        <v>11.6</v>
      </c>
      <c r="E15" s="55">
        <v>14</v>
      </c>
      <c r="F15" s="56">
        <f>D15*E15-E12</f>
        <v>100.64110671936758</v>
      </c>
    </row>
  </sheetData>
  <sheetProtection algorithmName="SHA-512" hashValue="wxA1r7pt2iZjqfgOsYtfCAzxyGzWTCGWL69UzbXYUeAgrUfruo2uWpRzATsGS9cp01U32wYMeGo40xzjYIBlKg==" saltValue="8cmQWPTZuPRPHhmPlQPIlA==" spinCount="100000" sheet="1" objects="1" scenarios="1"/>
  <mergeCells count="1">
    <mergeCell ref="B1:H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 Jockeys Plat</vt:lpstr>
      <vt:lpstr>GESTION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2019-07-19T23:08:30Z</dcterms:created>
  <dcterms:modified xsi:type="dcterms:W3CDTF">2019-08-03T22:53:13Z</dcterms:modified>
</cp:coreProperties>
</file>