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1.xml" ContentType="application/vnd.openxmlformats-officedocument.themeOverrid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2.xml" ContentType="application/vnd.openxmlformats-officedocument.themeOverrid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.xml" ContentType="application/vnd.openxmlformats-officedocument.themeOverrid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4.xml" ContentType="application/vnd.openxmlformats-officedocument.themeOverrid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5.xml" ContentType="application/vnd.openxmlformats-officedocument.themeOverrid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6.xml" ContentType="application/vnd.openxmlformats-officedocument.themeOverrid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7.xml" ContentType="application/vnd.openxmlformats-officedocument.themeOverrid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theme/themeOverride8.xml" ContentType="application/vnd.openxmlformats-officedocument.themeOverrid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theme/themeOverride9.xml" ContentType="application/vnd.openxmlformats-officedocument.themeOverrid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10.xml" ContentType="application/vnd.openxmlformats-officedocument.themeOverrid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4.xml" ContentType="application/vnd.openxmlformats-officedocument.drawing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q.david\Desktop\"/>
    </mc:Choice>
  </mc:AlternateContent>
  <bookViews>
    <workbookView xWindow="0" yWindow="0" windowWidth="15360" windowHeight="7515" tabRatio="829" activeTab="1"/>
  </bookViews>
  <sheets>
    <sheet name="Graphiques GI" sheetId="8" r:id="rId1"/>
    <sheet name="Graphiques GE" sheetId="16" r:id="rId2"/>
    <sheet name="Graphiques DE" sheetId="19" r:id="rId3"/>
    <sheet name="Graphiques DI" sheetId="18" r:id="rId4"/>
    <sheet name="GAUCHE Intrados (GI)" sheetId="11" r:id="rId5"/>
    <sheet name="GAUCHE Extrados (GE)" sheetId="12" r:id="rId6"/>
    <sheet name="DROIT Extrados (DE)" sheetId="13" r:id="rId7"/>
    <sheet name="DROIT Intrados (DI)" sheetId="14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6" l="1"/>
  <c r="A3" i="8"/>
  <c r="D72" i="14"/>
  <c r="D3" i="14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2" i="14"/>
  <c r="D72" i="13"/>
  <c r="D3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2" i="13"/>
  <c r="D3" i="12"/>
  <c r="D4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2" i="12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2" i="11"/>
  <c r="T71" i="12"/>
  <c r="T72" i="12"/>
  <c r="T73" i="12"/>
  <c r="X71" i="12"/>
  <c r="X72" i="12"/>
  <c r="X73" i="12"/>
  <c r="AB71" i="12"/>
  <c r="AB72" i="12"/>
  <c r="AB73" i="12"/>
  <c r="AF71" i="12"/>
  <c r="AF72" i="12"/>
  <c r="AF73" i="12"/>
  <c r="AJ71" i="12"/>
  <c r="AJ72" i="12"/>
  <c r="AJ73" i="12"/>
  <c r="AN71" i="12"/>
  <c r="AN72" i="12"/>
  <c r="AN73" i="12"/>
  <c r="AR71" i="12"/>
  <c r="AR72" i="12"/>
  <c r="AR73" i="12"/>
  <c r="AV71" i="12"/>
  <c r="AV72" i="12"/>
  <c r="AV73" i="12"/>
  <c r="AZ71" i="12"/>
  <c r="AZ72" i="12"/>
  <c r="AZ73" i="12"/>
  <c r="BD71" i="12"/>
  <c r="BD72" i="12"/>
  <c r="BD73" i="12"/>
  <c r="BH71" i="12"/>
  <c r="BH72" i="12"/>
  <c r="BH73" i="12"/>
  <c r="BL71" i="12"/>
  <c r="BL72" i="12"/>
  <c r="BL73" i="12"/>
  <c r="BP71" i="12"/>
  <c r="BP72" i="12"/>
  <c r="BP73" i="12"/>
  <c r="BT71" i="12"/>
  <c r="BT72" i="12"/>
  <c r="BT73" i="12"/>
  <c r="BX71" i="12"/>
  <c r="BX72" i="12"/>
  <c r="BX73" i="12"/>
  <c r="B73" i="12"/>
  <c r="B72" i="12"/>
  <c r="B71" i="12"/>
  <c r="S73" i="14"/>
  <c r="S74" i="14"/>
  <c r="S75" i="14"/>
  <c r="W73" i="14"/>
  <c r="W74" i="14"/>
  <c r="W75" i="14"/>
  <c r="AA73" i="14"/>
  <c r="AA74" i="14"/>
  <c r="AA75" i="14"/>
  <c r="AE73" i="14"/>
  <c r="AE74" i="14"/>
  <c r="AE75" i="14"/>
  <c r="AI73" i="14"/>
  <c r="AI74" i="14"/>
  <c r="AI75" i="14"/>
  <c r="AM73" i="14"/>
  <c r="AM74" i="14"/>
  <c r="AM75" i="14"/>
  <c r="AQ73" i="14"/>
  <c r="AQ74" i="14"/>
  <c r="AQ75" i="14"/>
  <c r="AU73" i="14"/>
  <c r="AU74" i="14"/>
  <c r="AU75" i="14"/>
  <c r="AY73" i="14"/>
  <c r="AY74" i="14"/>
  <c r="AY75" i="14"/>
  <c r="BC73" i="14"/>
  <c r="BC74" i="14"/>
  <c r="BC75" i="14"/>
  <c r="BG73" i="14"/>
  <c r="BG74" i="14"/>
  <c r="BG75" i="14"/>
  <c r="BK73" i="14"/>
  <c r="BK74" i="14"/>
  <c r="BK75" i="14"/>
  <c r="BO73" i="14"/>
  <c r="BO74" i="14"/>
  <c r="BO75" i="14"/>
  <c r="BS73" i="14"/>
  <c r="BS74" i="14"/>
  <c r="BS75" i="14"/>
  <c r="B75" i="14"/>
  <c r="B74" i="14"/>
  <c r="B73" i="14"/>
  <c r="B73" i="11"/>
  <c r="S73" i="11"/>
  <c r="W73" i="11"/>
  <c r="AA73" i="11"/>
  <c r="AE73" i="11"/>
  <c r="AI73" i="11"/>
  <c r="AM73" i="11"/>
  <c r="AQ73" i="11"/>
  <c r="AU73" i="11"/>
  <c r="AY73" i="11"/>
  <c r="BC73" i="11"/>
  <c r="BG73" i="11"/>
  <c r="BK73" i="11"/>
  <c r="BO73" i="11"/>
  <c r="BS73" i="11"/>
  <c r="B72" i="11"/>
  <c r="S72" i="11"/>
  <c r="W72" i="11"/>
  <c r="AA72" i="11"/>
  <c r="AE72" i="11"/>
  <c r="AI72" i="11"/>
  <c r="AM72" i="11"/>
  <c r="AQ72" i="11"/>
  <c r="AU72" i="11"/>
  <c r="AY72" i="11"/>
  <c r="BC72" i="11"/>
  <c r="BG72" i="11"/>
  <c r="BK72" i="11"/>
  <c r="BO72" i="11"/>
  <c r="BS72" i="11"/>
  <c r="B71" i="11"/>
  <c r="S71" i="11"/>
  <c r="W71" i="11"/>
  <c r="AA71" i="11"/>
  <c r="AE71" i="11"/>
  <c r="AI71" i="11"/>
  <c r="AM71" i="11"/>
  <c r="AQ71" i="11"/>
  <c r="AU71" i="11"/>
  <c r="AY71" i="11"/>
  <c r="BC71" i="11"/>
  <c r="BG71" i="11"/>
  <c r="BK71" i="11"/>
  <c r="BO71" i="11"/>
  <c r="BS71" i="11"/>
  <c r="B75" i="13"/>
  <c r="T75" i="13"/>
  <c r="X75" i="13"/>
  <c r="AB75" i="13"/>
  <c r="AF75" i="13"/>
  <c r="AJ75" i="13"/>
  <c r="AN75" i="13"/>
  <c r="AR75" i="13"/>
  <c r="AV75" i="13"/>
  <c r="AZ75" i="13"/>
  <c r="BD75" i="13"/>
  <c r="BH75" i="13"/>
  <c r="BL75" i="13"/>
  <c r="BP75" i="13"/>
  <c r="BT75" i="13"/>
  <c r="BX75" i="13"/>
  <c r="B74" i="13"/>
  <c r="T74" i="13"/>
  <c r="X74" i="13"/>
  <c r="AB74" i="13"/>
  <c r="AF74" i="13"/>
  <c r="AJ74" i="13"/>
  <c r="AN74" i="13"/>
  <c r="AR74" i="13"/>
  <c r="AV74" i="13"/>
  <c r="AZ74" i="13"/>
  <c r="BD74" i="13"/>
  <c r="BH74" i="13"/>
  <c r="BL74" i="13"/>
  <c r="BP74" i="13"/>
  <c r="BT74" i="13"/>
  <c r="BX74" i="13"/>
  <c r="B73" i="13"/>
  <c r="T73" i="13"/>
  <c r="X73" i="13"/>
  <c r="AB73" i="13"/>
  <c r="AF73" i="13"/>
  <c r="AJ73" i="13"/>
  <c r="AN73" i="13"/>
  <c r="AR73" i="13"/>
  <c r="AV73" i="13"/>
  <c r="AZ73" i="13"/>
  <c r="BD73" i="13"/>
  <c r="BH73" i="13"/>
  <c r="BL73" i="13"/>
  <c r="BP73" i="13"/>
  <c r="BT73" i="13"/>
  <c r="BX73" i="13"/>
  <c r="B10" i="8" l="1"/>
  <c r="B9" i="8"/>
  <c r="B8" i="8"/>
  <c r="B10" i="16"/>
  <c r="B9" i="16"/>
  <c r="B8" i="16"/>
  <c r="B10" i="18"/>
  <c r="B9" i="18"/>
  <c r="B8" i="18"/>
  <c r="T2" i="13"/>
  <c r="B2" i="14"/>
  <c r="B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2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2" i="12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2" i="11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S72" i="14" l="1"/>
  <c r="W72" i="14"/>
  <c r="AA72" i="14"/>
  <c r="AE72" i="14"/>
  <c r="AI72" i="14"/>
  <c r="AM72" i="14"/>
  <c r="AQ72" i="14"/>
  <c r="AU72" i="14"/>
  <c r="AY72" i="14"/>
  <c r="BC72" i="14"/>
  <c r="BG72" i="14"/>
  <c r="BK72" i="14"/>
  <c r="BO72" i="14"/>
  <c r="BS72" i="14"/>
  <c r="T72" i="13"/>
  <c r="X72" i="13"/>
  <c r="AB72" i="13"/>
  <c r="AF72" i="13"/>
  <c r="AJ72" i="13"/>
  <c r="AN72" i="13"/>
  <c r="AR72" i="13"/>
  <c r="AV72" i="13"/>
  <c r="AZ72" i="13"/>
  <c r="BD72" i="13"/>
  <c r="BH72" i="13"/>
  <c r="BL72" i="13"/>
  <c r="BP72" i="13"/>
  <c r="BT72" i="13"/>
  <c r="BX72" i="13"/>
  <c r="S68" i="14" l="1"/>
  <c r="W68" i="14"/>
  <c r="AA68" i="14"/>
  <c r="AE68" i="14"/>
  <c r="AI68" i="14"/>
  <c r="AM68" i="14"/>
  <c r="AQ68" i="14"/>
  <c r="AU68" i="14"/>
  <c r="AY68" i="14"/>
  <c r="BC68" i="14"/>
  <c r="BG68" i="14"/>
  <c r="BK68" i="14"/>
  <c r="BO68" i="14"/>
  <c r="BS68" i="14"/>
  <c r="T68" i="13"/>
  <c r="X68" i="13"/>
  <c r="AB68" i="13"/>
  <c r="AF68" i="13"/>
  <c r="AJ68" i="13"/>
  <c r="AN68" i="13"/>
  <c r="AR68" i="13"/>
  <c r="AV68" i="13"/>
  <c r="AZ68" i="13"/>
  <c r="BD68" i="13"/>
  <c r="BH68" i="13"/>
  <c r="BL68" i="13"/>
  <c r="BP68" i="13"/>
  <c r="BT68" i="13"/>
  <c r="BX68" i="13"/>
  <c r="S65" i="14"/>
  <c r="W65" i="14"/>
  <c r="AA65" i="14"/>
  <c r="AE65" i="14"/>
  <c r="AI65" i="14"/>
  <c r="AM65" i="14"/>
  <c r="AQ65" i="14"/>
  <c r="AU65" i="14"/>
  <c r="AY65" i="14"/>
  <c r="BC65" i="14"/>
  <c r="BG65" i="14"/>
  <c r="BK65" i="14"/>
  <c r="BO65" i="14"/>
  <c r="BS65" i="14"/>
  <c r="T65" i="13"/>
  <c r="X65" i="13"/>
  <c r="AB65" i="13"/>
  <c r="AF65" i="13"/>
  <c r="AJ65" i="13"/>
  <c r="AN65" i="13"/>
  <c r="AR65" i="13"/>
  <c r="AV65" i="13"/>
  <c r="AZ65" i="13"/>
  <c r="BD65" i="13"/>
  <c r="BH65" i="13"/>
  <c r="BL65" i="13"/>
  <c r="BP65" i="13"/>
  <c r="BT65" i="13"/>
  <c r="BX65" i="13"/>
  <c r="S66" i="14"/>
  <c r="S67" i="14"/>
  <c r="S69" i="14"/>
  <c r="S70" i="14"/>
  <c r="S71" i="14"/>
  <c r="W66" i="14"/>
  <c r="W67" i="14"/>
  <c r="W69" i="14"/>
  <c r="W70" i="14"/>
  <c r="W71" i="14"/>
  <c r="AA66" i="14"/>
  <c r="AA67" i="14"/>
  <c r="AA69" i="14"/>
  <c r="AA70" i="14"/>
  <c r="AA71" i="14"/>
  <c r="AE66" i="14"/>
  <c r="AE67" i="14"/>
  <c r="AE69" i="14"/>
  <c r="AE70" i="14"/>
  <c r="AE71" i="14"/>
  <c r="AI66" i="14"/>
  <c r="AI67" i="14"/>
  <c r="AI69" i="14"/>
  <c r="AI70" i="14"/>
  <c r="AI71" i="14"/>
  <c r="AM66" i="14"/>
  <c r="AM67" i="14"/>
  <c r="AM69" i="14"/>
  <c r="AM70" i="14"/>
  <c r="AM71" i="14"/>
  <c r="AQ66" i="14"/>
  <c r="AQ67" i="14"/>
  <c r="AQ69" i="14"/>
  <c r="AQ70" i="14"/>
  <c r="AQ71" i="14"/>
  <c r="AU66" i="14"/>
  <c r="AU67" i="14"/>
  <c r="AU69" i="14"/>
  <c r="AU70" i="14"/>
  <c r="AU71" i="14"/>
  <c r="AY66" i="14"/>
  <c r="AY67" i="14"/>
  <c r="AY69" i="14"/>
  <c r="AY70" i="14"/>
  <c r="AY71" i="14"/>
  <c r="BC66" i="14"/>
  <c r="BC67" i="14"/>
  <c r="BC69" i="14"/>
  <c r="BC70" i="14"/>
  <c r="BC71" i="14"/>
  <c r="BG66" i="14"/>
  <c r="BG67" i="14"/>
  <c r="BG69" i="14"/>
  <c r="BG70" i="14"/>
  <c r="BG71" i="14"/>
  <c r="BK66" i="14"/>
  <c r="BK67" i="14"/>
  <c r="BK69" i="14"/>
  <c r="BK70" i="14"/>
  <c r="BK71" i="14"/>
  <c r="BO66" i="14"/>
  <c r="BO67" i="14"/>
  <c r="BO69" i="14"/>
  <c r="BO70" i="14"/>
  <c r="BO71" i="14"/>
  <c r="BS66" i="14"/>
  <c r="BS67" i="14"/>
  <c r="BS69" i="14"/>
  <c r="BS70" i="14"/>
  <c r="BS71" i="14"/>
  <c r="T66" i="13"/>
  <c r="T67" i="13"/>
  <c r="T69" i="13"/>
  <c r="T70" i="13"/>
  <c r="T71" i="13"/>
  <c r="X66" i="13"/>
  <c r="X67" i="13"/>
  <c r="X69" i="13"/>
  <c r="X70" i="13"/>
  <c r="X71" i="13"/>
  <c r="AB66" i="13"/>
  <c r="AB67" i="13"/>
  <c r="AB69" i="13"/>
  <c r="AB70" i="13"/>
  <c r="AB71" i="13"/>
  <c r="AF66" i="13"/>
  <c r="AF67" i="13"/>
  <c r="AF69" i="13"/>
  <c r="AF70" i="13"/>
  <c r="AF71" i="13"/>
  <c r="AJ66" i="13"/>
  <c r="AJ67" i="13"/>
  <c r="AJ69" i="13"/>
  <c r="AJ70" i="13"/>
  <c r="AJ71" i="13"/>
  <c r="AN66" i="13"/>
  <c r="AN67" i="13"/>
  <c r="AN69" i="13"/>
  <c r="AN70" i="13"/>
  <c r="AN71" i="13"/>
  <c r="AR66" i="13"/>
  <c r="AR67" i="13"/>
  <c r="AR69" i="13"/>
  <c r="AR70" i="13"/>
  <c r="AR71" i="13"/>
  <c r="AV66" i="13"/>
  <c r="AV67" i="13"/>
  <c r="AV69" i="13"/>
  <c r="AV70" i="13"/>
  <c r="AV71" i="13"/>
  <c r="AZ66" i="13"/>
  <c r="AZ67" i="13"/>
  <c r="AZ69" i="13"/>
  <c r="AZ70" i="13"/>
  <c r="AZ71" i="13"/>
  <c r="BD66" i="13"/>
  <c r="BD67" i="13"/>
  <c r="BD69" i="13"/>
  <c r="BD70" i="13"/>
  <c r="BD71" i="13"/>
  <c r="BH66" i="13"/>
  <c r="BH67" i="13"/>
  <c r="BH69" i="13"/>
  <c r="BH70" i="13"/>
  <c r="BH71" i="13"/>
  <c r="BL66" i="13"/>
  <c r="BL67" i="13"/>
  <c r="BL69" i="13"/>
  <c r="BL70" i="13"/>
  <c r="BL71" i="13"/>
  <c r="BP66" i="13"/>
  <c r="BP67" i="13"/>
  <c r="BP69" i="13"/>
  <c r="BP70" i="13"/>
  <c r="BP71" i="13"/>
  <c r="BT66" i="13"/>
  <c r="BT67" i="13"/>
  <c r="BT69" i="13"/>
  <c r="BT70" i="13"/>
  <c r="BT71" i="13"/>
  <c r="BX66" i="13"/>
  <c r="BX67" i="13"/>
  <c r="BX69" i="13"/>
  <c r="BX70" i="13"/>
  <c r="BX71" i="13"/>
  <c r="T65" i="12"/>
  <c r="T66" i="12"/>
  <c r="T67" i="12"/>
  <c r="T68" i="12"/>
  <c r="T69" i="12"/>
  <c r="T70" i="12"/>
  <c r="X65" i="12"/>
  <c r="X66" i="12"/>
  <c r="X67" i="12"/>
  <c r="X68" i="12"/>
  <c r="X69" i="12"/>
  <c r="X70" i="12"/>
  <c r="AB65" i="12"/>
  <c r="AB66" i="12"/>
  <c r="AB67" i="12"/>
  <c r="AB68" i="12"/>
  <c r="AB69" i="12"/>
  <c r="AB70" i="12"/>
  <c r="AF65" i="12"/>
  <c r="AF66" i="12"/>
  <c r="AF67" i="12"/>
  <c r="AF68" i="12"/>
  <c r="AF69" i="12"/>
  <c r="AF70" i="12"/>
  <c r="AJ65" i="12"/>
  <c r="AJ66" i="12"/>
  <c r="AJ67" i="12"/>
  <c r="AJ68" i="12"/>
  <c r="AJ69" i="12"/>
  <c r="AJ70" i="12"/>
  <c r="AN65" i="12"/>
  <c r="AN66" i="12"/>
  <c r="AN67" i="12"/>
  <c r="AN68" i="12"/>
  <c r="AN69" i="12"/>
  <c r="AN70" i="12"/>
  <c r="AR65" i="12"/>
  <c r="AR66" i="12"/>
  <c r="AR67" i="12"/>
  <c r="AR68" i="12"/>
  <c r="AR69" i="12"/>
  <c r="AR70" i="12"/>
  <c r="AV65" i="12"/>
  <c r="AV66" i="12"/>
  <c r="AV67" i="12"/>
  <c r="AV68" i="12"/>
  <c r="AV69" i="12"/>
  <c r="AV70" i="12"/>
  <c r="AZ65" i="12"/>
  <c r="AZ66" i="12"/>
  <c r="AZ67" i="12"/>
  <c r="AZ68" i="12"/>
  <c r="AZ69" i="12"/>
  <c r="AZ70" i="12"/>
  <c r="BD65" i="12"/>
  <c r="BD66" i="12"/>
  <c r="BD67" i="12"/>
  <c r="BD68" i="12"/>
  <c r="BD69" i="12"/>
  <c r="BD70" i="12"/>
  <c r="BH65" i="12"/>
  <c r="BH66" i="12"/>
  <c r="BH67" i="12"/>
  <c r="BH68" i="12"/>
  <c r="BH69" i="12"/>
  <c r="BH70" i="12"/>
  <c r="BL65" i="12"/>
  <c r="BL66" i="12"/>
  <c r="BL67" i="12"/>
  <c r="BL68" i="12"/>
  <c r="BL69" i="12"/>
  <c r="BL70" i="12"/>
  <c r="BP65" i="12"/>
  <c r="BP66" i="12"/>
  <c r="BP67" i="12"/>
  <c r="BP68" i="12"/>
  <c r="BP69" i="12"/>
  <c r="BP70" i="12"/>
  <c r="BT65" i="12"/>
  <c r="BT66" i="12"/>
  <c r="BT67" i="12"/>
  <c r="BT68" i="12"/>
  <c r="BT69" i="12"/>
  <c r="BT70" i="12"/>
  <c r="BX65" i="12"/>
  <c r="BX66" i="12"/>
  <c r="BX67" i="12"/>
  <c r="BX68" i="12"/>
  <c r="BX69" i="12"/>
  <c r="BX70" i="12"/>
  <c r="BS70" i="11"/>
  <c r="BS69" i="11"/>
  <c r="BS68" i="11"/>
  <c r="BS67" i="11"/>
  <c r="BS66" i="11"/>
  <c r="BS65" i="11"/>
  <c r="BO70" i="11"/>
  <c r="BO69" i="11"/>
  <c r="BO68" i="11"/>
  <c r="BO67" i="11"/>
  <c r="BO66" i="11"/>
  <c r="BO65" i="11"/>
  <c r="BK70" i="11"/>
  <c r="BK69" i="11"/>
  <c r="BK68" i="11"/>
  <c r="BK67" i="11"/>
  <c r="BK66" i="11"/>
  <c r="BK65" i="11"/>
  <c r="BG70" i="11"/>
  <c r="BG69" i="11"/>
  <c r="BG68" i="11"/>
  <c r="BG67" i="11"/>
  <c r="BG66" i="11"/>
  <c r="BG65" i="11"/>
  <c r="BC70" i="11"/>
  <c r="BC69" i="11"/>
  <c r="BC68" i="11"/>
  <c r="BC67" i="11"/>
  <c r="BC66" i="11"/>
  <c r="BC65" i="11"/>
  <c r="AY70" i="11"/>
  <c r="AY69" i="11"/>
  <c r="AY68" i="11"/>
  <c r="AY67" i="11"/>
  <c r="AY66" i="11"/>
  <c r="AY65" i="11"/>
  <c r="AU70" i="11"/>
  <c r="AU69" i="11"/>
  <c r="AU68" i="11"/>
  <c r="AU67" i="11"/>
  <c r="AU66" i="11"/>
  <c r="AU65" i="11"/>
  <c r="AQ70" i="11"/>
  <c r="AQ69" i="11"/>
  <c r="AQ68" i="11"/>
  <c r="AQ67" i="11"/>
  <c r="AQ66" i="11"/>
  <c r="AQ65" i="11"/>
  <c r="AM70" i="11"/>
  <c r="AM69" i="11"/>
  <c r="AM68" i="11"/>
  <c r="AM67" i="11"/>
  <c r="AM66" i="11"/>
  <c r="AM65" i="11"/>
  <c r="AI70" i="11"/>
  <c r="AI69" i="11"/>
  <c r="AI68" i="11"/>
  <c r="AI67" i="11"/>
  <c r="AI66" i="11"/>
  <c r="AI65" i="11"/>
  <c r="AE70" i="11"/>
  <c r="AE69" i="11"/>
  <c r="AE68" i="11"/>
  <c r="AE67" i="11"/>
  <c r="AE66" i="11"/>
  <c r="AE65" i="11"/>
  <c r="AA70" i="11"/>
  <c r="AA69" i="11"/>
  <c r="AA68" i="11"/>
  <c r="AA67" i="11"/>
  <c r="AA66" i="11"/>
  <c r="AA65" i="11"/>
  <c r="W70" i="11"/>
  <c r="W69" i="11"/>
  <c r="W68" i="11"/>
  <c r="W67" i="11"/>
  <c r="W66" i="11"/>
  <c r="W65" i="11"/>
  <c r="S70" i="11"/>
  <c r="S69" i="11"/>
  <c r="S68" i="11"/>
  <c r="S67" i="11"/>
  <c r="S66" i="11"/>
  <c r="S65" i="11"/>
  <c r="BS64" i="14" l="1"/>
  <c r="BO64" i="14"/>
  <c r="BK64" i="14"/>
  <c r="BG64" i="14"/>
  <c r="BC64" i="14"/>
  <c r="AY64" i="14"/>
  <c r="AU64" i="14"/>
  <c r="AQ64" i="14"/>
  <c r="AM64" i="14"/>
  <c r="AI64" i="14"/>
  <c r="AE64" i="14"/>
  <c r="AA64" i="14"/>
  <c r="W64" i="14"/>
  <c r="S64" i="14"/>
  <c r="BS63" i="14"/>
  <c r="BO63" i="14"/>
  <c r="BK63" i="14"/>
  <c r="BG63" i="14"/>
  <c r="BC63" i="14"/>
  <c r="AY63" i="14"/>
  <c r="AU63" i="14"/>
  <c r="AQ63" i="14"/>
  <c r="AM63" i="14"/>
  <c r="AI63" i="14"/>
  <c r="AE63" i="14"/>
  <c r="AA63" i="14"/>
  <c r="W63" i="14"/>
  <c r="S63" i="14"/>
  <c r="BS62" i="14"/>
  <c r="BO62" i="14"/>
  <c r="BK62" i="14"/>
  <c r="BG62" i="14"/>
  <c r="BC62" i="14"/>
  <c r="AY62" i="14"/>
  <c r="AU62" i="14"/>
  <c r="AQ62" i="14"/>
  <c r="AM62" i="14"/>
  <c r="AI62" i="14"/>
  <c r="AE62" i="14"/>
  <c r="AA62" i="14"/>
  <c r="W62" i="14"/>
  <c r="S62" i="14"/>
  <c r="BS61" i="14"/>
  <c r="BO61" i="14"/>
  <c r="BK61" i="14"/>
  <c r="BG61" i="14"/>
  <c r="BC61" i="14"/>
  <c r="AY61" i="14"/>
  <c r="AU61" i="14"/>
  <c r="AQ61" i="14"/>
  <c r="AM61" i="14"/>
  <c r="AI61" i="14"/>
  <c r="AE61" i="14"/>
  <c r="AA61" i="14"/>
  <c r="W61" i="14"/>
  <c r="S61" i="14"/>
  <c r="BS60" i="14"/>
  <c r="BO60" i="14"/>
  <c r="BK60" i="14"/>
  <c r="BG60" i="14"/>
  <c r="BC60" i="14"/>
  <c r="AY60" i="14"/>
  <c r="AU60" i="14"/>
  <c r="AQ60" i="14"/>
  <c r="AM60" i="14"/>
  <c r="AI60" i="14"/>
  <c r="AE60" i="14"/>
  <c r="AA60" i="14"/>
  <c r="W60" i="14"/>
  <c r="S60" i="14"/>
  <c r="BS59" i="14"/>
  <c r="BO59" i="14"/>
  <c r="BK59" i="14"/>
  <c r="BG59" i="14"/>
  <c r="BC59" i="14"/>
  <c r="AY59" i="14"/>
  <c r="AU59" i="14"/>
  <c r="AQ59" i="14"/>
  <c r="AM59" i="14"/>
  <c r="AI59" i="14"/>
  <c r="AE59" i="14"/>
  <c r="AA59" i="14"/>
  <c r="W59" i="14"/>
  <c r="S59" i="14"/>
  <c r="BS58" i="14"/>
  <c r="BO58" i="14"/>
  <c r="BK58" i="14"/>
  <c r="BG58" i="14"/>
  <c r="BC58" i="14"/>
  <c r="AY58" i="14"/>
  <c r="AU58" i="14"/>
  <c r="AQ58" i="14"/>
  <c r="AM58" i="14"/>
  <c r="AI58" i="14"/>
  <c r="AE58" i="14"/>
  <c r="AA58" i="14"/>
  <c r="W58" i="14"/>
  <c r="S58" i="14"/>
  <c r="BS57" i="14"/>
  <c r="BO57" i="14"/>
  <c r="BK57" i="14"/>
  <c r="BG57" i="14"/>
  <c r="BC57" i="14"/>
  <c r="AY57" i="14"/>
  <c r="AU57" i="14"/>
  <c r="AQ57" i="14"/>
  <c r="AM57" i="14"/>
  <c r="AI57" i="14"/>
  <c r="AE57" i="14"/>
  <c r="AA57" i="14"/>
  <c r="W57" i="14"/>
  <c r="S57" i="14"/>
  <c r="BS56" i="14"/>
  <c r="BO56" i="14"/>
  <c r="BK56" i="14"/>
  <c r="BG56" i="14"/>
  <c r="BC56" i="14"/>
  <c r="AY56" i="14"/>
  <c r="AU56" i="14"/>
  <c r="AQ56" i="14"/>
  <c r="AM56" i="14"/>
  <c r="AI56" i="14"/>
  <c r="AE56" i="14"/>
  <c r="AA56" i="14"/>
  <c r="W56" i="14"/>
  <c r="S56" i="14"/>
  <c r="BS55" i="14"/>
  <c r="BO55" i="14"/>
  <c r="BK55" i="14"/>
  <c r="BG55" i="14"/>
  <c r="BC55" i="14"/>
  <c r="AY55" i="14"/>
  <c r="AU55" i="14"/>
  <c r="AQ55" i="14"/>
  <c r="AM55" i="14"/>
  <c r="AI55" i="14"/>
  <c r="AE55" i="14"/>
  <c r="AA55" i="14"/>
  <c r="W55" i="14"/>
  <c r="S55" i="14"/>
  <c r="BS54" i="14"/>
  <c r="BO54" i="14"/>
  <c r="BK54" i="14"/>
  <c r="BG54" i="14"/>
  <c r="BC54" i="14"/>
  <c r="AY54" i="14"/>
  <c r="AU54" i="14"/>
  <c r="AQ54" i="14"/>
  <c r="AM54" i="14"/>
  <c r="AI54" i="14"/>
  <c r="AE54" i="14"/>
  <c r="AA54" i="14"/>
  <c r="W54" i="14"/>
  <c r="S54" i="14"/>
  <c r="BS53" i="14"/>
  <c r="BO53" i="14"/>
  <c r="BK53" i="14"/>
  <c r="BG53" i="14"/>
  <c r="BC53" i="14"/>
  <c r="AY53" i="14"/>
  <c r="AU53" i="14"/>
  <c r="AQ53" i="14"/>
  <c r="AM53" i="14"/>
  <c r="AI53" i="14"/>
  <c r="AE53" i="14"/>
  <c r="AA53" i="14"/>
  <c r="W53" i="14"/>
  <c r="S53" i="14"/>
  <c r="BS52" i="14"/>
  <c r="BO52" i="14"/>
  <c r="BK52" i="14"/>
  <c r="BG52" i="14"/>
  <c r="BC52" i="14"/>
  <c r="AY52" i="14"/>
  <c r="AU52" i="14"/>
  <c r="AQ52" i="14"/>
  <c r="AM52" i="14"/>
  <c r="AI52" i="14"/>
  <c r="AE52" i="14"/>
  <c r="AA52" i="14"/>
  <c r="W52" i="14"/>
  <c r="S52" i="14"/>
  <c r="BS51" i="14"/>
  <c r="BO51" i="14"/>
  <c r="BK51" i="14"/>
  <c r="BG51" i="14"/>
  <c r="BC51" i="14"/>
  <c r="AY51" i="14"/>
  <c r="AU51" i="14"/>
  <c r="AQ51" i="14"/>
  <c r="AM51" i="14"/>
  <c r="AI51" i="14"/>
  <c r="AE51" i="14"/>
  <c r="AA51" i="14"/>
  <c r="W51" i="14"/>
  <c r="S51" i="14"/>
  <c r="BS50" i="14"/>
  <c r="BO50" i="14"/>
  <c r="BK50" i="14"/>
  <c r="BG50" i="14"/>
  <c r="BC50" i="14"/>
  <c r="AY50" i="14"/>
  <c r="AU50" i="14"/>
  <c r="AQ50" i="14"/>
  <c r="AM50" i="14"/>
  <c r="AI50" i="14"/>
  <c r="AE50" i="14"/>
  <c r="AA50" i="14"/>
  <c r="W50" i="14"/>
  <c r="S50" i="14"/>
  <c r="BS49" i="14"/>
  <c r="BO49" i="14"/>
  <c r="BK49" i="14"/>
  <c r="BG49" i="14"/>
  <c r="BC49" i="14"/>
  <c r="AY49" i="14"/>
  <c r="AU49" i="14"/>
  <c r="AQ49" i="14"/>
  <c r="AM49" i="14"/>
  <c r="AI49" i="14"/>
  <c r="AE49" i="14"/>
  <c r="AA49" i="14"/>
  <c r="W49" i="14"/>
  <c r="S49" i="14"/>
  <c r="BS48" i="14"/>
  <c r="BO48" i="14"/>
  <c r="BK48" i="14"/>
  <c r="BG48" i="14"/>
  <c r="BC48" i="14"/>
  <c r="AY48" i="14"/>
  <c r="AU48" i="14"/>
  <c r="AQ48" i="14"/>
  <c r="AM48" i="14"/>
  <c r="AI48" i="14"/>
  <c r="AE48" i="14"/>
  <c r="AA48" i="14"/>
  <c r="W48" i="14"/>
  <c r="S48" i="14"/>
  <c r="BS47" i="14"/>
  <c r="BO47" i="14"/>
  <c r="BK47" i="14"/>
  <c r="BG47" i="14"/>
  <c r="BC47" i="14"/>
  <c r="AY47" i="14"/>
  <c r="AU47" i="14"/>
  <c r="AQ47" i="14"/>
  <c r="AM47" i="14"/>
  <c r="AI47" i="14"/>
  <c r="AE47" i="14"/>
  <c r="AA47" i="14"/>
  <c r="W47" i="14"/>
  <c r="S47" i="14"/>
  <c r="BS46" i="14"/>
  <c r="BO46" i="14"/>
  <c r="BK46" i="14"/>
  <c r="BG46" i="14"/>
  <c r="BC46" i="14"/>
  <c r="AY46" i="14"/>
  <c r="AU46" i="14"/>
  <c r="AQ46" i="14"/>
  <c r="AM46" i="14"/>
  <c r="AI46" i="14"/>
  <c r="AE46" i="14"/>
  <c r="AA46" i="14"/>
  <c r="W46" i="14"/>
  <c r="S46" i="14"/>
  <c r="BS45" i="14"/>
  <c r="BO45" i="14"/>
  <c r="BK45" i="14"/>
  <c r="BG45" i="14"/>
  <c r="BC45" i="14"/>
  <c r="AY45" i="14"/>
  <c r="AU45" i="14"/>
  <c r="AQ45" i="14"/>
  <c r="AM45" i="14"/>
  <c r="AI45" i="14"/>
  <c r="AE45" i="14"/>
  <c r="AA45" i="14"/>
  <c r="W45" i="14"/>
  <c r="S45" i="14"/>
  <c r="BS44" i="14"/>
  <c r="BO44" i="14"/>
  <c r="BK44" i="14"/>
  <c r="BG44" i="14"/>
  <c r="BC44" i="14"/>
  <c r="AY44" i="14"/>
  <c r="AU44" i="14"/>
  <c r="AQ44" i="14"/>
  <c r="AM44" i="14"/>
  <c r="AI44" i="14"/>
  <c r="AE44" i="14"/>
  <c r="AA44" i="14"/>
  <c r="W44" i="14"/>
  <c r="S44" i="14"/>
  <c r="BS43" i="14"/>
  <c r="BO43" i="14"/>
  <c r="BK43" i="14"/>
  <c r="BG43" i="14"/>
  <c r="BC43" i="14"/>
  <c r="AY43" i="14"/>
  <c r="AU43" i="14"/>
  <c r="AQ43" i="14"/>
  <c r="AM43" i="14"/>
  <c r="AI43" i="14"/>
  <c r="AE43" i="14"/>
  <c r="AA43" i="14"/>
  <c r="W43" i="14"/>
  <c r="S43" i="14"/>
  <c r="BS42" i="14"/>
  <c r="BO42" i="14"/>
  <c r="BK42" i="14"/>
  <c r="BG42" i="14"/>
  <c r="BC42" i="14"/>
  <c r="AY42" i="14"/>
  <c r="AU42" i="14"/>
  <c r="AQ42" i="14"/>
  <c r="AM42" i="14"/>
  <c r="AI42" i="14"/>
  <c r="AE42" i="14"/>
  <c r="AA42" i="14"/>
  <c r="W42" i="14"/>
  <c r="S42" i="14"/>
  <c r="BS41" i="14"/>
  <c r="BO41" i="14"/>
  <c r="BK41" i="14"/>
  <c r="BG41" i="14"/>
  <c r="BC41" i="14"/>
  <c r="AY41" i="14"/>
  <c r="AU41" i="14"/>
  <c r="AQ41" i="14"/>
  <c r="AM41" i="14"/>
  <c r="AI41" i="14"/>
  <c r="AE41" i="14"/>
  <c r="AA41" i="14"/>
  <c r="W41" i="14"/>
  <c r="S41" i="14"/>
  <c r="BS40" i="14"/>
  <c r="BO40" i="14"/>
  <c r="BK40" i="14"/>
  <c r="BG40" i="14"/>
  <c r="BC40" i="14"/>
  <c r="AY40" i="14"/>
  <c r="AU40" i="14"/>
  <c r="AQ40" i="14"/>
  <c r="AM40" i="14"/>
  <c r="AI40" i="14"/>
  <c r="AE40" i="14"/>
  <c r="AA40" i="14"/>
  <c r="W40" i="14"/>
  <c r="S40" i="14"/>
  <c r="BS39" i="14"/>
  <c r="BO39" i="14"/>
  <c r="BK39" i="14"/>
  <c r="BG39" i="14"/>
  <c r="BC39" i="14"/>
  <c r="AY39" i="14"/>
  <c r="AU39" i="14"/>
  <c r="AQ39" i="14"/>
  <c r="AM39" i="14"/>
  <c r="AI39" i="14"/>
  <c r="AE39" i="14"/>
  <c r="AA39" i="14"/>
  <c r="W39" i="14"/>
  <c r="S39" i="14"/>
  <c r="BS38" i="14"/>
  <c r="BO38" i="14"/>
  <c r="BK38" i="14"/>
  <c r="BG38" i="14"/>
  <c r="BC38" i="14"/>
  <c r="AY38" i="14"/>
  <c r="AU38" i="14"/>
  <c r="AQ38" i="14"/>
  <c r="AM38" i="14"/>
  <c r="AI38" i="14"/>
  <c r="AE38" i="14"/>
  <c r="AA38" i="14"/>
  <c r="W38" i="14"/>
  <c r="S38" i="14"/>
  <c r="BS37" i="14"/>
  <c r="BO37" i="14"/>
  <c r="BK37" i="14"/>
  <c r="BG37" i="14"/>
  <c r="BC37" i="14"/>
  <c r="AY37" i="14"/>
  <c r="AU37" i="14"/>
  <c r="AQ37" i="14"/>
  <c r="AM37" i="14"/>
  <c r="AI37" i="14"/>
  <c r="AE37" i="14"/>
  <c r="AA37" i="14"/>
  <c r="W37" i="14"/>
  <c r="S37" i="14"/>
  <c r="BS36" i="14"/>
  <c r="BO36" i="14"/>
  <c r="BK36" i="14"/>
  <c r="BG36" i="14"/>
  <c r="BC36" i="14"/>
  <c r="AY36" i="14"/>
  <c r="AU36" i="14"/>
  <c r="AQ36" i="14"/>
  <c r="AM36" i="14"/>
  <c r="AI36" i="14"/>
  <c r="AE36" i="14"/>
  <c r="AA36" i="14"/>
  <c r="W36" i="14"/>
  <c r="S36" i="14"/>
  <c r="BS35" i="14"/>
  <c r="BO35" i="14"/>
  <c r="BK35" i="14"/>
  <c r="BG35" i="14"/>
  <c r="BC35" i="14"/>
  <c r="AY35" i="14"/>
  <c r="AU35" i="14"/>
  <c r="AQ35" i="14"/>
  <c r="AM35" i="14"/>
  <c r="AI35" i="14"/>
  <c r="AE35" i="14"/>
  <c r="AA35" i="14"/>
  <c r="W35" i="14"/>
  <c r="S35" i="14"/>
  <c r="BS34" i="14"/>
  <c r="BO34" i="14"/>
  <c r="BK34" i="14"/>
  <c r="BG34" i="14"/>
  <c r="BC34" i="14"/>
  <c r="AY34" i="14"/>
  <c r="AU34" i="14"/>
  <c r="AQ34" i="14"/>
  <c r="AM34" i="14"/>
  <c r="AI34" i="14"/>
  <c r="AE34" i="14"/>
  <c r="AA34" i="14"/>
  <c r="W34" i="14"/>
  <c r="S34" i="14"/>
  <c r="BS33" i="14"/>
  <c r="BO33" i="14"/>
  <c r="BK33" i="14"/>
  <c r="BG33" i="14"/>
  <c r="BC33" i="14"/>
  <c r="AY33" i="14"/>
  <c r="AU33" i="14"/>
  <c r="AQ33" i="14"/>
  <c r="AM33" i="14"/>
  <c r="AI33" i="14"/>
  <c r="AE33" i="14"/>
  <c r="AA33" i="14"/>
  <c r="W33" i="14"/>
  <c r="S33" i="14"/>
  <c r="BS32" i="14"/>
  <c r="BO32" i="14"/>
  <c r="BK32" i="14"/>
  <c r="BG32" i="14"/>
  <c r="BC32" i="14"/>
  <c r="AY32" i="14"/>
  <c r="AU32" i="14"/>
  <c r="AQ32" i="14"/>
  <c r="AM32" i="14"/>
  <c r="AI32" i="14"/>
  <c r="AE32" i="14"/>
  <c r="AA32" i="14"/>
  <c r="W32" i="14"/>
  <c r="S32" i="14"/>
  <c r="BS31" i="14"/>
  <c r="BO31" i="14"/>
  <c r="BK31" i="14"/>
  <c r="BG31" i="14"/>
  <c r="BC31" i="14"/>
  <c r="AY31" i="14"/>
  <c r="AU31" i="14"/>
  <c r="AQ31" i="14"/>
  <c r="AM31" i="14"/>
  <c r="AI31" i="14"/>
  <c r="AE31" i="14"/>
  <c r="AA31" i="14"/>
  <c r="W31" i="14"/>
  <c r="S31" i="14"/>
  <c r="BS30" i="14"/>
  <c r="BO30" i="14"/>
  <c r="BK30" i="14"/>
  <c r="BG30" i="14"/>
  <c r="BC30" i="14"/>
  <c r="AY30" i="14"/>
  <c r="AU30" i="14"/>
  <c r="AQ30" i="14"/>
  <c r="AM30" i="14"/>
  <c r="AI30" i="14"/>
  <c r="AE30" i="14"/>
  <c r="AA30" i="14"/>
  <c r="W30" i="14"/>
  <c r="S30" i="14"/>
  <c r="BS29" i="14"/>
  <c r="BO29" i="14"/>
  <c r="BK29" i="14"/>
  <c r="BG29" i="14"/>
  <c r="BC29" i="14"/>
  <c r="AY29" i="14"/>
  <c r="AU29" i="14"/>
  <c r="AQ29" i="14"/>
  <c r="AM29" i="14"/>
  <c r="AI29" i="14"/>
  <c r="AE29" i="14"/>
  <c r="AA29" i="14"/>
  <c r="W29" i="14"/>
  <c r="S29" i="14"/>
  <c r="BS28" i="14"/>
  <c r="BO28" i="14"/>
  <c r="BK28" i="14"/>
  <c r="BG28" i="14"/>
  <c r="BC28" i="14"/>
  <c r="AY28" i="14"/>
  <c r="AU28" i="14"/>
  <c r="AQ28" i="14"/>
  <c r="AM28" i="14"/>
  <c r="AI28" i="14"/>
  <c r="AE28" i="14"/>
  <c r="AA28" i="14"/>
  <c r="W28" i="14"/>
  <c r="S28" i="14"/>
  <c r="BS27" i="14"/>
  <c r="BO27" i="14"/>
  <c r="BK27" i="14"/>
  <c r="BG27" i="14"/>
  <c r="BC27" i="14"/>
  <c r="AY27" i="14"/>
  <c r="AU27" i="14"/>
  <c r="AQ27" i="14"/>
  <c r="AM27" i="14"/>
  <c r="AI27" i="14"/>
  <c r="AE27" i="14"/>
  <c r="AA27" i="14"/>
  <c r="W27" i="14"/>
  <c r="S27" i="14"/>
  <c r="BS26" i="14"/>
  <c r="BO26" i="14"/>
  <c r="BK26" i="14"/>
  <c r="BG26" i="14"/>
  <c r="BC26" i="14"/>
  <c r="AY26" i="14"/>
  <c r="AU26" i="14"/>
  <c r="AQ26" i="14"/>
  <c r="AM26" i="14"/>
  <c r="AI26" i="14"/>
  <c r="AE26" i="14"/>
  <c r="AA26" i="14"/>
  <c r="W26" i="14"/>
  <c r="S26" i="14"/>
  <c r="BS25" i="14"/>
  <c r="BO25" i="14"/>
  <c r="BK25" i="14"/>
  <c r="BG25" i="14"/>
  <c r="BC25" i="14"/>
  <c r="AY25" i="14"/>
  <c r="AU25" i="14"/>
  <c r="AQ25" i="14"/>
  <c r="AM25" i="14"/>
  <c r="AI25" i="14"/>
  <c r="AE25" i="14"/>
  <c r="AA25" i="14"/>
  <c r="W25" i="14"/>
  <c r="S25" i="14"/>
  <c r="BS24" i="14"/>
  <c r="BO24" i="14"/>
  <c r="BK24" i="14"/>
  <c r="BG24" i="14"/>
  <c r="BC24" i="14"/>
  <c r="AY24" i="14"/>
  <c r="AU24" i="14"/>
  <c r="AQ24" i="14"/>
  <c r="AM24" i="14"/>
  <c r="AI24" i="14"/>
  <c r="AE24" i="14"/>
  <c r="AA24" i="14"/>
  <c r="W24" i="14"/>
  <c r="S24" i="14"/>
  <c r="BS23" i="14"/>
  <c r="BO23" i="14"/>
  <c r="BK23" i="14"/>
  <c r="BG23" i="14"/>
  <c r="BC23" i="14"/>
  <c r="AY23" i="14"/>
  <c r="AU23" i="14"/>
  <c r="AQ23" i="14"/>
  <c r="AM23" i="14"/>
  <c r="AI23" i="14"/>
  <c r="AE23" i="14"/>
  <c r="AA23" i="14"/>
  <c r="W23" i="14"/>
  <c r="S23" i="14"/>
  <c r="BS22" i="14"/>
  <c r="BO22" i="14"/>
  <c r="BK22" i="14"/>
  <c r="BG22" i="14"/>
  <c r="BC22" i="14"/>
  <c r="AY22" i="14"/>
  <c r="AU22" i="14"/>
  <c r="AQ22" i="14"/>
  <c r="AM22" i="14"/>
  <c r="AI22" i="14"/>
  <c r="AE22" i="14"/>
  <c r="AA22" i="14"/>
  <c r="W22" i="14"/>
  <c r="S22" i="14"/>
  <c r="BS21" i="14"/>
  <c r="BO21" i="14"/>
  <c r="BK21" i="14"/>
  <c r="BG21" i="14"/>
  <c r="BC21" i="14"/>
  <c r="AY21" i="14"/>
  <c r="AU21" i="14"/>
  <c r="AQ21" i="14"/>
  <c r="AM21" i="14"/>
  <c r="AI21" i="14"/>
  <c r="AE21" i="14"/>
  <c r="AA21" i="14"/>
  <c r="W21" i="14"/>
  <c r="S21" i="14"/>
  <c r="BS20" i="14"/>
  <c r="BO20" i="14"/>
  <c r="BK20" i="14"/>
  <c r="BG20" i="14"/>
  <c r="BC20" i="14"/>
  <c r="AY20" i="14"/>
  <c r="AU20" i="14"/>
  <c r="AQ20" i="14"/>
  <c r="AM20" i="14"/>
  <c r="AI20" i="14"/>
  <c r="AE20" i="14"/>
  <c r="AA20" i="14"/>
  <c r="W20" i="14"/>
  <c r="S20" i="14"/>
  <c r="BS19" i="14"/>
  <c r="BO19" i="14"/>
  <c r="BK19" i="14"/>
  <c r="BG19" i="14"/>
  <c r="BC19" i="14"/>
  <c r="AY19" i="14"/>
  <c r="AU19" i="14"/>
  <c r="AQ19" i="14"/>
  <c r="AM19" i="14"/>
  <c r="AI19" i="14"/>
  <c r="AE19" i="14"/>
  <c r="AA19" i="14"/>
  <c r="W19" i="14"/>
  <c r="S19" i="14"/>
  <c r="BS18" i="14"/>
  <c r="BO18" i="14"/>
  <c r="BK18" i="14"/>
  <c r="BG18" i="14"/>
  <c r="BC18" i="14"/>
  <c r="AY18" i="14"/>
  <c r="AU18" i="14"/>
  <c r="AQ18" i="14"/>
  <c r="AM18" i="14"/>
  <c r="AI18" i="14"/>
  <c r="AE18" i="14"/>
  <c r="AA18" i="14"/>
  <c r="W18" i="14"/>
  <c r="S18" i="14"/>
  <c r="BS17" i="14"/>
  <c r="BO17" i="14"/>
  <c r="BK17" i="14"/>
  <c r="BG17" i="14"/>
  <c r="BC17" i="14"/>
  <c r="AY17" i="14"/>
  <c r="AU17" i="14"/>
  <c r="AQ17" i="14"/>
  <c r="AM17" i="14"/>
  <c r="AI17" i="14"/>
  <c r="AE17" i="14"/>
  <c r="AA17" i="14"/>
  <c r="W17" i="14"/>
  <c r="S17" i="14"/>
  <c r="BS16" i="14"/>
  <c r="BO16" i="14"/>
  <c r="BK16" i="14"/>
  <c r="BG16" i="14"/>
  <c r="BC16" i="14"/>
  <c r="AY16" i="14"/>
  <c r="AU16" i="14"/>
  <c r="AQ16" i="14"/>
  <c r="AM16" i="14"/>
  <c r="AI16" i="14"/>
  <c r="AE16" i="14"/>
  <c r="AA16" i="14"/>
  <c r="W16" i="14"/>
  <c r="S16" i="14"/>
  <c r="BS15" i="14"/>
  <c r="BO15" i="14"/>
  <c r="BK15" i="14"/>
  <c r="BG15" i="14"/>
  <c r="BC15" i="14"/>
  <c r="AY15" i="14"/>
  <c r="AU15" i="14"/>
  <c r="AQ15" i="14"/>
  <c r="AM15" i="14"/>
  <c r="AI15" i="14"/>
  <c r="AE15" i="14"/>
  <c r="AA15" i="14"/>
  <c r="W15" i="14"/>
  <c r="S15" i="14"/>
  <c r="BS14" i="14"/>
  <c r="BO14" i="14"/>
  <c r="BK14" i="14"/>
  <c r="BG14" i="14"/>
  <c r="BC14" i="14"/>
  <c r="AY14" i="14"/>
  <c r="AU14" i="14"/>
  <c r="AQ14" i="14"/>
  <c r="AM14" i="14"/>
  <c r="AI14" i="14"/>
  <c r="AE14" i="14"/>
  <c r="AA14" i="14"/>
  <c r="W14" i="14"/>
  <c r="S14" i="14"/>
  <c r="BS13" i="14"/>
  <c r="BO13" i="14"/>
  <c r="BK13" i="14"/>
  <c r="BG13" i="14"/>
  <c r="BC13" i="14"/>
  <c r="AY13" i="14"/>
  <c r="AU13" i="14"/>
  <c r="AQ13" i="14"/>
  <c r="AM13" i="14"/>
  <c r="AI13" i="14"/>
  <c r="AE13" i="14"/>
  <c r="AA13" i="14"/>
  <c r="W13" i="14"/>
  <c r="S13" i="14"/>
  <c r="BS12" i="14"/>
  <c r="BO12" i="14"/>
  <c r="BK12" i="14"/>
  <c r="BG12" i="14"/>
  <c r="BC12" i="14"/>
  <c r="AY12" i="14"/>
  <c r="AU12" i="14"/>
  <c r="AQ12" i="14"/>
  <c r="AM12" i="14"/>
  <c r="AI12" i="14"/>
  <c r="AE12" i="14"/>
  <c r="AA12" i="14"/>
  <c r="W12" i="14"/>
  <c r="S12" i="14"/>
  <c r="BS11" i="14"/>
  <c r="BO11" i="14"/>
  <c r="BK11" i="14"/>
  <c r="BG11" i="14"/>
  <c r="BC11" i="14"/>
  <c r="AY11" i="14"/>
  <c r="AU11" i="14"/>
  <c r="AQ11" i="14"/>
  <c r="AM11" i="14"/>
  <c r="AI11" i="14"/>
  <c r="AE11" i="14"/>
  <c r="AA11" i="14"/>
  <c r="W11" i="14"/>
  <c r="S11" i="14"/>
  <c r="BS10" i="14"/>
  <c r="BO10" i="14"/>
  <c r="BK10" i="14"/>
  <c r="BG10" i="14"/>
  <c r="BC10" i="14"/>
  <c r="AY10" i="14"/>
  <c r="AU10" i="14"/>
  <c r="AQ10" i="14"/>
  <c r="AM10" i="14"/>
  <c r="AI10" i="14"/>
  <c r="AE10" i="14"/>
  <c r="AA10" i="14"/>
  <c r="W10" i="14"/>
  <c r="S10" i="14"/>
  <c r="BS9" i="14"/>
  <c r="BO9" i="14"/>
  <c r="BK9" i="14"/>
  <c r="BG9" i="14"/>
  <c r="BC9" i="14"/>
  <c r="AY9" i="14"/>
  <c r="AU9" i="14"/>
  <c r="AQ9" i="14"/>
  <c r="AM9" i="14"/>
  <c r="AI9" i="14"/>
  <c r="AE9" i="14"/>
  <c r="AA9" i="14"/>
  <c r="W9" i="14"/>
  <c r="S9" i="14"/>
  <c r="BS8" i="14"/>
  <c r="BO8" i="14"/>
  <c r="BK8" i="14"/>
  <c r="BG8" i="14"/>
  <c r="BC8" i="14"/>
  <c r="AY8" i="14"/>
  <c r="AU8" i="14"/>
  <c r="AQ8" i="14"/>
  <c r="AM8" i="14"/>
  <c r="AI8" i="14"/>
  <c r="AE8" i="14"/>
  <c r="AA8" i="14"/>
  <c r="W8" i="14"/>
  <c r="S8" i="14"/>
  <c r="BS7" i="14"/>
  <c r="BO7" i="14"/>
  <c r="BK7" i="14"/>
  <c r="BG7" i="14"/>
  <c r="BC7" i="14"/>
  <c r="AY7" i="14"/>
  <c r="AU7" i="14"/>
  <c r="AQ7" i="14"/>
  <c r="AM7" i="14"/>
  <c r="AI7" i="14"/>
  <c r="AE7" i="14"/>
  <c r="AA7" i="14"/>
  <c r="W7" i="14"/>
  <c r="S7" i="14"/>
  <c r="BS6" i="14"/>
  <c r="BO6" i="14"/>
  <c r="BK6" i="14"/>
  <c r="BG6" i="14"/>
  <c r="BC6" i="14"/>
  <c r="AY6" i="14"/>
  <c r="AU6" i="14"/>
  <c r="AQ6" i="14"/>
  <c r="AM6" i="14"/>
  <c r="AI6" i="14"/>
  <c r="AE6" i="14"/>
  <c r="AA6" i="14"/>
  <c r="W6" i="14"/>
  <c r="S6" i="14"/>
  <c r="BS5" i="14"/>
  <c r="BO5" i="14"/>
  <c r="BK5" i="14"/>
  <c r="BG5" i="14"/>
  <c r="BC5" i="14"/>
  <c r="AY5" i="14"/>
  <c r="AU5" i="14"/>
  <c r="AQ5" i="14"/>
  <c r="AM5" i="14"/>
  <c r="AI5" i="14"/>
  <c r="AE5" i="14"/>
  <c r="AA5" i="14"/>
  <c r="W5" i="14"/>
  <c r="S5" i="14"/>
  <c r="BS4" i="14"/>
  <c r="BO4" i="14"/>
  <c r="BK4" i="14"/>
  <c r="BG4" i="14"/>
  <c r="BC4" i="14"/>
  <c r="AY4" i="14"/>
  <c r="AU4" i="14"/>
  <c r="AQ4" i="14"/>
  <c r="AM4" i="14"/>
  <c r="AI4" i="14"/>
  <c r="AE4" i="14"/>
  <c r="AA4" i="14"/>
  <c r="W4" i="14"/>
  <c r="S4" i="14"/>
  <c r="BS3" i="14"/>
  <c r="BO3" i="14"/>
  <c r="BK3" i="14"/>
  <c r="BG3" i="14"/>
  <c r="BC3" i="14"/>
  <c r="AY3" i="14"/>
  <c r="AU3" i="14"/>
  <c r="AQ3" i="14"/>
  <c r="AM3" i="14"/>
  <c r="AI3" i="14"/>
  <c r="AE3" i="14"/>
  <c r="AA3" i="14"/>
  <c r="W3" i="14"/>
  <c r="S3" i="14"/>
  <c r="BS2" i="14"/>
  <c r="BO2" i="14"/>
  <c r="BK2" i="14"/>
  <c r="BG2" i="14"/>
  <c r="BC2" i="14"/>
  <c r="AY2" i="14"/>
  <c r="AU2" i="14"/>
  <c r="AQ2" i="14"/>
  <c r="AM2" i="14"/>
  <c r="AI2" i="14"/>
  <c r="AE2" i="14"/>
  <c r="AA2" i="14"/>
  <c r="W2" i="14"/>
  <c r="S2" i="14"/>
  <c r="BX64" i="13"/>
  <c r="BT64" i="13"/>
  <c r="BP64" i="13"/>
  <c r="BL64" i="13"/>
  <c r="BH64" i="13"/>
  <c r="BD64" i="13"/>
  <c r="AZ64" i="13"/>
  <c r="AV64" i="13"/>
  <c r="AR64" i="13"/>
  <c r="AN64" i="13"/>
  <c r="AJ64" i="13"/>
  <c r="AF64" i="13"/>
  <c r="AB64" i="13"/>
  <c r="X64" i="13"/>
  <c r="T64" i="13"/>
  <c r="BX63" i="13"/>
  <c r="BT63" i="13"/>
  <c r="BP63" i="13"/>
  <c r="BL63" i="13"/>
  <c r="BH63" i="13"/>
  <c r="BD63" i="13"/>
  <c r="AZ63" i="13"/>
  <c r="AV63" i="13"/>
  <c r="AR63" i="13"/>
  <c r="AN63" i="13"/>
  <c r="AJ63" i="13"/>
  <c r="AF63" i="13"/>
  <c r="AB63" i="13"/>
  <c r="X63" i="13"/>
  <c r="T63" i="13"/>
  <c r="BX62" i="13"/>
  <c r="BT62" i="13"/>
  <c r="BP62" i="13"/>
  <c r="BL62" i="13"/>
  <c r="BH62" i="13"/>
  <c r="BD62" i="13"/>
  <c r="AZ62" i="13"/>
  <c r="AV62" i="13"/>
  <c r="AR62" i="13"/>
  <c r="AN62" i="13"/>
  <c r="AJ62" i="13"/>
  <c r="AF62" i="13"/>
  <c r="AB62" i="13"/>
  <c r="X62" i="13"/>
  <c r="T62" i="13"/>
  <c r="BX61" i="13"/>
  <c r="BT61" i="13"/>
  <c r="BP61" i="13"/>
  <c r="BL61" i="13"/>
  <c r="BH61" i="13"/>
  <c r="BD61" i="13"/>
  <c r="AZ61" i="13"/>
  <c r="AV61" i="13"/>
  <c r="AR61" i="13"/>
  <c r="AN61" i="13"/>
  <c r="AJ61" i="13"/>
  <c r="AF61" i="13"/>
  <c r="AB61" i="13"/>
  <c r="X61" i="13"/>
  <c r="T61" i="13"/>
  <c r="BX60" i="13"/>
  <c r="BT60" i="13"/>
  <c r="BP60" i="13"/>
  <c r="BL60" i="13"/>
  <c r="BH60" i="13"/>
  <c r="BD60" i="13"/>
  <c r="AZ60" i="13"/>
  <c r="AV60" i="13"/>
  <c r="AR60" i="13"/>
  <c r="AN60" i="13"/>
  <c r="AJ60" i="13"/>
  <c r="AF60" i="13"/>
  <c r="AB60" i="13"/>
  <c r="X60" i="13"/>
  <c r="T60" i="13"/>
  <c r="BX59" i="13"/>
  <c r="BT59" i="13"/>
  <c r="BP59" i="13"/>
  <c r="BL59" i="13"/>
  <c r="BH59" i="13"/>
  <c r="BD59" i="13"/>
  <c r="AZ59" i="13"/>
  <c r="AV59" i="13"/>
  <c r="AR59" i="13"/>
  <c r="AN59" i="13"/>
  <c r="AJ59" i="13"/>
  <c r="AF59" i="13"/>
  <c r="AB59" i="13"/>
  <c r="X59" i="13"/>
  <c r="T59" i="13"/>
  <c r="BX58" i="13"/>
  <c r="BT58" i="13"/>
  <c r="BP58" i="13"/>
  <c r="BL58" i="13"/>
  <c r="BH58" i="13"/>
  <c r="BD58" i="13"/>
  <c r="AZ58" i="13"/>
  <c r="AV58" i="13"/>
  <c r="AR58" i="13"/>
  <c r="AN58" i="13"/>
  <c r="AJ58" i="13"/>
  <c r="AF58" i="13"/>
  <c r="AB58" i="13"/>
  <c r="X58" i="13"/>
  <c r="T58" i="13"/>
  <c r="BX57" i="13"/>
  <c r="BT57" i="13"/>
  <c r="BP57" i="13"/>
  <c r="BL57" i="13"/>
  <c r="BH57" i="13"/>
  <c r="BD57" i="13"/>
  <c r="AZ57" i="13"/>
  <c r="AV57" i="13"/>
  <c r="AR57" i="13"/>
  <c r="AN57" i="13"/>
  <c r="AJ57" i="13"/>
  <c r="AF57" i="13"/>
  <c r="AB57" i="13"/>
  <c r="X57" i="13"/>
  <c r="T57" i="13"/>
  <c r="BX56" i="13"/>
  <c r="BT56" i="13"/>
  <c r="BP56" i="13"/>
  <c r="BL56" i="13"/>
  <c r="BH56" i="13"/>
  <c r="BD56" i="13"/>
  <c r="AZ56" i="13"/>
  <c r="AV56" i="13"/>
  <c r="AR56" i="13"/>
  <c r="AN56" i="13"/>
  <c r="AJ56" i="13"/>
  <c r="AF56" i="13"/>
  <c r="AB56" i="13"/>
  <c r="X56" i="13"/>
  <c r="T56" i="13"/>
  <c r="BX55" i="13"/>
  <c r="BT55" i="13"/>
  <c r="BP55" i="13"/>
  <c r="BL55" i="13"/>
  <c r="BH55" i="13"/>
  <c r="BD55" i="13"/>
  <c r="AZ55" i="13"/>
  <c r="AV55" i="13"/>
  <c r="AR55" i="13"/>
  <c r="AN55" i="13"/>
  <c r="AJ55" i="13"/>
  <c r="AF55" i="13"/>
  <c r="AB55" i="13"/>
  <c r="X55" i="13"/>
  <c r="T55" i="13"/>
  <c r="BX54" i="13"/>
  <c r="BT54" i="13"/>
  <c r="BP54" i="13"/>
  <c r="BL54" i="13"/>
  <c r="BH54" i="13"/>
  <c r="BD54" i="13"/>
  <c r="AZ54" i="13"/>
  <c r="AV54" i="13"/>
  <c r="AR54" i="13"/>
  <c r="AN54" i="13"/>
  <c r="AJ54" i="13"/>
  <c r="AF54" i="13"/>
  <c r="AB54" i="13"/>
  <c r="X54" i="13"/>
  <c r="T54" i="13"/>
  <c r="BX53" i="13"/>
  <c r="BT53" i="13"/>
  <c r="BP53" i="13"/>
  <c r="BL53" i="13"/>
  <c r="BH53" i="13"/>
  <c r="BD53" i="13"/>
  <c r="AZ53" i="13"/>
  <c r="AV53" i="13"/>
  <c r="AR53" i="13"/>
  <c r="AN53" i="13"/>
  <c r="AJ53" i="13"/>
  <c r="AF53" i="13"/>
  <c r="AB53" i="13"/>
  <c r="X53" i="13"/>
  <c r="T53" i="13"/>
  <c r="BX52" i="13"/>
  <c r="BT52" i="13"/>
  <c r="BP52" i="13"/>
  <c r="BL52" i="13"/>
  <c r="BH52" i="13"/>
  <c r="BD52" i="13"/>
  <c r="AZ52" i="13"/>
  <c r="AV52" i="13"/>
  <c r="AR52" i="13"/>
  <c r="AN52" i="13"/>
  <c r="AJ52" i="13"/>
  <c r="AF52" i="13"/>
  <c r="AB52" i="13"/>
  <c r="X52" i="13"/>
  <c r="T52" i="13"/>
  <c r="BX51" i="13"/>
  <c r="BT51" i="13"/>
  <c r="BP51" i="13"/>
  <c r="BL51" i="13"/>
  <c r="BH51" i="13"/>
  <c r="BD51" i="13"/>
  <c r="AZ51" i="13"/>
  <c r="AV51" i="13"/>
  <c r="AR51" i="13"/>
  <c r="AN51" i="13"/>
  <c r="AJ51" i="13"/>
  <c r="AF51" i="13"/>
  <c r="AB51" i="13"/>
  <c r="X51" i="13"/>
  <c r="T51" i="13"/>
  <c r="BX50" i="13"/>
  <c r="BT50" i="13"/>
  <c r="BP50" i="13"/>
  <c r="BL50" i="13"/>
  <c r="BH50" i="13"/>
  <c r="BD50" i="13"/>
  <c r="AZ50" i="13"/>
  <c r="AV50" i="13"/>
  <c r="AR50" i="13"/>
  <c r="AN50" i="13"/>
  <c r="AJ50" i="13"/>
  <c r="AF50" i="13"/>
  <c r="AB50" i="13"/>
  <c r="X50" i="13"/>
  <c r="T50" i="13"/>
  <c r="BX49" i="13"/>
  <c r="BT49" i="13"/>
  <c r="BP49" i="13"/>
  <c r="BL49" i="13"/>
  <c r="BH49" i="13"/>
  <c r="BD49" i="13"/>
  <c r="AZ49" i="13"/>
  <c r="AV49" i="13"/>
  <c r="AR49" i="13"/>
  <c r="AN49" i="13"/>
  <c r="AJ49" i="13"/>
  <c r="AF49" i="13"/>
  <c r="AB49" i="13"/>
  <c r="X49" i="13"/>
  <c r="T49" i="13"/>
  <c r="BX48" i="13"/>
  <c r="BT48" i="13"/>
  <c r="BP48" i="13"/>
  <c r="BL48" i="13"/>
  <c r="BH48" i="13"/>
  <c r="BD48" i="13"/>
  <c r="AZ48" i="13"/>
  <c r="AV48" i="13"/>
  <c r="AR48" i="13"/>
  <c r="AN48" i="13"/>
  <c r="AJ48" i="13"/>
  <c r="AF48" i="13"/>
  <c r="AB48" i="13"/>
  <c r="X48" i="13"/>
  <c r="T48" i="13"/>
  <c r="BX47" i="13"/>
  <c r="BT47" i="13"/>
  <c r="BP47" i="13"/>
  <c r="BL47" i="13"/>
  <c r="BH47" i="13"/>
  <c r="BD47" i="13"/>
  <c r="AZ47" i="13"/>
  <c r="AV47" i="13"/>
  <c r="AR47" i="13"/>
  <c r="AN47" i="13"/>
  <c r="AJ47" i="13"/>
  <c r="AF47" i="13"/>
  <c r="AB47" i="13"/>
  <c r="X47" i="13"/>
  <c r="T47" i="13"/>
  <c r="BX46" i="13"/>
  <c r="BT46" i="13"/>
  <c r="BP46" i="13"/>
  <c r="BL46" i="13"/>
  <c r="BH46" i="13"/>
  <c r="BD46" i="13"/>
  <c r="AZ46" i="13"/>
  <c r="AV46" i="13"/>
  <c r="AR46" i="13"/>
  <c r="AN46" i="13"/>
  <c r="AJ46" i="13"/>
  <c r="AF46" i="13"/>
  <c r="AB46" i="13"/>
  <c r="X46" i="13"/>
  <c r="T46" i="13"/>
  <c r="BX45" i="13"/>
  <c r="BT45" i="13"/>
  <c r="BP45" i="13"/>
  <c r="BL45" i="13"/>
  <c r="BH45" i="13"/>
  <c r="BD45" i="13"/>
  <c r="AZ45" i="13"/>
  <c r="AV45" i="13"/>
  <c r="AR45" i="13"/>
  <c r="AN45" i="13"/>
  <c r="AJ45" i="13"/>
  <c r="AF45" i="13"/>
  <c r="AB45" i="13"/>
  <c r="X45" i="13"/>
  <c r="T45" i="13"/>
  <c r="BX44" i="13"/>
  <c r="BT44" i="13"/>
  <c r="BP44" i="13"/>
  <c r="BL44" i="13"/>
  <c r="BH44" i="13"/>
  <c r="BD44" i="13"/>
  <c r="AZ44" i="13"/>
  <c r="AV44" i="13"/>
  <c r="AR44" i="13"/>
  <c r="AN44" i="13"/>
  <c r="AJ44" i="13"/>
  <c r="AF44" i="13"/>
  <c r="AB44" i="13"/>
  <c r="X44" i="13"/>
  <c r="T44" i="13"/>
  <c r="BX43" i="13"/>
  <c r="BT43" i="13"/>
  <c r="BP43" i="13"/>
  <c r="BL43" i="13"/>
  <c r="BH43" i="13"/>
  <c r="BD43" i="13"/>
  <c r="AZ43" i="13"/>
  <c r="AV43" i="13"/>
  <c r="AR43" i="13"/>
  <c r="AN43" i="13"/>
  <c r="AJ43" i="13"/>
  <c r="AF43" i="13"/>
  <c r="AB43" i="13"/>
  <c r="X43" i="13"/>
  <c r="T43" i="13"/>
  <c r="BX42" i="13"/>
  <c r="BT42" i="13"/>
  <c r="BP42" i="13"/>
  <c r="BL42" i="13"/>
  <c r="BH42" i="13"/>
  <c r="BD42" i="13"/>
  <c r="AZ42" i="13"/>
  <c r="AV42" i="13"/>
  <c r="AR42" i="13"/>
  <c r="AN42" i="13"/>
  <c r="AJ42" i="13"/>
  <c r="AF42" i="13"/>
  <c r="AB42" i="13"/>
  <c r="X42" i="13"/>
  <c r="T42" i="13"/>
  <c r="BX41" i="13"/>
  <c r="BT41" i="13"/>
  <c r="BP41" i="13"/>
  <c r="BL41" i="13"/>
  <c r="BH41" i="13"/>
  <c r="BD41" i="13"/>
  <c r="AZ41" i="13"/>
  <c r="AV41" i="13"/>
  <c r="AR41" i="13"/>
  <c r="AN41" i="13"/>
  <c r="AJ41" i="13"/>
  <c r="AF41" i="13"/>
  <c r="AB41" i="13"/>
  <c r="X41" i="13"/>
  <c r="T41" i="13"/>
  <c r="BX40" i="13"/>
  <c r="BT40" i="13"/>
  <c r="BP40" i="13"/>
  <c r="BL40" i="13"/>
  <c r="BH40" i="13"/>
  <c r="BD40" i="13"/>
  <c r="AZ40" i="13"/>
  <c r="AV40" i="13"/>
  <c r="AR40" i="13"/>
  <c r="AN40" i="13"/>
  <c r="AJ40" i="13"/>
  <c r="AF40" i="13"/>
  <c r="AB40" i="13"/>
  <c r="X40" i="13"/>
  <c r="T40" i="13"/>
  <c r="BX39" i="13"/>
  <c r="BT39" i="13"/>
  <c r="BP39" i="13"/>
  <c r="BL39" i="13"/>
  <c r="BH39" i="13"/>
  <c r="BD39" i="13"/>
  <c r="AZ39" i="13"/>
  <c r="AV39" i="13"/>
  <c r="AR39" i="13"/>
  <c r="AN39" i="13"/>
  <c r="AJ39" i="13"/>
  <c r="AF39" i="13"/>
  <c r="AB39" i="13"/>
  <c r="X39" i="13"/>
  <c r="T39" i="13"/>
  <c r="BX38" i="13"/>
  <c r="BT38" i="13"/>
  <c r="BP38" i="13"/>
  <c r="BL38" i="13"/>
  <c r="BH38" i="13"/>
  <c r="BD38" i="13"/>
  <c r="AZ38" i="13"/>
  <c r="AV38" i="13"/>
  <c r="AR38" i="13"/>
  <c r="AN38" i="13"/>
  <c r="AJ38" i="13"/>
  <c r="AF38" i="13"/>
  <c r="AB38" i="13"/>
  <c r="X38" i="13"/>
  <c r="T38" i="13"/>
  <c r="BX37" i="13"/>
  <c r="BT37" i="13"/>
  <c r="BP37" i="13"/>
  <c r="BL37" i="13"/>
  <c r="BH37" i="13"/>
  <c r="BD37" i="13"/>
  <c r="AZ37" i="13"/>
  <c r="AV37" i="13"/>
  <c r="AR37" i="13"/>
  <c r="AN37" i="13"/>
  <c r="AJ37" i="13"/>
  <c r="AF37" i="13"/>
  <c r="AB37" i="13"/>
  <c r="X37" i="13"/>
  <c r="T37" i="13"/>
  <c r="BX36" i="13"/>
  <c r="BT36" i="13"/>
  <c r="BP36" i="13"/>
  <c r="BL36" i="13"/>
  <c r="BH36" i="13"/>
  <c r="BD36" i="13"/>
  <c r="AZ36" i="13"/>
  <c r="AV36" i="13"/>
  <c r="AR36" i="13"/>
  <c r="AN36" i="13"/>
  <c r="AJ36" i="13"/>
  <c r="AF36" i="13"/>
  <c r="AB36" i="13"/>
  <c r="X36" i="13"/>
  <c r="T36" i="13"/>
  <c r="BX35" i="13"/>
  <c r="BT35" i="13"/>
  <c r="BP35" i="13"/>
  <c r="BL35" i="13"/>
  <c r="BH35" i="13"/>
  <c r="BD35" i="13"/>
  <c r="AZ35" i="13"/>
  <c r="AV35" i="13"/>
  <c r="AR35" i="13"/>
  <c r="AN35" i="13"/>
  <c r="AJ35" i="13"/>
  <c r="AF35" i="13"/>
  <c r="AB35" i="13"/>
  <c r="X35" i="13"/>
  <c r="T35" i="13"/>
  <c r="BX34" i="13"/>
  <c r="BT34" i="13"/>
  <c r="BP34" i="13"/>
  <c r="BL34" i="13"/>
  <c r="BH34" i="13"/>
  <c r="BD34" i="13"/>
  <c r="AZ34" i="13"/>
  <c r="AV34" i="13"/>
  <c r="AR34" i="13"/>
  <c r="AN34" i="13"/>
  <c r="AJ34" i="13"/>
  <c r="AF34" i="13"/>
  <c r="AB34" i="13"/>
  <c r="X34" i="13"/>
  <c r="T34" i="13"/>
  <c r="BX33" i="13"/>
  <c r="BT33" i="13"/>
  <c r="BP33" i="13"/>
  <c r="BL33" i="13"/>
  <c r="BH33" i="13"/>
  <c r="BD33" i="13"/>
  <c r="AZ33" i="13"/>
  <c r="AV33" i="13"/>
  <c r="AR33" i="13"/>
  <c r="AN33" i="13"/>
  <c r="AJ33" i="13"/>
  <c r="AF33" i="13"/>
  <c r="AB33" i="13"/>
  <c r="X33" i="13"/>
  <c r="T33" i="13"/>
  <c r="BX32" i="13"/>
  <c r="BT32" i="13"/>
  <c r="BP32" i="13"/>
  <c r="BL32" i="13"/>
  <c r="BH32" i="13"/>
  <c r="BD32" i="13"/>
  <c r="AZ32" i="13"/>
  <c r="AV32" i="13"/>
  <c r="AR32" i="13"/>
  <c r="AN32" i="13"/>
  <c r="AJ32" i="13"/>
  <c r="AF32" i="13"/>
  <c r="AB32" i="13"/>
  <c r="X32" i="13"/>
  <c r="T32" i="13"/>
  <c r="BX31" i="13"/>
  <c r="BT31" i="13"/>
  <c r="BP31" i="13"/>
  <c r="BL31" i="13"/>
  <c r="BH31" i="13"/>
  <c r="BD31" i="13"/>
  <c r="AZ31" i="13"/>
  <c r="AV31" i="13"/>
  <c r="AR31" i="13"/>
  <c r="AN31" i="13"/>
  <c r="AJ31" i="13"/>
  <c r="AF31" i="13"/>
  <c r="AB31" i="13"/>
  <c r="X31" i="13"/>
  <c r="T31" i="13"/>
  <c r="BX30" i="13"/>
  <c r="BT30" i="13"/>
  <c r="BP30" i="13"/>
  <c r="BL30" i="13"/>
  <c r="BH30" i="13"/>
  <c r="BD30" i="13"/>
  <c r="AZ30" i="13"/>
  <c r="AV30" i="13"/>
  <c r="AR30" i="13"/>
  <c r="AN30" i="13"/>
  <c r="AJ30" i="13"/>
  <c r="AF30" i="13"/>
  <c r="AB30" i="13"/>
  <c r="X30" i="13"/>
  <c r="T30" i="13"/>
  <c r="BX29" i="13"/>
  <c r="BT29" i="13"/>
  <c r="BP29" i="13"/>
  <c r="BL29" i="13"/>
  <c r="BH29" i="13"/>
  <c r="BD29" i="13"/>
  <c r="AZ29" i="13"/>
  <c r="AV29" i="13"/>
  <c r="AR29" i="13"/>
  <c r="AN29" i="13"/>
  <c r="AJ29" i="13"/>
  <c r="AF29" i="13"/>
  <c r="AB29" i="13"/>
  <c r="X29" i="13"/>
  <c r="T29" i="13"/>
  <c r="BX28" i="13"/>
  <c r="BT28" i="13"/>
  <c r="BP28" i="13"/>
  <c r="BL28" i="13"/>
  <c r="BH28" i="13"/>
  <c r="BD28" i="13"/>
  <c r="AZ28" i="13"/>
  <c r="AV28" i="13"/>
  <c r="AR28" i="13"/>
  <c r="AN28" i="13"/>
  <c r="AJ28" i="13"/>
  <c r="AF28" i="13"/>
  <c r="AB28" i="13"/>
  <c r="X28" i="13"/>
  <c r="T28" i="13"/>
  <c r="BX27" i="13"/>
  <c r="BT27" i="13"/>
  <c r="BP27" i="13"/>
  <c r="BL27" i="13"/>
  <c r="BH27" i="13"/>
  <c r="BD27" i="13"/>
  <c r="AZ27" i="13"/>
  <c r="AV27" i="13"/>
  <c r="AR27" i="13"/>
  <c r="AN27" i="13"/>
  <c r="AJ27" i="13"/>
  <c r="AF27" i="13"/>
  <c r="AB27" i="13"/>
  <c r="X27" i="13"/>
  <c r="T27" i="13"/>
  <c r="BX26" i="13"/>
  <c r="BT26" i="13"/>
  <c r="BP26" i="13"/>
  <c r="BL26" i="13"/>
  <c r="BH26" i="13"/>
  <c r="BD26" i="13"/>
  <c r="AZ26" i="13"/>
  <c r="AV26" i="13"/>
  <c r="AR26" i="13"/>
  <c r="AN26" i="13"/>
  <c r="AJ26" i="13"/>
  <c r="AF26" i="13"/>
  <c r="AB26" i="13"/>
  <c r="X26" i="13"/>
  <c r="T26" i="13"/>
  <c r="BX25" i="13"/>
  <c r="BT25" i="13"/>
  <c r="BP25" i="13"/>
  <c r="BL25" i="13"/>
  <c r="BH25" i="13"/>
  <c r="BD25" i="13"/>
  <c r="AZ25" i="13"/>
  <c r="AV25" i="13"/>
  <c r="AR25" i="13"/>
  <c r="AN25" i="13"/>
  <c r="AJ25" i="13"/>
  <c r="AF25" i="13"/>
  <c r="AB25" i="13"/>
  <c r="X25" i="13"/>
  <c r="T25" i="13"/>
  <c r="BX24" i="13"/>
  <c r="BT24" i="13"/>
  <c r="BP24" i="13"/>
  <c r="BL24" i="13"/>
  <c r="BH24" i="13"/>
  <c r="BD24" i="13"/>
  <c r="AZ24" i="13"/>
  <c r="AV24" i="13"/>
  <c r="AR24" i="13"/>
  <c r="AN24" i="13"/>
  <c r="AJ24" i="13"/>
  <c r="AF24" i="13"/>
  <c r="AB24" i="13"/>
  <c r="X24" i="13"/>
  <c r="T24" i="13"/>
  <c r="BX23" i="13"/>
  <c r="BT23" i="13"/>
  <c r="BP23" i="13"/>
  <c r="BL23" i="13"/>
  <c r="BH23" i="13"/>
  <c r="BD23" i="13"/>
  <c r="AZ23" i="13"/>
  <c r="AV23" i="13"/>
  <c r="AR23" i="13"/>
  <c r="AN23" i="13"/>
  <c r="AJ23" i="13"/>
  <c r="AF23" i="13"/>
  <c r="AB23" i="13"/>
  <c r="X23" i="13"/>
  <c r="T23" i="13"/>
  <c r="BX22" i="13"/>
  <c r="BT22" i="13"/>
  <c r="BP22" i="13"/>
  <c r="BL22" i="13"/>
  <c r="BH22" i="13"/>
  <c r="BD22" i="13"/>
  <c r="AZ22" i="13"/>
  <c r="AV22" i="13"/>
  <c r="AR22" i="13"/>
  <c r="AN22" i="13"/>
  <c r="AJ22" i="13"/>
  <c r="AF22" i="13"/>
  <c r="AB22" i="13"/>
  <c r="X22" i="13"/>
  <c r="T22" i="13"/>
  <c r="BX21" i="13"/>
  <c r="BT21" i="13"/>
  <c r="BP21" i="13"/>
  <c r="BL21" i="13"/>
  <c r="BH21" i="13"/>
  <c r="BD21" i="13"/>
  <c r="AZ21" i="13"/>
  <c r="AV21" i="13"/>
  <c r="AR21" i="13"/>
  <c r="AN21" i="13"/>
  <c r="AJ21" i="13"/>
  <c r="AF21" i="13"/>
  <c r="AB21" i="13"/>
  <c r="X21" i="13"/>
  <c r="T21" i="13"/>
  <c r="BX20" i="13"/>
  <c r="BT20" i="13"/>
  <c r="BP20" i="13"/>
  <c r="BL20" i="13"/>
  <c r="BH20" i="13"/>
  <c r="BD20" i="13"/>
  <c r="AZ20" i="13"/>
  <c r="AV20" i="13"/>
  <c r="AR20" i="13"/>
  <c r="AN20" i="13"/>
  <c r="AJ20" i="13"/>
  <c r="AF20" i="13"/>
  <c r="AB20" i="13"/>
  <c r="X20" i="13"/>
  <c r="T20" i="13"/>
  <c r="BX19" i="13"/>
  <c r="BT19" i="13"/>
  <c r="BP19" i="13"/>
  <c r="BL19" i="13"/>
  <c r="BH19" i="13"/>
  <c r="BD19" i="13"/>
  <c r="AZ19" i="13"/>
  <c r="AV19" i="13"/>
  <c r="AR19" i="13"/>
  <c r="AN19" i="13"/>
  <c r="AJ19" i="13"/>
  <c r="AF19" i="13"/>
  <c r="AB19" i="13"/>
  <c r="X19" i="13"/>
  <c r="T19" i="13"/>
  <c r="BX18" i="13"/>
  <c r="BT18" i="13"/>
  <c r="BP18" i="13"/>
  <c r="BL18" i="13"/>
  <c r="BH18" i="13"/>
  <c r="BD18" i="13"/>
  <c r="AZ18" i="13"/>
  <c r="AV18" i="13"/>
  <c r="AR18" i="13"/>
  <c r="AN18" i="13"/>
  <c r="AJ18" i="13"/>
  <c r="AF18" i="13"/>
  <c r="AB18" i="13"/>
  <c r="X18" i="13"/>
  <c r="T18" i="13"/>
  <c r="BX17" i="13"/>
  <c r="BT17" i="13"/>
  <c r="BP17" i="13"/>
  <c r="BL17" i="13"/>
  <c r="BH17" i="13"/>
  <c r="BD17" i="13"/>
  <c r="AZ17" i="13"/>
  <c r="AV17" i="13"/>
  <c r="AR17" i="13"/>
  <c r="AN17" i="13"/>
  <c r="AJ17" i="13"/>
  <c r="AF17" i="13"/>
  <c r="AB17" i="13"/>
  <c r="X17" i="13"/>
  <c r="T17" i="13"/>
  <c r="BX16" i="13"/>
  <c r="BT16" i="13"/>
  <c r="BP16" i="13"/>
  <c r="BL16" i="13"/>
  <c r="BH16" i="13"/>
  <c r="BD16" i="13"/>
  <c r="AZ16" i="13"/>
  <c r="AV16" i="13"/>
  <c r="AR16" i="13"/>
  <c r="AN16" i="13"/>
  <c r="AJ16" i="13"/>
  <c r="AF16" i="13"/>
  <c r="AB16" i="13"/>
  <c r="X16" i="13"/>
  <c r="T16" i="13"/>
  <c r="BX15" i="13"/>
  <c r="BT15" i="13"/>
  <c r="BP15" i="13"/>
  <c r="BL15" i="13"/>
  <c r="BH15" i="13"/>
  <c r="BD15" i="13"/>
  <c r="AZ15" i="13"/>
  <c r="AV15" i="13"/>
  <c r="AR15" i="13"/>
  <c r="AN15" i="13"/>
  <c r="AJ15" i="13"/>
  <c r="AF15" i="13"/>
  <c r="AB15" i="13"/>
  <c r="X15" i="13"/>
  <c r="T15" i="13"/>
  <c r="BX14" i="13"/>
  <c r="BT14" i="13"/>
  <c r="BP14" i="13"/>
  <c r="BL14" i="13"/>
  <c r="BH14" i="13"/>
  <c r="BD14" i="13"/>
  <c r="AZ14" i="13"/>
  <c r="AV14" i="13"/>
  <c r="AR14" i="13"/>
  <c r="AN14" i="13"/>
  <c r="AJ14" i="13"/>
  <c r="AF14" i="13"/>
  <c r="AB14" i="13"/>
  <c r="X14" i="13"/>
  <c r="T14" i="13"/>
  <c r="BX13" i="13"/>
  <c r="BT13" i="13"/>
  <c r="BP13" i="13"/>
  <c r="BL13" i="13"/>
  <c r="BH13" i="13"/>
  <c r="BD13" i="13"/>
  <c r="AZ13" i="13"/>
  <c r="AV13" i="13"/>
  <c r="AR13" i="13"/>
  <c r="AN13" i="13"/>
  <c r="AJ13" i="13"/>
  <c r="AF13" i="13"/>
  <c r="AB13" i="13"/>
  <c r="X13" i="13"/>
  <c r="T13" i="13"/>
  <c r="BX12" i="13"/>
  <c r="BT12" i="13"/>
  <c r="BP12" i="13"/>
  <c r="BL12" i="13"/>
  <c r="BH12" i="13"/>
  <c r="BD12" i="13"/>
  <c r="AZ12" i="13"/>
  <c r="AV12" i="13"/>
  <c r="AR12" i="13"/>
  <c r="AN12" i="13"/>
  <c r="AJ12" i="13"/>
  <c r="AF12" i="13"/>
  <c r="AB12" i="13"/>
  <c r="X12" i="13"/>
  <c r="T12" i="13"/>
  <c r="BX11" i="13"/>
  <c r="BT11" i="13"/>
  <c r="BP11" i="13"/>
  <c r="BL11" i="13"/>
  <c r="BH11" i="13"/>
  <c r="BD11" i="13"/>
  <c r="AZ11" i="13"/>
  <c r="AV11" i="13"/>
  <c r="AR11" i="13"/>
  <c r="AN11" i="13"/>
  <c r="AJ11" i="13"/>
  <c r="AF11" i="13"/>
  <c r="AB11" i="13"/>
  <c r="X11" i="13"/>
  <c r="T11" i="13"/>
  <c r="BX10" i="13"/>
  <c r="BT10" i="13"/>
  <c r="BP10" i="13"/>
  <c r="BL10" i="13"/>
  <c r="BH10" i="13"/>
  <c r="BD10" i="13"/>
  <c r="AZ10" i="13"/>
  <c r="AV10" i="13"/>
  <c r="AR10" i="13"/>
  <c r="AN10" i="13"/>
  <c r="AJ10" i="13"/>
  <c r="AF10" i="13"/>
  <c r="AB10" i="13"/>
  <c r="X10" i="13"/>
  <c r="T10" i="13"/>
  <c r="BX9" i="13"/>
  <c r="BT9" i="13"/>
  <c r="BP9" i="13"/>
  <c r="BL9" i="13"/>
  <c r="BH9" i="13"/>
  <c r="BD9" i="13"/>
  <c r="AZ9" i="13"/>
  <c r="AV9" i="13"/>
  <c r="AR9" i="13"/>
  <c r="AN9" i="13"/>
  <c r="AJ9" i="13"/>
  <c r="AF9" i="13"/>
  <c r="AB9" i="13"/>
  <c r="X9" i="13"/>
  <c r="T9" i="13"/>
  <c r="BX8" i="13"/>
  <c r="BT8" i="13"/>
  <c r="BP8" i="13"/>
  <c r="BL8" i="13"/>
  <c r="BH8" i="13"/>
  <c r="BD8" i="13"/>
  <c r="AZ8" i="13"/>
  <c r="AV8" i="13"/>
  <c r="AR8" i="13"/>
  <c r="AN8" i="13"/>
  <c r="AJ8" i="13"/>
  <c r="AF8" i="13"/>
  <c r="AB8" i="13"/>
  <c r="X8" i="13"/>
  <c r="T8" i="13"/>
  <c r="BX7" i="13"/>
  <c r="BT7" i="13"/>
  <c r="BP7" i="13"/>
  <c r="BL7" i="13"/>
  <c r="BH7" i="13"/>
  <c r="BD7" i="13"/>
  <c r="AZ7" i="13"/>
  <c r="AV7" i="13"/>
  <c r="AR7" i="13"/>
  <c r="AN7" i="13"/>
  <c r="AJ7" i="13"/>
  <c r="AF7" i="13"/>
  <c r="AB7" i="13"/>
  <c r="X7" i="13"/>
  <c r="T7" i="13"/>
  <c r="BX6" i="13"/>
  <c r="BT6" i="13"/>
  <c r="BP6" i="13"/>
  <c r="BL6" i="13"/>
  <c r="BH6" i="13"/>
  <c r="BD6" i="13"/>
  <c r="AZ6" i="13"/>
  <c r="AV6" i="13"/>
  <c r="AR6" i="13"/>
  <c r="AN6" i="13"/>
  <c r="AJ6" i="13"/>
  <c r="AF6" i="13"/>
  <c r="AB6" i="13"/>
  <c r="X6" i="13"/>
  <c r="T6" i="13"/>
  <c r="BX5" i="13"/>
  <c r="BT5" i="13"/>
  <c r="BP5" i="13"/>
  <c r="BL5" i="13"/>
  <c r="BH5" i="13"/>
  <c r="BD5" i="13"/>
  <c r="AZ5" i="13"/>
  <c r="AV5" i="13"/>
  <c r="AR5" i="13"/>
  <c r="AN5" i="13"/>
  <c r="AJ5" i="13"/>
  <c r="AF5" i="13"/>
  <c r="AB5" i="13"/>
  <c r="X5" i="13"/>
  <c r="T5" i="13"/>
  <c r="BX4" i="13"/>
  <c r="BT4" i="13"/>
  <c r="BP4" i="13"/>
  <c r="BL4" i="13"/>
  <c r="BH4" i="13"/>
  <c r="BD4" i="13"/>
  <c r="AZ4" i="13"/>
  <c r="AV4" i="13"/>
  <c r="AR4" i="13"/>
  <c r="AN4" i="13"/>
  <c r="AJ4" i="13"/>
  <c r="AF4" i="13"/>
  <c r="AB4" i="13"/>
  <c r="X4" i="13"/>
  <c r="T4" i="13"/>
  <c r="BX3" i="13"/>
  <c r="BT3" i="13"/>
  <c r="BP3" i="13"/>
  <c r="BL3" i="13"/>
  <c r="BH3" i="13"/>
  <c r="BD3" i="13"/>
  <c r="AZ3" i="13"/>
  <c r="AV3" i="13"/>
  <c r="AR3" i="13"/>
  <c r="AN3" i="13"/>
  <c r="AJ3" i="13"/>
  <c r="AF3" i="13"/>
  <c r="AB3" i="13"/>
  <c r="X3" i="13"/>
  <c r="T3" i="13"/>
  <c r="BX2" i="13"/>
  <c r="BT2" i="13"/>
  <c r="BP2" i="13"/>
  <c r="BL2" i="13"/>
  <c r="BH2" i="13"/>
  <c r="BD2" i="13"/>
  <c r="AZ2" i="13"/>
  <c r="AV2" i="13"/>
  <c r="AR2" i="13"/>
  <c r="AN2" i="13"/>
  <c r="AJ2" i="13"/>
  <c r="AF2" i="13"/>
  <c r="AB2" i="13"/>
  <c r="X2" i="13"/>
  <c r="BX64" i="12"/>
  <c r="BT64" i="12"/>
  <c r="BP64" i="12"/>
  <c r="BL64" i="12"/>
  <c r="BH64" i="12"/>
  <c r="BD64" i="12"/>
  <c r="AZ64" i="12"/>
  <c r="AV64" i="12"/>
  <c r="AR64" i="12"/>
  <c r="AN64" i="12"/>
  <c r="AJ64" i="12"/>
  <c r="AF64" i="12"/>
  <c r="AB64" i="12"/>
  <c r="X64" i="12"/>
  <c r="T64" i="12"/>
  <c r="BX63" i="12"/>
  <c r="BT63" i="12"/>
  <c r="BP63" i="12"/>
  <c r="BL63" i="12"/>
  <c r="BH63" i="12"/>
  <c r="BD63" i="12"/>
  <c r="AZ63" i="12"/>
  <c r="AV63" i="12"/>
  <c r="AR63" i="12"/>
  <c r="AN63" i="12"/>
  <c r="AJ63" i="12"/>
  <c r="AF63" i="12"/>
  <c r="AB63" i="12"/>
  <c r="X63" i="12"/>
  <c r="T63" i="12"/>
  <c r="BX62" i="12"/>
  <c r="BT62" i="12"/>
  <c r="BP62" i="12"/>
  <c r="BL62" i="12"/>
  <c r="BH62" i="12"/>
  <c r="BD62" i="12"/>
  <c r="AZ62" i="12"/>
  <c r="AV62" i="12"/>
  <c r="AR62" i="12"/>
  <c r="AN62" i="12"/>
  <c r="AJ62" i="12"/>
  <c r="AF62" i="12"/>
  <c r="AB62" i="12"/>
  <c r="X62" i="12"/>
  <c r="T62" i="12"/>
  <c r="BX61" i="12"/>
  <c r="BT61" i="12"/>
  <c r="BP61" i="12"/>
  <c r="BL61" i="12"/>
  <c r="BH61" i="12"/>
  <c r="BD61" i="12"/>
  <c r="AZ61" i="12"/>
  <c r="AV61" i="12"/>
  <c r="AR61" i="12"/>
  <c r="AN61" i="12"/>
  <c r="AJ61" i="12"/>
  <c r="AF61" i="12"/>
  <c r="AB61" i="12"/>
  <c r="X61" i="12"/>
  <c r="T61" i="12"/>
  <c r="BX60" i="12"/>
  <c r="BT60" i="12"/>
  <c r="BP60" i="12"/>
  <c r="BL60" i="12"/>
  <c r="BH60" i="12"/>
  <c r="BD60" i="12"/>
  <c r="AZ60" i="12"/>
  <c r="AV60" i="12"/>
  <c r="AR60" i="12"/>
  <c r="AN60" i="12"/>
  <c r="AJ60" i="12"/>
  <c r="AF60" i="12"/>
  <c r="AB60" i="12"/>
  <c r="X60" i="12"/>
  <c r="T60" i="12"/>
  <c r="BX59" i="12"/>
  <c r="BT59" i="12"/>
  <c r="BP59" i="12"/>
  <c r="BL59" i="12"/>
  <c r="BH59" i="12"/>
  <c r="BD59" i="12"/>
  <c r="AZ59" i="12"/>
  <c r="AV59" i="12"/>
  <c r="AR59" i="12"/>
  <c r="AN59" i="12"/>
  <c r="AJ59" i="12"/>
  <c r="AF59" i="12"/>
  <c r="AB59" i="12"/>
  <c r="X59" i="12"/>
  <c r="T59" i="12"/>
  <c r="BX58" i="12"/>
  <c r="BT58" i="12"/>
  <c r="BP58" i="12"/>
  <c r="BL58" i="12"/>
  <c r="BH58" i="12"/>
  <c r="BD58" i="12"/>
  <c r="AZ58" i="12"/>
  <c r="AV58" i="12"/>
  <c r="AR58" i="12"/>
  <c r="AN58" i="12"/>
  <c r="AJ58" i="12"/>
  <c r="AF58" i="12"/>
  <c r="AB58" i="12"/>
  <c r="X58" i="12"/>
  <c r="T58" i="12"/>
  <c r="BX57" i="12"/>
  <c r="BT57" i="12"/>
  <c r="BP57" i="12"/>
  <c r="BL57" i="12"/>
  <c r="BH57" i="12"/>
  <c r="BD57" i="12"/>
  <c r="AZ57" i="12"/>
  <c r="AV57" i="12"/>
  <c r="AR57" i="12"/>
  <c r="AN57" i="12"/>
  <c r="AJ57" i="12"/>
  <c r="AF57" i="12"/>
  <c r="AB57" i="12"/>
  <c r="X57" i="12"/>
  <c r="T57" i="12"/>
  <c r="BX56" i="12"/>
  <c r="BT56" i="12"/>
  <c r="BP56" i="12"/>
  <c r="BL56" i="12"/>
  <c r="BH56" i="12"/>
  <c r="BD56" i="12"/>
  <c r="AZ56" i="12"/>
  <c r="AV56" i="12"/>
  <c r="AR56" i="12"/>
  <c r="AN56" i="12"/>
  <c r="AJ56" i="12"/>
  <c r="AF56" i="12"/>
  <c r="AB56" i="12"/>
  <c r="X56" i="12"/>
  <c r="T56" i="12"/>
  <c r="BX55" i="12"/>
  <c r="BT55" i="12"/>
  <c r="BP55" i="12"/>
  <c r="BL55" i="12"/>
  <c r="BH55" i="12"/>
  <c r="BD55" i="12"/>
  <c r="AZ55" i="12"/>
  <c r="AV55" i="12"/>
  <c r="AR55" i="12"/>
  <c r="AN55" i="12"/>
  <c r="AJ55" i="12"/>
  <c r="AF55" i="12"/>
  <c r="AB55" i="12"/>
  <c r="X55" i="12"/>
  <c r="T55" i="12"/>
  <c r="BX54" i="12"/>
  <c r="BT54" i="12"/>
  <c r="BP54" i="12"/>
  <c r="BL54" i="12"/>
  <c r="BH54" i="12"/>
  <c r="BD54" i="12"/>
  <c r="AZ54" i="12"/>
  <c r="AV54" i="12"/>
  <c r="AR54" i="12"/>
  <c r="AN54" i="12"/>
  <c r="AJ54" i="12"/>
  <c r="AF54" i="12"/>
  <c r="AB54" i="12"/>
  <c r="X54" i="12"/>
  <c r="T54" i="12"/>
  <c r="BX53" i="12"/>
  <c r="BT53" i="12"/>
  <c r="BP53" i="12"/>
  <c r="BL53" i="12"/>
  <c r="BH53" i="12"/>
  <c r="BD53" i="12"/>
  <c r="AZ53" i="12"/>
  <c r="AV53" i="12"/>
  <c r="AR53" i="12"/>
  <c r="AN53" i="12"/>
  <c r="AJ53" i="12"/>
  <c r="AF53" i="12"/>
  <c r="AB53" i="12"/>
  <c r="X53" i="12"/>
  <c r="T53" i="12"/>
  <c r="BX52" i="12"/>
  <c r="BT52" i="12"/>
  <c r="BP52" i="12"/>
  <c r="BL52" i="12"/>
  <c r="BH52" i="12"/>
  <c r="BD52" i="12"/>
  <c r="AZ52" i="12"/>
  <c r="AV52" i="12"/>
  <c r="AR52" i="12"/>
  <c r="AN52" i="12"/>
  <c r="AJ52" i="12"/>
  <c r="AF52" i="12"/>
  <c r="AB52" i="12"/>
  <c r="X52" i="12"/>
  <c r="T52" i="12"/>
  <c r="BX51" i="12"/>
  <c r="BT51" i="12"/>
  <c r="BP51" i="12"/>
  <c r="BL51" i="12"/>
  <c r="BH51" i="12"/>
  <c r="BD51" i="12"/>
  <c r="AZ51" i="12"/>
  <c r="AV51" i="12"/>
  <c r="AR51" i="12"/>
  <c r="AN51" i="12"/>
  <c r="AJ51" i="12"/>
  <c r="AF51" i="12"/>
  <c r="AB51" i="12"/>
  <c r="X51" i="12"/>
  <c r="T51" i="12"/>
  <c r="BX50" i="12"/>
  <c r="BT50" i="12"/>
  <c r="BP50" i="12"/>
  <c r="BL50" i="12"/>
  <c r="BH50" i="12"/>
  <c r="BD50" i="12"/>
  <c r="AZ50" i="12"/>
  <c r="AV50" i="12"/>
  <c r="AR50" i="12"/>
  <c r="AN50" i="12"/>
  <c r="AJ50" i="12"/>
  <c r="AF50" i="12"/>
  <c r="AB50" i="12"/>
  <c r="X50" i="12"/>
  <c r="T50" i="12"/>
  <c r="BX49" i="12"/>
  <c r="BT49" i="12"/>
  <c r="BP49" i="12"/>
  <c r="BL49" i="12"/>
  <c r="BH49" i="12"/>
  <c r="BD49" i="12"/>
  <c r="AZ49" i="12"/>
  <c r="AV49" i="12"/>
  <c r="AR49" i="12"/>
  <c r="AN49" i="12"/>
  <c r="AJ49" i="12"/>
  <c r="AF49" i="12"/>
  <c r="AB49" i="12"/>
  <c r="X49" i="12"/>
  <c r="T49" i="12"/>
  <c r="BX48" i="12"/>
  <c r="BT48" i="12"/>
  <c r="BP48" i="12"/>
  <c r="BL48" i="12"/>
  <c r="BH48" i="12"/>
  <c r="BD48" i="12"/>
  <c r="AZ48" i="12"/>
  <c r="AV48" i="12"/>
  <c r="AR48" i="12"/>
  <c r="AN48" i="12"/>
  <c r="AJ48" i="12"/>
  <c r="AF48" i="12"/>
  <c r="AB48" i="12"/>
  <c r="X48" i="12"/>
  <c r="T48" i="12"/>
  <c r="BX47" i="12"/>
  <c r="BT47" i="12"/>
  <c r="BP47" i="12"/>
  <c r="BL47" i="12"/>
  <c r="BH47" i="12"/>
  <c r="BD47" i="12"/>
  <c r="AZ47" i="12"/>
  <c r="AV47" i="12"/>
  <c r="AR47" i="12"/>
  <c r="AN47" i="12"/>
  <c r="AJ47" i="12"/>
  <c r="AF47" i="12"/>
  <c r="AB47" i="12"/>
  <c r="X47" i="12"/>
  <c r="T47" i="12"/>
  <c r="BX46" i="12"/>
  <c r="BT46" i="12"/>
  <c r="BP46" i="12"/>
  <c r="BL46" i="12"/>
  <c r="BH46" i="12"/>
  <c r="BD46" i="12"/>
  <c r="AZ46" i="12"/>
  <c r="AV46" i="12"/>
  <c r="AR46" i="12"/>
  <c r="AN46" i="12"/>
  <c r="AJ46" i="12"/>
  <c r="AF46" i="12"/>
  <c r="AB46" i="12"/>
  <c r="X46" i="12"/>
  <c r="T46" i="12"/>
  <c r="BX45" i="12"/>
  <c r="BT45" i="12"/>
  <c r="BP45" i="12"/>
  <c r="BL45" i="12"/>
  <c r="BH45" i="12"/>
  <c r="BD45" i="12"/>
  <c r="AZ45" i="12"/>
  <c r="AV45" i="12"/>
  <c r="AR45" i="12"/>
  <c r="AN45" i="12"/>
  <c r="AJ45" i="12"/>
  <c r="AF45" i="12"/>
  <c r="AB45" i="12"/>
  <c r="X45" i="12"/>
  <c r="T45" i="12"/>
  <c r="BX44" i="12"/>
  <c r="BT44" i="12"/>
  <c r="BP44" i="12"/>
  <c r="BL44" i="12"/>
  <c r="BH44" i="12"/>
  <c r="BD44" i="12"/>
  <c r="AZ44" i="12"/>
  <c r="AV44" i="12"/>
  <c r="AR44" i="12"/>
  <c r="AN44" i="12"/>
  <c r="AJ44" i="12"/>
  <c r="AF44" i="12"/>
  <c r="AB44" i="12"/>
  <c r="X44" i="12"/>
  <c r="T44" i="12"/>
  <c r="BX43" i="12"/>
  <c r="BT43" i="12"/>
  <c r="BP43" i="12"/>
  <c r="BL43" i="12"/>
  <c r="BH43" i="12"/>
  <c r="BD43" i="12"/>
  <c r="AZ43" i="12"/>
  <c r="AV43" i="12"/>
  <c r="AR43" i="12"/>
  <c r="AN43" i="12"/>
  <c r="AJ43" i="12"/>
  <c r="AF43" i="12"/>
  <c r="AB43" i="12"/>
  <c r="X43" i="12"/>
  <c r="T43" i="12"/>
  <c r="BX42" i="12"/>
  <c r="BT42" i="12"/>
  <c r="BP42" i="12"/>
  <c r="BL42" i="12"/>
  <c r="BH42" i="12"/>
  <c r="BD42" i="12"/>
  <c r="AZ42" i="12"/>
  <c r="AV42" i="12"/>
  <c r="AR42" i="12"/>
  <c r="AN42" i="12"/>
  <c r="AJ42" i="12"/>
  <c r="AF42" i="12"/>
  <c r="AB42" i="12"/>
  <c r="X42" i="12"/>
  <c r="T42" i="12"/>
  <c r="BX41" i="12"/>
  <c r="BT41" i="12"/>
  <c r="BP41" i="12"/>
  <c r="BL41" i="12"/>
  <c r="BH41" i="12"/>
  <c r="BD41" i="12"/>
  <c r="AZ41" i="12"/>
  <c r="AV41" i="12"/>
  <c r="AR41" i="12"/>
  <c r="AN41" i="12"/>
  <c r="AJ41" i="12"/>
  <c r="AF41" i="12"/>
  <c r="AB41" i="12"/>
  <c r="X41" i="12"/>
  <c r="T41" i="12"/>
  <c r="BX40" i="12"/>
  <c r="BT40" i="12"/>
  <c r="BP40" i="12"/>
  <c r="BL40" i="12"/>
  <c r="BH40" i="12"/>
  <c r="BD40" i="12"/>
  <c r="AZ40" i="12"/>
  <c r="AV40" i="12"/>
  <c r="AR40" i="12"/>
  <c r="AN40" i="12"/>
  <c r="AJ40" i="12"/>
  <c r="AF40" i="12"/>
  <c r="AB40" i="12"/>
  <c r="X40" i="12"/>
  <c r="T40" i="12"/>
  <c r="BX39" i="12"/>
  <c r="BT39" i="12"/>
  <c r="BP39" i="12"/>
  <c r="BL39" i="12"/>
  <c r="BH39" i="12"/>
  <c r="BD39" i="12"/>
  <c r="AZ39" i="12"/>
  <c r="AV39" i="12"/>
  <c r="AR39" i="12"/>
  <c r="AN39" i="12"/>
  <c r="AJ39" i="12"/>
  <c r="AF39" i="12"/>
  <c r="AB39" i="12"/>
  <c r="X39" i="12"/>
  <c r="T39" i="12"/>
  <c r="BX38" i="12"/>
  <c r="BT38" i="12"/>
  <c r="BP38" i="12"/>
  <c r="BL38" i="12"/>
  <c r="BH38" i="12"/>
  <c r="BD38" i="12"/>
  <c r="AZ38" i="12"/>
  <c r="AV38" i="12"/>
  <c r="AR38" i="12"/>
  <c r="AN38" i="12"/>
  <c r="AJ38" i="12"/>
  <c r="AF38" i="12"/>
  <c r="AB38" i="12"/>
  <c r="X38" i="12"/>
  <c r="T38" i="12"/>
  <c r="BX37" i="12"/>
  <c r="BT37" i="12"/>
  <c r="BP37" i="12"/>
  <c r="BL37" i="12"/>
  <c r="BH37" i="12"/>
  <c r="BD37" i="12"/>
  <c r="AZ37" i="12"/>
  <c r="AV37" i="12"/>
  <c r="AR37" i="12"/>
  <c r="AN37" i="12"/>
  <c r="AJ37" i="12"/>
  <c r="AF37" i="12"/>
  <c r="AB37" i="12"/>
  <c r="X37" i="12"/>
  <c r="T37" i="12"/>
  <c r="BX36" i="12"/>
  <c r="BT36" i="12"/>
  <c r="BP36" i="12"/>
  <c r="BL36" i="12"/>
  <c r="BH36" i="12"/>
  <c r="BD36" i="12"/>
  <c r="AZ36" i="12"/>
  <c r="AV36" i="12"/>
  <c r="AR36" i="12"/>
  <c r="AN36" i="12"/>
  <c r="AJ36" i="12"/>
  <c r="AF36" i="12"/>
  <c r="AB36" i="12"/>
  <c r="X36" i="12"/>
  <c r="T36" i="12"/>
  <c r="BX35" i="12"/>
  <c r="BT35" i="12"/>
  <c r="BP35" i="12"/>
  <c r="BL35" i="12"/>
  <c r="BH35" i="12"/>
  <c r="BD35" i="12"/>
  <c r="AZ35" i="12"/>
  <c r="AV35" i="12"/>
  <c r="AR35" i="12"/>
  <c r="AN35" i="12"/>
  <c r="AJ35" i="12"/>
  <c r="AF35" i="12"/>
  <c r="AB35" i="12"/>
  <c r="X35" i="12"/>
  <c r="T35" i="12"/>
  <c r="BX34" i="12"/>
  <c r="BT34" i="12"/>
  <c r="BP34" i="12"/>
  <c r="BL34" i="12"/>
  <c r="BH34" i="12"/>
  <c r="BD34" i="12"/>
  <c r="AZ34" i="12"/>
  <c r="AV34" i="12"/>
  <c r="AR34" i="12"/>
  <c r="AN34" i="12"/>
  <c r="AJ34" i="12"/>
  <c r="AF34" i="12"/>
  <c r="AB34" i="12"/>
  <c r="X34" i="12"/>
  <c r="T34" i="12"/>
  <c r="BX33" i="12"/>
  <c r="BT33" i="12"/>
  <c r="BP33" i="12"/>
  <c r="BL33" i="12"/>
  <c r="BH33" i="12"/>
  <c r="BD33" i="12"/>
  <c r="AZ33" i="12"/>
  <c r="AV33" i="12"/>
  <c r="AR33" i="12"/>
  <c r="AN33" i="12"/>
  <c r="AJ33" i="12"/>
  <c r="AF33" i="12"/>
  <c r="AB33" i="12"/>
  <c r="X33" i="12"/>
  <c r="T33" i="12"/>
  <c r="BX32" i="12"/>
  <c r="BT32" i="12"/>
  <c r="BP32" i="12"/>
  <c r="BL32" i="12"/>
  <c r="BH32" i="12"/>
  <c r="BD32" i="12"/>
  <c r="AZ32" i="12"/>
  <c r="AV32" i="12"/>
  <c r="AR32" i="12"/>
  <c r="AN32" i="12"/>
  <c r="AJ32" i="12"/>
  <c r="AF32" i="12"/>
  <c r="AB32" i="12"/>
  <c r="X32" i="12"/>
  <c r="T32" i="12"/>
  <c r="BX31" i="12"/>
  <c r="BT31" i="12"/>
  <c r="BP31" i="12"/>
  <c r="BL31" i="12"/>
  <c r="BH31" i="12"/>
  <c r="BD31" i="12"/>
  <c r="AZ31" i="12"/>
  <c r="AV31" i="12"/>
  <c r="AR31" i="12"/>
  <c r="AN31" i="12"/>
  <c r="AJ31" i="12"/>
  <c r="AF31" i="12"/>
  <c r="AB31" i="12"/>
  <c r="X31" i="12"/>
  <c r="T31" i="12"/>
  <c r="BX30" i="12"/>
  <c r="BT30" i="12"/>
  <c r="BP30" i="12"/>
  <c r="BL30" i="12"/>
  <c r="BH30" i="12"/>
  <c r="BD30" i="12"/>
  <c r="AZ30" i="12"/>
  <c r="AV30" i="12"/>
  <c r="AR30" i="12"/>
  <c r="AN30" i="12"/>
  <c r="AJ30" i="12"/>
  <c r="AF30" i="12"/>
  <c r="AB30" i="12"/>
  <c r="X30" i="12"/>
  <c r="T30" i="12"/>
  <c r="BX29" i="12"/>
  <c r="BT29" i="12"/>
  <c r="BP29" i="12"/>
  <c r="BL29" i="12"/>
  <c r="BH29" i="12"/>
  <c r="BD29" i="12"/>
  <c r="AZ29" i="12"/>
  <c r="AV29" i="12"/>
  <c r="AR29" i="12"/>
  <c r="AN29" i="12"/>
  <c r="AJ29" i="12"/>
  <c r="AF29" i="12"/>
  <c r="AB29" i="12"/>
  <c r="X29" i="12"/>
  <c r="T29" i="12"/>
  <c r="BX28" i="12"/>
  <c r="BT28" i="12"/>
  <c r="BP28" i="12"/>
  <c r="BL28" i="12"/>
  <c r="BH28" i="12"/>
  <c r="BD28" i="12"/>
  <c r="AZ28" i="12"/>
  <c r="AV28" i="12"/>
  <c r="AR28" i="12"/>
  <c r="AN28" i="12"/>
  <c r="AJ28" i="12"/>
  <c r="AF28" i="12"/>
  <c r="AB28" i="12"/>
  <c r="X28" i="12"/>
  <c r="T28" i="12"/>
  <c r="BX27" i="12"/>
  <c r="BT27" i="12"/>
  <c r="BP27" i="12"/>
  <c r="BL27" i="12"/>
  <c r="BH27" i="12"/>
  <c r="BD27" i="12"/>
  <c r="AZ27" i="12"/>
  <c r="AV27" i="12"/>
  <c r="AR27" i="12"/>
  <c r="AN27" i="12"/>
  <c r="AJ27" i="12"/>
  <c r="AF27" i="12"/>
  <c r="AB27" i="12"/>
  <c r="X27" i="12"/>
  <c r="T27" i="12"/>
  <c r="BX26" i="12"/>
  <c r="BT26" i="12"/>
  <c r="BP26" i="12"/>
  <c r="BL26" i="12"/>
  <c r="BH26" i="12"/>
  <c r="BD26" i="12"/>
  <c r="AZ26" i="12"/>
  <c r="AV26" i="12"/>
  <c r="AR26" i="12"/>
  <c r="AN26" i="12"/>
  <c r="AJ26" i="12"/>
  <c r="AF26" i="12"/>
  <c r="AB26" i="12"/>
  <c r="X26" i="12"/>
  <c r="T26" i="12"/>
  <c r="BX25" i="12"/>
  <c r="BT25" i="12"/>
  <c r="BP25" i="12"/>
  <c r="BL25" i="12"/>
  <c r="BH25" i="12"/>
  <c r="BD25" i="12"/>
  <c r="AZ25" i="12"/>
  <c r="AV25" i="12"/>
  <c r="AR25" i="12"/>
  <c r="AN25" i="12"/>
  <c r="AJ25" i="12"/>
  <c r="AF25" i="12"/>
  <c r="AB25" i="12"/>
  <c r="X25" i="12"/>
  <c r="T25" i="12"/>
  <c r="BX24" i="12"/>
  <c r="BT24" i="12"/>
  <c r="BP24" i="12"/>
  <c r="BL24" i="12"/>
  <c r="BH24" i="12"/>
  <c r="BD24" i="12"/>
  <c r="AZ24" i="12"/>
  <c r="AV24" i="12"/>
  <c r="AR24" i="12"/>
  <c r="AN24" i="12"/>
  <c r="AJ24" i="12"/>
  <c r="AF24" i="12"/>
  <c r="AB24" i="12"/>
  <c r="X24" i="12"/>
  <c r="T24" i="12"/>
  <c r="BX23" i="12"/>
  <c r="BT23" i="12"/>
  <c r="BP23" i="12"/>
  <c r="BL23" i="12"/>
  <c r="BH23" i="12"/>
  <c r="BD23" i="12"/>
  <c r="AZ23" i="12"/>
  <c r="AV23" i="12"/>
  <c r="AR23" i="12"/>
  <c r="AN23" i="12"/>
  <c r="AJ23" i="12"/>
  <c r="AF23" i="12"/>
  <c r="AB23" i="12"/>
  <c r="X23" i="12"/>
  <c r="T23" i="12"/>
  <c r="BX22" i="12"/>
  <c r="BT22" i="12"/>
  <c r="BP22" i="12"/>
  <c r="BL22" i="12"/>
  <c r="BH22" i="12"/>
  <c r="BD22" i="12"/>
  <c r="AZ22" i="12"/>
  <c r="AV22" i="12"/>
  <c r="AR22" i="12"/>
  <c r="AN22" i="12"/>
  <c r="AJ22" i="12"/>
  <c r="AF22" i="12"/>
  <c r="AB22" i="12"/>
  <c r="X22" i="12"/>
  <c r="T22" i="12"/>
  <c r="BX21" i="12"/>
  <c r="BT21" i="12"/>
  <c r="BP21" i="12"/>
  <c r="BL21" i="12"/>
  <c r="BH21" i="12"/>
  <c r="BD21" i="12"/>
  <c r="AZ21" i="12"/>
  <c r="AV21" i="12"/>
  <c r="AR21" i="12"/>
  <c r="AN21" i="12"/>
  <c r="AJ21" i="12"/>
  <c r="AF21" i="12"/>
  <c r="AB21" i="12"/>
  <c r="X21" i="12"/>
  <c r="T21" i="12"/>
  <c r="BX20" i="12"/>
  <c r="BT20" i="12"/>
  <c r="BP20" i="12"/>
  <c r="BL20" i="12"/>
  <c r="BH20" i="12"/>
  <c r="BD20" i="12"/>
  <c r="AZ20" i="12"/>
  <c r="AV20" i="12"/>
  <c r="AR20" i="12"/>
  <c r="AN20" i="12"/>
  <c r="AJ20" i="12"/>
  <c r="AF20" i="12"/>
  <c r="AB20" i="12"/>
  <c r="X20" i="12"/>
  <c r="T20" i="12"/>
  <c r="BX19" i="12"/>
  <c r="BT19" i="12"/>
  <c r="BP19" i="12"/>
  <c r="BL19" i="12"/>
  <c r="BH19" i="12"/>
  <c r="BD19" i="12"/>
  <c r="AZ19" i="12"/>
  <c r="AV19" i="12"/>
  <c r="AR19" i="12"/>
  <c r="AN19" i="12"/>
  <c r="AJ19" i="12"/>
  <c r="AF19" i="12"/>
  <c r="AB19" i="12"/>
  <c r="X19" i="12"/>
  <c r="T19" i="12"/>
  <c r="BX18" i="12"/>
  <c r="BT18" i="12"/>
  <c r="BP18" i="12"/>
  <c r="BL18" i="12"/>
  <c r="BH18" i="12"/>
  <c r="BD18" i="12"/>
  <c r="AZ18" i="12"/>
  <c r="AV18" i="12"/>
  <c r="AR18" i="12"/>
  <c r="AN18" i="12"/>
  <c r="AJ18" i="12"/>
  <c r="AF18" i="12"/>
  <c r="AB18" i="12"/>
  <c r="X18" i="12"/>
  <c r="T18" i="12"/>
  <c r="BX17" i="12"/>
  <c r="BT17" i="12"/>
  <c r="BP17" i="12"/>
  <c r="BL17" i="12"/>
  <c r="BH17" i="12"/>
  <c r="BD17" i="12"/>
  <c r="AZ17" i="12"/>
  <c r="AV17" i="12"/>
  <c r="AR17" i="12"/>
  <c r="AN17" i="12"/>
  <c r="AJ17" i="12"/>
  <c r="AF17" i="12"/>
  <c r="AB17" i="12"/>
  <c r="X17" i="12"/>
  <c r="T17" i="12"/>
  <c r="BX16" i="12"/>
  <c r="BT16" i="12"/>
  <c r="BP16" i="12"/>
  <c r="BL16" i="12"/>
  <c r="BH16" i="12"/>
  <c r="B145" i="16" s="1"/>
  <c r="BD16" i="12"/>
  <c r="AZ16" i="12"/>
  <c r="AV16" i="12"/>
  <c r="AR16" i="12"/>
  <c r="AN16" i="12"/>
  <c r="AJ16" i="12"/>
  <c r="AF16" i="12"/>
  <c r="AB16" i="12"/>
  <c r="X16" i="12"/>
  <c r="T16" i="12"/>
  <c r="BX15" i="12"/>
  <c r="BT15" i="12"/>
  <c r="B181" i="16" s="1"/>
  <c r="BP15" i="12"/>
  <c r="BL15" i="12"/>
  <c r="BH15" i="12"/>
  <c r="BD15" i="12"/>
  <c r="AZ15" i="12"/>
  <c r="AV15" i="12"/>
  <c r="AR15" i="12"/>
  <c r="AN15" i="12"/>
  <c r="B85" i="16" s="1"/>
  <c r="AJ15" i="12"/>
  <c r="AF15" i="12"/>
  <c r="AB15" i="12"/>
  <c r="X15" i="12"/>
  <c r="T15" i="12"/>
  <c r="BX14" i="12"/>
  <c r="BT14" i="12"/>
  <c r="BP14" i="12"/>
  <c r="BL14" i="12"/>
  <c r="BH14" i="12"/>
  <c r="BD14" i="12"/>
  <c r="AZ14" i="12"/>
  <c r="AV14" i="12"/>
  <c r="AR14" i="12"/>
  <c r="AN14" i="12"/>
  <c r="AJ14" i="12"/>
  <c r="AF14" i="12"/>
  <c r="AB14" i="12"/>
  <c r="X14" i="12"/>
  <c r="T14" i="12"/>
  <c r="BX13" i="12"/>
  <c r="BT13" i="12"/>
  <c r="BP13" i="12"/>
  <c r="BL13" i="12"/>
  <c r="BH13" i="12"/>
  <c r="BD13" i="12"/>
  <c r="AZ13" i="12"/>
  <c r="AV13" i="12"/>
  <c r="AR13" i="12"/>
  <c r="AN13" i="12"/>
  <c r="AJ13" i="12"/>
  <c r="AF13" i="12"/>
  <c r="AB13" i="12"/>
  <c r="X13" i="12"/>
  <c r="T13" i="12"/>
  <c r="BX12" i="12"/>
  <c r="BT12" i="12"/>
  <c r="BP12" i="12"/>
  <c r="BL12" i="12"/>
  <c r="BH12" i="12"/>
  <c r="BD12" i="12"/>
  <c r="AZ12" i="12"/>
  <c r="AV12" i="12"/>
  <c r="AR12" i="12"/>
  <c r="B97" i="16" s="1"/>
  <c r="AN12" i="12"/>
  <c r="AJ12" i="12"/>
  <c r="AF12" i="12"/>
  <c r="AB12" i="12"/>
  <c r="X12" i="12"/>
  <c r="T12" i="12"/>
  <c r="BX11" i="12"/>
  <c r="BT11" i="12"/>
  <c r="BP11" i="12"/>
  <c r="BL11" i="12"/>
  <c r="BH11" i="12"/>
  <c r="BD11" i="12"/>
  <c r="AZ11" i="12"/>
  <c r="AV11" i="12"/>
  <c r="AR11" i="12"/>
  <c r="AN11" i="12"/>
  <c r="AJ11" i="12"/>
  <c r="AF11" i="12"/>
  <c r="AB11" i="12"/>
  <c r="X11" i="12"/>
  <c r="T11" i="12"/>
  <c r="BX10" i="12"/>
  <c r="BT10" i="12"/>
  <c r="BP10" i="12"/>
  <c r="BL10" i="12"/>
  <c r="BH10" i="12"/>
  <c r="BD10" i="12"/>
  <c r="AZ10" i="12"/>
  <c r="AV10" i="12"/>
  <c r="AR10" i="12"/>
  <c r="AN10" i="12"/>
  <c r="AJ10" i="12"/>
  <c r="AF10" i="12"/>
  <c r="AB10" i="12"/>
  <c r="X10" i="12"/>
  <c r="T10" i="12"/>
  <c r="BX9" i="12"/>
  <c r="BT9" i="12"/>
  <c r="BP9" i="12"/>
  <c r="BL9" i="12"/>
  <c r="BH9" i="12"/>
  <c r="BD9" i="12"/>
  <c r="AZ9" i="12"/>
  <c r="AV9" i="12"/>
  <c r="AR9" i="12"/>
  <c r="AN9" i="12"/>
  <c r="AJ9" i="12"/>
  <c r="AF9" i="12"/>
  <c r="AB9" i="12"/>
  <c r="X9" i="12"/>
  <c r="T9" i="12"/>
  <c r="BX8" i="12"/>
  <c r="BT8" i="12"/>
  <c r="BP8" i="12"/>
  <c r="BL8" i="12"/>
  <c r="BH8" i="12"/>
  <c r="BD8" i="12"/>
  <c r="AZ8" i="12"/>
  <c r="AV8" i="12"/>
  <c r="AR8" i="12"/>
  <c r="AN8" i="12"/>
  <c r="AJ8" i="12"/>
  <c r="AF8" i="12"/>
  <c r="AB8" i="12"/>
  <c r="B49" i="16" s="1"/>
  <c r="X8" i="12"/>
  <c r="T8" i="12"/>
  <c r="BX7" i="12"/>
  <c r="BT7" i="12"/>
  <c r="BP7" i="12"/>
  <c r="BL7" i="12"/>
  <c r="BH7" i="12"/>
  <c r="BD7" i="12"/>
  <c r="B133" i="16" s="1"/>
  <c r="AZ7" i="12"/>
  <c r="AV7" i="12"/>
  <c r="AR7" i="12"/>
  <c r="AN7" i="12"/>
  <c r="AJ7" i="12"/>
  <c r="AF7" i="12"/>
  <c r="AB7" i="12"/>
  <c r="X7" i="12"/>
  <c r="B37" i="16" s="1"/>
  <c r="T7" i="12"/>
  <c r="BX6" i="12"/>
  <c r="BT6" i="12"/>
  <c r="BP6" i="12"/>
  <c r="BL6" i="12"/>
  <c r="BH6" i="12"/>
  <c r="BD6" i="12"/>
  <c r="AZ6" i="12"/>
  <c r="AV6" i="12"/>
  <c r="AR6" i="12"/>
  <c r="AN6" i="12"/>
  <c r="AJ6" i="12"/>
  <c r="AF6" i="12"/>
  <c r="AB6" i="12"/>
  <c r="X6" i="12"/>
  <c r="T6" i="12"/>
  <c r="BX5" i="12"/>
  <c r="BT5" i="12"/>
  <c r="BP5" i="12"/>
  <c r="BL5" i="12"/>
  <c r="BH5" i="12"/>
  <c r="BD5" i="12"/>
  <c r="AZ5" i="12"/>
  <c r="AV5" i="12"/>
  <c r="AR5" i="12"/>
  <c r="AN5" i="12"/>
  <c r="AJ5" i="12"/>
  <c r="AF5" i="12"/>
  <c r="AB5" i="12"/>
  <c r="X5" i="12"/>
  <c r="T5" i="12"/>
  <c r="BX4" i="12"/>
  <c r="B193" i="16" s="1"/>
  <c r="BT4" i="12"/>
  <c r="BP4" i="12"/>
  <c r="BL4" i="12"/>
  <c r="BH4" i="12"/>
  <c r="BD4" i="12"/>
  <c r="AZ4" i="12"/>
  <c r="AV4" i="12"/>
  <c r="AR4" i="12"/>
  <c r="AN4" i="12"/>
  <c r="AJ4" i="12"/>
  <c r="AF4" i="12"/>
  <c r="AB4" i="12"/>
  <c r="X4" i="12"/>
  <c r="T4" i="12"/>
  <c r="BX3" i="12"/>
  <c r="BT3" i="12"/>
  <c r="BP3" i="12"/>
  <c r="BL3" i="12"/>
  <c r="BH3" i="12"/>
  <c r="BD3" i="12"/>
  <c r="AZ3" i="12"/>
  <c r="AV3" i="12"/>
  <c r="AR3" i="12"/>
  <c r="AN3" i="12"/>
  <c r="AJ3" i="12"/>
  <c r="AF3" i="12"/>
  <c r="AB3" i="12"/>
  <c r="X3" i="12"/>
  <c r="T3" i="12"/>
  <c r="BX2" i="12"/>
  <c r="BT2" i="12"/>
  <c r="BP2" i="12"/>
  <c r="B169" i="16" s="1"/>
  <c r="BL2" i="12"/>
  <c r="BH2" i="12"/>
  <c r="BD2" i="12"/>
  <c r="AZ2" i="12"/>
  <c r="AV2" i="12"/>
  <c r="B109" i="16" s="1"/>
  <c r="AR2" i="12"/>
  <c r="AN2" i="12"/>
  <c r="AJ2" i="12"/>
  <c r="AF2" i="12"/>
  <c r="AB2" i="12"/>
  <c r="X2" i="12"/>
  <c r="T2" i="12"/>
  <c r="BS64" i="11"/>
  <c r="BO64" i="11"/>
  <c r="BK64" i="11"/>
  <c r="BG64" i="11"/>
  <c r="BC64" i="11"/>
  <c r="AY64" i="11"/>
  <c r="AU64" i="11"/>
  <c r="AQ64" i="11"/>
  <c r="AM64" i="11"/>
  <c r="AI64" i="11"/>
  <c r="AE64" i="11"/>
  <c r="AA64" i="11"/>
  <c r="W64" i="11"/>
  <c r="S64" i="11"/>
  <c r="BS63" i="11"/>
  <c r="BO63" i="11"/>
  <c r="BK63" i="11"/>
  <c r="BG63" i="11"/>
  <c r="B145" i="8" s="1"/>
  <c r="BC63" i="11"/>
  <c r="AY63" i="11"/>
  <c r="AU63" i="11"/>
  <c r="AQ63" i="11"/>
  <c r="B97" i="8" s="1"/>
  <c r="AM63" i="11"/>
  <c r="AI63" i="11"/>
  <c r="AE63" i="11"/>
  <c r="AA63" i="11"/>
  <c r="W63" i="11"/>
  <c r="S63" i="11"/>
  <c r="BS62" i="11"/>
  <c r="BO62" i="11"/>
  <c r="BK62" i="11"/>
  <c r="BG62" i="11"/>
  <c r="BC62" i="11"/>
  <c r="AY62" i="11"/>
  <c r="AU62" i="11"/>
  <c r="AQ62" i="11"/>
  <c r="AM62" i="11"/>
  <c r="AI62" i="11"/>
  <c r="AE62" i="11"/>
  <c r="AA62" i="11"/>
  <c r="W62" i="11"/>
  <c r="S62" i="11"/>
  <c r="BS61" i="11"/>
  <c r="BO61" i="11"/>
  <c r="BK61" i="11"/>
  <c r="BG61" i="11"/>
  <c r="BC61" i="11"/>
  <c r="AY61" i="11"/>
  <c r="AU61" i="11"/>
  <c r="AQ61" i="11"/>
  <c r="AM61" i="11"/>
  <c r="AI61" i="11"/>
  <c r="AE61" i="11"/>
  <c r="AA61" i="11"/>
  <c r="W61" i="11"/>
  <c r="S61" i="11"/>
  <c r="BS60" i="11"/>
  <c r="BO60" i="11"/>
  <c r="BK60" i="11"/>
  <c r="BG60" i="11"/>
  <c r="BC60" i="11"/>
  <c r="AY60" i="11"/>
  <c r="AU60" i="11"/>
  <c r="AQ60" i="11"/>
  <c r="AM60" i="11"/>
  <c r="AI60" i="11"/>
  <c r="AE60" i="11"/>
  <c r="AA60" i="11"/>
  <c r="W60" i="11"/>
  <c r="S60" i="11"/>
  <c r="BS59" i="11"/>
  <c r="BO59" i="11"/>
  <c r="BK59" i="11"/>
  <c r="BG59" i="11"/>
  <c r="BC59" i="11"/>
  <c r="AY59" i="11"/>
  <c r="AU59" i="11"/>
  <c r="AQ59" i="11"/>
  <c r="AM59" i="11"/>
  <c r="AI59" i="11"/>
  <c r="AE59" i="11"/>
  <c r="AA59" i="11"/>
  <c r="W59" i="11"/>
  <c r="S59" i="11"/>
  <c r="BS58" i="11"/>
  <c r="BO58" i="11"/>
  <c r="BK58" i="11"/>
  <c r="BG58" i="11"/>
  <c r="BC58" i="11"/>
  <c r="AY58" i="11"/>
  <c r="AU58" i="11"/>
  <c r="AQ58" i="11"/>
  <c r="AM58" i="11"/>
  <c r="AI58" i="11"/>
  <c r="AE58" i="11"/>
  <c r="AA58" i="11"/>
  <c r="W58" i="11"/>
  <c r="S58" i="11"/>
  <c r="BS57" i="11"/>
  <c r="BO57" i="11"/>
  <c r="BK57" i="11"/>
  <c r="BG57" i="11"/>
  <c r="BC57" i="11"/>
  <c r="AY57" i="11"/>
  <c r="AU57" i="11"/>
  <c r="AQ57" i="11"/>
  <c r="AM57" i="11"/>
  <c r="AI57" i="11"/>
  <c r="AE57" i="11"/>
  <c r="AA57" i="11"/>
  <c r="W57" i="11"/>
  <c r="S57" i="11"/>
  <c r="BS56" i="11"/>
  <c r="BO56" i="11"/>
  <c r="BK56" i="11"/>
  <c r="BG56" i="11"/>
  <c r="BC56" i="11"/>
  <c r="AY56" i="11"/>
  <c r="AU56" i="11"/>
  <c r="AQ56" i="11"/>
  <c r="AM56" i="11"/>
  <c r="AI56" i="11"/>
  <c r="AE56" i="11"/>
  <c r="AA56" i="11"/>
  <c r="W56" i="11"/>
  <c r="S56" i="11"/>
  <c r="BS55" i="11"/>
  <c r="BO55" i="11"/>
  <c r="BK55" i="11"/>
  <c r="BG55" i="11"/>
  <c r="BC55" i="11"/>
  <c r="AY55" i="11"/>
  <c r="AU55" i="11"/>
  <c r="AQ55" i="11"/>
  <c r="AM55" i="11"/>
  <c r="AI55" i="11"/>
  <c r="AE55" i="11"/>
  <c r="AA55" i="11"/>
  <c r="W55" i="11"/>
  <c r="S55" i="11"/>
  <c r="BS54" i="11"/>
  <c r="BO54" i="11"/>
  <c r="BK54" i="11"/>
  <c r="BG54" i="11"/>
  <c r="BC54" i="11"/>
  <c r="AY54" i="11"/>
  <c r="AU54" i="11"/>
  <c r="AQ54" i="11"/>
  <c r="AM54" i="11"/>
  <c r="AI54" i="11"/>
  <c r="AE54" i="11"/>
  <c r="AA54" i="11"/>
  <c r="W54" i="11"/>
  <c r="S54" i="11"/>
  <c r="BS53" i="11"/>
  <c r="BO53" i="11"/>
  <c r="BK53" i="11"/>
  <c r="BG53" i="11"/>
  <c r="BC53" i="11"/>
  <c r="AY53" i="11"/>
  <c r="AU53" i="11"/>
  <c r="AQ53" i="11"/>
  <c r="AM53" i="11"/>
  <c r="AI53" i="11"/>
  <c r="AE53" i="11"/>
  <c r="AA53" i="11"/>
  <c r="W53" i="11"/>
  <c r="S53" i="11"/>
  <c r="BS52" i="11"/>
  <c r="BO52" i="11"/>
  <c r="BK52" i="11"/>
  <c r="BG52" i="11"/>
  <c r="BC52" i="11"/>
  <c r="AY52" i="11"/>
  <c r="AU52" i="11"/>
  <c r="AQ52" i="11"/>
  <c r="AM52" i="11"/>
  <c r="AI52" i="11"/>
  <c r="AE52" i="11"/>
  <c r="AA52" i="11"/>
  <c r="W52" i="11"/>
  <c r="S52" i="11"/>
  <c r="BS51" i="11"/>
  <c r="BO51" i="11"/>
  <c r="BK51" i="11"/>
  <c r="BG51" i="11"/>
  <c r="BC51" i="11"/>
  <c r="AY51" i="11"/>
  <c r="AU51" i="11"/>
  <c r="AQ51" i="11"/>
  <c r="AM51" i="11"/>
  <c r="AI51" i="11"/>
  <c r="AE51" i="11"/>
  <c r="AA51" i="11"/>
  <c r="W51" i="11"/>
  <c r="S51" i="11"/>
  <c r="BS50" i="11"/>
  <c r="BO50" i="11"/>
  <c r="BK50" i="11"/>
  <c r="BG50" i="11"/>
  <c r="BC50" i="11"/>
  <c r="AY50" i="11"/>
  <c r="AU50" i="11"/>
  <c r="AQ50" i="11"/>
  <c r="AM50" i="11"/>
  <c r="AI50" i="11"/>
  <c r="AE50" i="11"/>
  <c r="AA50" i="11"/>
  <c r="W50" i="11"/>
  <c r="S50" i="11"/>
  <c r="BS49" i="11"/>
  <c r="BO49" i="11"/>
  <c r="BK49" i="11"/>
  <c r="BG49" i="11"/>
  <c r="BC49" i="11"/>
  <c r="AY49" i="11"/>
  <c r="AU49" i="11"/>
  <c r="AQ49" i="11"/>
  <c r="AM49" i="11"/>
  <c r="AI49" i="11"/>
  <c r="AE49" i="11"/>
  <c r="AA49" i="11"/>
  <c r="W49" i="11"/>
  <c r="S49" i="11"/>
  <c r="BS48" i="11"/>
  <c r="BO48" i="11"/>
  <c r="BK48" i="11"/>
  <c r="BG48" i="11"/>
  <c r="BC48" i="11"/>
  <c r="AY48" i="11"/>
  <c r="AU48" i="11"/>
  <c r="AQ48" i="11"/>
  <c r="AM48" i="11"/>
  <c r="AI48" i="11"/>
  <c r="AE48" i="11"/>
  <c r="AA48" i="11"/>
  <c r="W48" i="11"/>
  <c r="S48" i="11"/>
  <c r="BS47" i="11"/>
  <c r="BO47" i="11"/>
  <c r="BK47" i="11"/>
  <c r="BG47" i="11"/>
  <c r="BC47" i="11"/>
  <c r="AY47" i="11"/>
  <c r="AU47" i="11"/>
  <c r="AQ47" i="11"/>
  <c r="AM47" i="11"/>
  <c r="AI47" i="11"/>
  <c r="AE47" i="11"/>
  <c r="AA47" i="11"/>
  <c r="W47" i="11"/>
  <c r="S47" i="11"/>
  <c r="BS46" i="11"/>
  <c r="BO46" i="11"/>
  <c r="BK46" i="11"/>
  <c r="BG46" i="11"/>
  <c r="BC46" i="11"/>
  <c r="AY46" i="11"/>
  <c r="AU46" i="11"/>
  <c r="AQ46" i="11"/>
  <c r="AM46" i="11"/>
  <c r="AI46" i="11"/>
  <c r="AE46" i="11"/>
  <c r="AA46" i="11"/>
  <c r="W46" i="11"/>
  <c r="S46" i="11"/>
  <c r="BS45" i="11"/>
  <c r="BO45" i="11"/>
  <c r="BK45" i="11"/>
  <c r="BG45" i="11"/>
  <c r="BC45" i="11"/>
  <c r="AY45" i="11"/>
  <c r="AU45" i="11"/>
  <c r="AQ45" i="11"/>
  <c r="AM45" i="11"/>
  <c r="AI45" i="11"/>
  <c r="AE45" i="11"/>
  <c r="AA45" i="11"/>
  <c r="W45" i="11"/>
  <c r="S45" i="11"/>
  <c r="BS44" i="11"/>
  <c r="BO44" i="11"/>
  <c r="BK44" i="11"/>
  <c r="BG44" i="11"/>
  <c r="BC44" i="11"/>
  <c r="AY44" i="11"/>
  <c r="AU44" i="11"/>
  <c r="AQ44" i="11"/>
  <c r="AM44" i="11"/>
  <c r="AI44" i="11"/>
  <c r="AE44" i="11"/>
  <c r="AA44" i="11"/>
  <c r="W44" i="11"/>
  <c r="S44" i="11"/>
  <c r="BS43" i="11"/>
  <c r="BO43" i="11"/>
  <c r="BK43" i="11"/>
  <c r="BG43" i="11"/>
  <c r="BC43" i="11"/>
  <c r="AY43" i="11"/>
  <c r="AU43" i="11"/>
  <c r="AQ43" i="11"/>
  <c r="AM43" i="11"/>
  <c r="AI43" i="11"/>
  <c r="AE43" i="11"/>
  <c r="AA43" i="11"/>
  <c r="W43" i="11"/>
  <c r="S43" i="11"/>
  <c r="BS42" i="11"/>
  <c r="BO42" i="11"/>
  <c r="BK42" i="11"/>
  <c r="BG42" i="11"/>
  <c r="BC42" i="11"/>
  <c r="AY42" i="11"/>
  <c r="AU42" i="11"/>
  <c r="AQ42" i="11"/>
  <c r="AM42" i="11"/>
  <c r="AI42" i="11"/>
  <c r="AE42" i="11"/>
  <c r="AA42" i="11"/>
  <c r="W42" i="11"/>
  <c r="S42" i="11"/>
  <c r="BS41" i="11"/>
  <c r="BO41" i="11"/>
  <c r="BK41" i="11"/>
  <c r="BG41" i="11"/>
  <c r="BC41" i="11"/>
  <c r="AY41" i="11"/>
  <c r="AU41" i="11"/>
  <c r="AQ41" i="11"/>
  <c r="AM41" i="11"/>
  <c r="AI41" i="11"/>
  <c r="AE41" i="11"/>
  <c r="AA41" i="11"/>
  <c r="W41" i="11"/>
  <c r="S41" i="11"/>
  <c r="BS40" i="11"/>
  <c r="BO40" i="11"/>
  <c r="BK40" i="11"/>
  <c r="BG40" i="11"/>
  <c r="BC40" i="11"/>
  <c r="AY40" i="11"/>
  <c r="AU40" i="11"/>
  <c r="AQ40" i="11"/>
  <c r="AM40" i="11"/>
  <c r="AI40" i="11"/>
  <c r="AE40" i="11"/>
  <c r="AA40" i="11"/>
  <c r="W40" i="11"/>
  <c r="S40" i="11"/>
  <c r="BS39" i="11"/>
  <c r="BO39" i="11"/>
  <c r="BK39" i="11"/>
  <c r="BG39" i="11"/>
  <c r="BC39" i="11"/>
  <c r="AY39" i="11"/>
  <c r="AU39" i="11"/>
  <c r="AQ39" i="11"/>
  <c r="AM39" i="11"/>
  <c r="AI39" i="11"/>
  <c r="AE39" i="11"/>
  <c r="AA39" i="11"/>
  <c r="W39" i="11"/>
  <c r="S39" i="11"/>
  <c r="BS38" i="11"/>
  <c r="BO38" i="11"/>
  <c r="BK38" i="11"/>
  <c r="BG38" i="11"/>
  <c r="BC38" i="11"/>
  <c r="AY38" i="11"/>
  <c r="AU38" i="11"/>
  <c r="AQ38" i="11"/>
  <c r="AM38" i="11"/>
  <c r="AI38" i="11"/>
  <c r="AE38" i="11"/>
  <c r="AA38" i="11"/>
  <c r="W38" i="11"/>
  <c r="S38" i="11"/>
  <c r="BS37" i="11"/>
  <c r="BO37" i="11"/>
  <c r="BK37" i="11"/>
  <c r="BG37" i="11"/>
  <c r="BC37" i="11"/>
  <c r="AY37" i="11"/>
  <c r="AU37" i="11"/>
  <c r="AQ37" i="11"/>
  <c r="AM37" i="11"/>
  <c r="AI37" i="11"/>
  <c r="AE37" i="11"/>
  <c r="AA37" i="11"/>
  <c r="W37" i="11"/>
  <c r="S37" i="11"/>
  <c r="BS36" i="11"/>
  <c r="BO36" i="11"/>
  <c r="BK36" i="11"/>
  <c r="BG36" i="11"/>
  <c r="BC36" i="11"/>
  <c r="AY36" i="11"/>
  <c r="AU36" i="11"/>
  <c r="AQ36" i="11"/>
  <c r="AM36" i="11"/>
  <c r="AI36" i="11"/>
  <c r="AE36" i="11"/>
  <c r="AA36" i="11"/>
  <c r="W36" i="11"/>
  <c r="S36" i="11"/>
  <c r="BS35" i="11"/>
  <c r="BO35" i="11"/>
  <c r="BK35" i="11"/>
  <c r="BG35" i="11"/>
  <c r="BC35" i="11"/>
  <c r="AY35" i="11"/>
  <c r="AU35" i="11"/>
  <c r="AQ35" i="11"/>
  <c r="AM35" i="11"/>
  <c r="AI35" i="11"/>
  <c r="AE35" i="11"/>
  <c r="AA35" i="11"/>
  <c r="W35" i="11"/>
  <c r="S35" i="11"/>
  <c r="BS34" i="11"/>
  <c r="BO34" i="11"/>
  <c r="BK34" i="11"/>
  <c r="BG34" i="11"/>
  <c r="BC34" i="11"/>
  <c r="AY34" i="11"/>
  <c r="AU34" i="11"/>
  <c r="AQ34" i="11"/>
  <c r="AM34" i="11"/>
  <c r="AI34" i="11"/>
  <c r="AE34" i="11"/>
  <c r="AA34" i="11"/>
  <c r="W34" i="11"/>
  <c r="S34" i="11"/>
  <c r="BS33" i="11"/>
  <c r="BO33" i="11"/>
  <c r="BK33" i="11"/>
  <c r="BG33" i="11"/>
  <c r="BC33" i="11"/>
  <c r="AY33" i="11"/>
  <c r="AU33" i="11"/>
  <c r="AQ33" i="11"/>
  <c r="AM33" i="11"/>
  <c r="AI33" i="11"/>
  <c r="AE33" i="11"/>
  <c r="AA33" i="11"/>
  <c r="W33" i="11"/>
  <c r="S33" i="11"/>
  <c r="BS32" i="11"/>
  <c r="BO32" i="11"/>
  <c r="BK32" i="11"/>
  <c r="BG32" i="11"/>
  <c r="BC32" i="11"/>
  <c r="AY32" i="11"/>
  <c r="AU32" i="11"/>
  <c r="AQ32" i="11"/>
  <c r="AM32" i="11"/>
  <c r="AI32" i="11"/>
  <c r="AE32" i="11"/>
  <c r="AA32" i="11"/>
  <c r="W32" i="11"/>
  <c r="B37" i="8" s="1"/>
  <c r="S32" i="11"/>
  <c r="BS31" i="11"/>
  <c r="BO31" i="11"/>
  <c r="BK31" i="11"/>
  <c r="BG31" i="11"/>
  <c r="BC31" i="11"/>
  <c r="AY31" i="11"/>
  <c r="AU31" i="11"/>
  <c r="AQ31" i="11"/>
  <c r="AM31" i="11"/>
  <c r="AI31" i="11"/>
  <c r="B73" i="8" s="1"/>
  <c r="AE31" i="11"/>
  <c r="AA31" i="11"/>
  <c r="W31" i="11"/>
  <c r="S31" i="11"/>
  <c r="BS30" i="11"/>
  <c r="B181" i="8" s="1"/>
  <c r="BO30" i="11"/>
  <c r="BK30" i="11"/>
  <c r="BG30" i="11"/>
  <c r="BC30" i="11"/>
  <c r="B133" i="8" s="1"/>
  <c r="AY30" i="11"/>
  <c r="AU30" i="11"/>
  <c r="AQ30" i="11"/>
  <c r="AM30" i="11"/>
  <c r="B85" i="8" s="1"/>
  <c r="AI30" i="11"/>
  <c r="AE30" i="11"/>
  <c r="AA30" i="11"/>
  <c r="W30" i="11"/>
  <c r="S30" i="11"/>
  <c r="BS29" i="11"/>
  <c r="BO29" i="11"/>
  <c r="BK29" i="11"/>
  <c r="BG29" i="11"/>
  <c r="BC29" i="11"/>
  <c r="AY29" i="11"/>
  <c r="AU29" i="11"/>
  <c r="AQ29" i="11"/>
  <c r="AM29" i="11"/>
  <c r="AI29" i="11"/>
  <c r="AE29" i="11"/>
  <c r="AA29" i="11"/>
  <c r="W29" i="11"/>
  <c r="S29" i="11"/>
  <c r="BS28" i="11"/>
  <c r="BO28" i="11"/>
  <c r="BK28" i="11"/>
  <c r="BG28" i="11"/>
  <c r="BC28" i="11"/>
  <c r="AY28" i="11"/>
  <c r="AU28" i="11"/>
  <c r="AQ28" i="11"/>
  <c r="AM28" i="11"/>
  <c r="AI28" i="11"/>
  <c r="AE28" i="11"/>
  <c r="AA28" i="11"/>
  <c r="W28" i="11"/>
  <c r="S28" i="11"/>
  <c r="BS27" i="11"/>
  <c r="BO27" i="11"/>
  <c r="BK27" i="11"/>
  <c r="BG27" i="11"/>
  <c r="BC27" i="11"/>
  <c r="AY27" i="11"/>
  <c r="AU27" i="11"/>
  <c r="AQ27" i="11"/>
  <c r="AM27" i="11"/>
  <c r="AI27" i="11"/>
  <c r="AE27" i="11"/>
  <c r="AA27" i="11"/>
  <c r="W27" i="11"/>
  <c r="S27" i="11"/>
  <c r="BS26" i="11"/>
  <c r="BO26" i="11"/>
  <c r="BK26" i="11"/>
  <c r="BG26" i="11"/>
  <c r="BC26" i="11"/>
  <c r="AY26" i="11"/>
  <c r="AU26" i="11"/>
  <c r="AQ26" i="11"/>
  <c r="AM26" i="11"/>
  <c r="AI26" i="11"/>
  <c r="AE26" i="11"/>
  <c r="AA26" i="11"/>
  <c r="W26" i="11"/>
  <c r="S26" i="11"/>
  <c r="BS25" i="11"/>
  <c r="BO25" i="11"/>
  <c r="BK25" i="11"/>
  <c r="BG25" i="11"/>
  <c r="BC25" i="11"/>
  <c r="AY25" i="11"/>
  <c r="AU25" i="11"/>
  <c r="AQ25" i="11"/>
  <c r="AM25" i="11"/>
  <c r="AI25" i="11"/>
  <c r="AE25" i="11"/>
  <c r="AA25" i="11"/>
  <c r="W25" i="11"/>
  <c r="S25" i="11"/>
  <c r="BS24" i="11"/>
  <c r="BO24" i="11"/>
  <c r="BK24" i="11"/>
  <c r="BG24" i="11"/>
  <c r="BC24" i="11"/>
  <c r="AY24" i="11"/>
  <c r="AU24" i="11"/>
  <c r="AQ24" i="11"/>
  <c r="AM24" i="11"/>
  <c r="AI24" i="11"/>
  <c r="AE24" i="11"/>
  <c r="AA24" i="11"/>
  <c r="W24" i="11"/>
  <c r="S24" i="11"/>
  <c r="BS23" i="11"/>
  <c r="BO23" i="11"/>
  <c r="BK23" i="11"/>
  <c r="BG23" i="11"/>
  <c r="BC23" i="11"/>
  <c r="AY23" i="11"/>
  <c r="AU23" i="11"/>
  <c r="AQ23" i="11"/>
  <c r="AM23" i="11"/>
  <c r="AI23" i="11"/>
  <c r="AE23" i="11"/>
  <c r="AA23" i="11"/>
  <c r="W23" i="11"/>
  <c r="S23" i="11"/>
  <c r="BS22" i="11"/>
  <c r="BO22" i="11"/>
  <c r="BK22" i="11"/>
  <c r="BG22" i="11"/>
  <c r="BC22" i="11"/>
  <c r="AY22" i="11"/>
  <c r="AU22" i="11"/>
  <c r="AQ22" i="11"/>
  <c r="AM22" i="11"/>
  <c r="AI22" i="11"/>
  <c r="AE22" i="11"/>
  <c r="AA22" i="11"/>
  <c r="W22" i="11"/>
  <c r="S22" i="11"/>
  <c r="BS21" i="11"/>
  <c r="BO21" i="11"/>
  <c r="BK21" i="11"/>
  <c r="BG21" i="11"/>
  <c r="BC21" i="11"/>
  <c r="AY21" i="11"/>
  <c r="AU21" i="11"/>
  <c r="AQ21" i="11"/>
  <c r="AM21" i="11"/>
  <c r="AI21" i="11"/>
  <c r="AE21" i="11"/>
  <c r="AA21" i="11"/>
  <c r="W21" i="11"/>
  <c r="S21" i="11"/>
  <c r="BS20" i="11"/>
  <c r="BO20" i="11"/>
  <c r="BK20" i="11"/>
  <c r="BG20" i="11"/>
  <c r="BC20" i="11"/>
  <c r="AY20" i="11"/>
  <c r="AU20" i="11"/>
  <c r="AQ20" i="11"/>
  <c r="AM20" i="11"/>
  <c r="AI20" i="11"/>
  <c r="AE20" i="11"/>
  <c r="AA20" i="11"/>
  <c r="W20" i="11"/>
  <c r="S20" i="11"/>
  <c r="BS19" i="11"/>
  <c r="BO19" i="11"/>
  <c r="BK19" i="11"/>
  <c r="BG19" i="11"/>
  <c r="BC19" i="11"/>
  <c r="AY19" i="11"/>
  <c r="AU19" i="11"/>
  <c r="AQ19" i="11"/>
  <c r="AM19" i="11"/>
  <c r="AI19" i="11"/>
  <c r="AE19" i="11"/>
  <c r="AA19" i="11"/>
  <c r="W19" i="11"/>
  <c r="S19" i="11"/>
  <c r="BS18" i="11"/>
  <c r="BO18" i="11"/>
  <c r="BK18" i="11"/>
  <c r="BG18" i="11"/>
  <c r="BC18" i="11"/>
  <c r="AY18" i="11"/>
  <c r="AU18" i="11"/>
  <c r="AQ18" i="11"/>
  <c r="AM18" i="11"/>
  <c r="AI18" i="11"/>
  <c r="AE18" i="11"/>
  <c r="AA18" i="11"/>
  <c r="W18" i="11"/>
  <c r="S18" i="11"/>
  <c r="BS17" i="11"/>
  <c r="BO17" i="11"/>
  <c r="BK17" i="11"/>
  <c r="BG17" i="11"/>
  <c r="BC17" i="11"/>
  <c r="AY17" i="11"/>
  <c r="AU17" i="11"/>
  <c r="AQ17" i="11"/>
  <c r="AM17" i="11"/>
  <c r="AI17" i="11"/>
  <c r="AE17" i="11"/>
  <c r="AA17" i="11"/>
  <c r="W17" i="11"/>
  <c r="S17" i="11"/>
  <c r="BS16" i="11"/>
  <c r="BO16" i="11"/>
  <c r="BK16" i="11"/>
  <c r="BG16" i="11"/>
  <c r="BC16" i="11"/>
  <c r="AY16" i="11"/>
  <c r="AU16" i="11"/>
  <c r="AQ16" i="11"/>
  <c r="AM16" i="11"/>
  <c r="AI16" i="11"/>
  <c r="AE16" i="11"/>
  <c r="AA16" i="11"/>
  <c r="W16" i="11"/>
  <c r="S16" i="11"/>
  <c r="BS15" i="11"/>
  <c r="BO15" i="11"/>
  <c r="BK15" i="11"/>
  <c r="BG15" i="11"/>
  <c r="BC15" i="11"/>
  <c r="AY15" i="11"/>
  <c r="AU15" i="11"/>
  <c r="AQ15" i="11"/>
  <c r="AM15" i="11"/>
  <c r="AI15" i="11"/>
  <c r="AE15" i="11"/>
  <c r="AA15" i="11"/>
  <c r="W15" i="11"/>
  <c r="S15" i="11"/>
  <c r="BS14" i="11"/>
  <c r="BO14" i="11"/>
  <c r="BK14" i="11"/>
  <c r="BG14" i="11"/>
  <c r="BC14" i="11"/>
  <c r="AY14" i="11"/>
  <c r="AU14" i="11"/>
  <c r="AQ14" i="11"/>
  <c r="AM14" i="11"/>
  <c r="AI14" i="11"/>
  <c r="AE14" i="11"/>
  <c r="AA14" i="11"/>
  <c r="W14" i="11"/>
  <c r="S14" i="11"/>
  <c r="BS13" i="11"/>
  <c r="BO13" i="11"/>
  <c r="BK13" i="11"/>
  <c r="BG13" i="11"/>
  <c r="BC13" i="11"/>
  <c r="AY13" i="11"/>
  <c r="AU13" i="11"/>
  <c r="AQ13" i="11"/>
  <c r="AM13" i="11"/>
  <c r="AI13" i="11"/>
  <c r="AE13" i="11"/>
  <c r="AA13" i="11"/>
  <c r="W13" i="11"/>
  <c r="S13" i="11"/>
  <c r="BS12" i="11"/>
  <c r="BO12" i="11"/>
  <c r="BK12" i="11"/>
  <c r="BG12" i="11"/>
  <c r="BC12" i="11"/>
  <c r="AY12" i="11"/>
  <c r="AU12" i="11"/>
  <c r="AQ12" i="11"/>
  <c r="AM12" i="11"/>
  <c r="AI12" i="11"/>
  <c r="AE12" i="11"/>
  <c r="AA12" i="11"/>
  <c r="W12" i="11"/>
  <c r="S12" i="11"/>
  <c r="BS11" i="11"/>
  <c r="BO11" i="11"/>
  <c r="BK11" i="11"/>
  <c r="BG11" i="11"/>
  <c r="BC11" i="11"/>
  <c r="AY11" i="11"/>
  <c r="AU11" i="11"/>
  <c r="AQ11" i="11"/>
  <c r="AM11" i="11"/>
  <c r="AI11" i="11"/>
  <c r="AE11" i="11"/>
  <c r="AA11" i="11"/>
  <c r="W11" i="11"/>
  <c r="S11" i="11"/>
  <c r="BS10" i="11"/>
  <c r="BO10" i="11"/>
  <c r="BK10" i="11"/>
  <c r="BG10" i="11"/>
  <c r="BC10" i="11"/>
  <c r="AY10" i="11"/>
  <c r="AU10" i="11"/>
  <c r="AQ10" i="11"/>
  <c r="AM10" i="11"/>
  <c r="AI10" i="11"/>
  <c r="AE10" i="11"/>
  <c r="AA10" i="11"/>
  <c r="W10" i="11"/>
  <c r="S10" i="11"/>
  <c r="BS9" i="11"/>
  <c r="BO9" i="11"/>
  <c r="BK9" i="11"/>
  <c r="BG9" i="11"/>
  <c r="BC9" i="11"/>
  <c r="AY9" i="11"/>
  <c r="AU9" i="11"/>
  <c r="AQ9" i="11"/>
  <c r="AM9" i="11"/>
  <c r="AI9" i="11"/>
  <c r="AE9" i="11"/>
  <c r="AA9" i="11"/>
  <c r="W9" i="11"/>
  <c r="S9" i="11"/>
  <c r="BS8" i="11"/>
  <c r="BO8" i="11"/>
  <c r="BK8" i="11"/>
  <c r="BG8" i="11"/>
  <c r="BC8" i="11"/>
  <c r="AY8" i="11"/>
  <c r="AU8" i="11"/>
  <c r="AQ8" i="11"/>
  <c r="AM8" i="11"/>
  <c r="AI8" i="11"/>
  <c r="AE8" i="11"/>
  <c r="AA8" i="11"/>
  <c r="W8" i="11"/>
  <c r="S8" i="11"/>
  <c r="BS7" i="11"/>
  <c r="BO7" i="11"/>
  <c r="BK7" i="11"/>
  <c r="BG7" i="11"/>
  <c r="BC7" i="11"/>
  <c r="AY7" i="11"/>
  <c r="AU7" i="11"/>
  <c r="AQ7" i="11"/>
  <c r="AM7" i="11"/>
  <c r="AI7" i="11"/>
  <c r="AE7" i="11"/>
  <c r="AA7" i="11"/>
  <c r="W7" i="11"/>
  <c r="S7" i="11"/>
  <c r="BS6" i="11"/>
  <c r="BO6" i="11"/>
  <c r="BK6" i="11"/>
  <c r="BG6" i="11"/>
  <c r="BC6" i="11"/>
  <c r="AY6" i="11"/>
  <c r="AU6" i="11"/>
  <c r="AQ6" i="11"/>
  <c r="AM6" i="11"/>
  <c r="AI6" i="11"/>
  <c r="AE6" i="11"/>
  <c r="AA6" i="11"/>
  <c r="W6" i="11"/>
  <c r="S6" i="11"/>
  <c r="BS5" i="11"/>
  <c r="BO5" i="11"/>
  <c r="BK5" i="11"/>
  <c r="BG5" i="11"/>
  <c r="BC5" i="11"/>
  <c r="AY5" i="11"/>
  <c r="AU5" i="11"/>
  <c r="AQ5" i="11"/>
  <c r="AM5" i="11"/>
  <c r="AI5" i="11"/>
  <c r="AE5" i="11"/>
  <c r="AA5" i="11"/>
  <c r="W5" i="11"/>
  <c r="S5" i="11"/>
  <c r="BS4" i="11"/>
  <c r="BO4" i="11"/>
  <c r="BK4" i="11"/>
  <c r="BG4" i="11"/>
  <c r="BC4" i="11"/>
  <c r="AY4" i="11"/>
  <c r="AU4" i="11"/>
  <c r="AQ4" i="11"/>
  <c r="AM4" i="11"/>
  <c r="AI4" i="11"/>
  <c r="AE4" i="11"/>
  <c r="AA4" i="11"/>
  <c r="W4" i="11"/>
  <c r="S4" i="11"/>
  <c r="BS3" i="11"/>
  <c r="BO3" i="11"/>
  <c r="BK3" i="11"/>
  <c r="BG3" i="11"/>
  <c r="BC3" i="11"/>
  <c r="AY3" i="11"/>
  <c r="AU3" i="11"/>
  <c r="AQ3" i="11"/>
  <c r="AM3" i="11"/>
  <c r="AI3" i="11"/>
  <c r="AE3" i="11"/>
  <c r="AA3" i="11"/>
  <c r="W3" i="11"/>
  <c r="S3" i="11"/>
  <c r="BS2" i="11"/>
  <c r="BO2" i="11"/>
  <c r="BK2" i="11"/>
  <c r="BG2" i="11"/>
  <c r="BC2" i="11"/>
  <c r="AY2" i="11"/>
  <c r="AU2" i="11"/>
  <c r="AQ2" i="11"/>
  <c r="AM2" i="11"/>
  <c r="AI2" i="11"/>
  <c r="AE2" i="11"/>
  <c r="AA2" i="11"/>
  <c r="W2" i="11"/>
  <c r="S2" i="11"/>
  <c r="B180" i="18"/>
  <c r="B178" i="18"/>
  <c r="B177" i="18"/>
  <c r="B168" i="18"/>
  <c r="B166" i="18"/>
  <c r="B165" i="18"/>
  <c r="B156" i="18"/>
  <c r="B154" i="18"/>
  <c r="B153" i="18"/>
  <c r="B144" i="18"/>
  <c r="B142" i="18"/>
  <c r="B141" i="18"/>
  <c r="B132" i="18"/>
  <c r="B130" i="18"/>
  <c r="B129" i="18"/>
  <c r="B120" i="18"/>
  <c r="B118" i="18"/>
  <c r="B117" i="18"/>
  <c r="B108" i="18"/>
  <c r="B106" i="18"/>
  <c r="B105" i="18"/>
  <c r="B96" i="18"/>
  <c r="B94" i="18"/>
  <c r="B93" i="18"/>
  <c r="B84" i="18"/>
  <c r="B82" i="18"/>
  <c r="B81" i="18"/>
  <c r="B72" i="18"/>
  <c r="B70" i="18"/>
  <c r="B69" i="18"/>
  <c r="B60" i="18"/>
  <c r="B58" i="18"/>
  <c r="B57" i="18"/>
  <c r="B48" i="18"/>
  <c r="B46" i="18"/>
  <c r="B45" i="18"/>
  <c r="B36" i="18"/>
  <c r="B34" i="18"/>
  <c r="B33" i="18"/>
  <c r="B24" i="18"/>
  <c r="B22" i="18"/>
  <c r="B21" i="18"/>
  <c r="A3" i="18"/>
  <c r="B192" i="19"/>
  <c r="B190" i="19"/>
  <c r="B189" i="19"/>
  <c r="B180" i="19"/>
  <c r="B178" i="19"/>
  <c r="B177" i="19"/>
  <c r="B168" i="19"/>
  <c r="B166" i="19"/>
  <c r="B165" i="19"/>
  <c r="B156" i="19"/>
  <c r="B154" i="19"/>
  <c r="B153" i="19"/>
  <c r="B144" i="19"/>
  <c r="B142" i="19"/>
  <c r="B141" i="19"/>
  <c r="B132" i="19"/>
  <c r="B130" i="19"/>
  <c r="B129" i="19"/>
  <c r="B120" i="19"/>
  <c r="B118" i="19"/>
  <c r="B117" i="19"/>
  <c r="B108" i="19"/>
  <c r="B106" i="19"/>
  <c r="B105" i="19"/>
  <c r="B96" i="19"/>
  <c r="B94" i="19"/>
  <c r="B93" i="19"/>
  <c r="B84" i="19"/>
  <c r="B82" i="19"/>
  <c r="B81" i="19"/>
  <c r="B72" i="19"/>
  <c r="B70" i="19"/>
  <c r="B69" i="19"/>
  <c r="B60" i="19"/>
  <c r="B58" i="19"/>
  <c r="B57" i="19"/>
  <c r="B48" i="19"/>
  <c r="B46" i="19"/>
  <c r="B45" i="19"/>
  <c r="B36" i="19"/>
  <c r="B34" i="19"/>
  <c r="B33" i="19"/>
  <c r="B24" i="19"/>
  <c r="B22" i="19"/>
  <c r="B21" i="19"/>
  <c r="B10" i="19"/>
  <c r="B9" i="19"/>
  <c r="B8" i="19"/>
  <c r="A3" i="19"/>
  <c r="B192" i="16"/>
  <c r="B190" i="16"/>
  <c r="B189" i="16"/>
  <c r="B180" i="16"/>
  <c r="B178" i="16"/>
  <c r="B177" i="16"/>
  <c r="B168" i="16"/>
  <c r="B166" i="16"/>
  <c r="B165" i="16"/>
  <c r="B156" i="16"/>
  <c r="B154" i="16"/>
  <c r="B153" i="16"/>
  <c r="BO4" i="12" s="1"/>
  <c r="B144" i="16"/>
  <c r="B142" i="16"/>
  <c r="B141" i="16"/>
  <c r="B132" i="16"/>
  <c r="B130" i="16"/>
  <c r="B129" i="16"/>
  <c r="B120" i="16"/>
  <c r="B118" i="16"/>
  <c r="B117" i="16"/>
  <c r="B108" i="16"/>
  <c r="B106" i="16"/>
  <c r="B105" i="16"/>
  <c r="B96" i="16"/>
  <c r="B94" i="16"/>
  <c r="B93" i="16"/>
  <c r="AU6" i="12" s="1"/>
  <c r="B84" i="16"/>
  <c r="B82" i="16"/>
  <c r="B81" i="16"/>
  <c r="B72" i="16"/>
  <c r="B70" i="16"/>
  <c r="B69" i="16"/>
  <c r="B60" i="16"/>
  <c r="B58" i="16"/>
  <c r="B57" i="16"/>
  <c r="B48" i="16"/>
  <c r="B46" i="16"/>
  <c r="B45" i="16"/>
  <c r="B36" i="16"/>
  <c r="B34" i="16"/>
  <c r="B33" i="16"/>
  <c r="B24" i="16"/>
  <c r="B22" i="16"/>
  <c r="B21" i="16"/>
  <c r="B180" i="8"/>
  <c r="B178" i="8"/>
  <c r="B177" i="8"/>
  <c r="B168" i="8"/>
  <c r="B166" i="8"/>
  <c r="B165" i="8"/>
  <c r="B157" i="8"/>
  <c r="B156" i="8"/>
  <c r="B154" i="8"/>
  <c r="B153" i="8"/>
  <c r="B144" i="8"/>
  <c r="B142" i="8"/>
  <c r="B141" i="8"/>
  <c r="B132" i="8"/>
  <c r="B130" i="8"/>
  <c r="B129" i="8"/>
  <c r="B120" i="8"/>
  <c r="B118" i="8"/>
  <c r="B117" i="8"/>
  <c r="B109" i="8"/>
  <c r="B108" i="8"/>
  <c r="B106" i="8"/>
  <c r="B105" i="8"/>
  <c r="B96" i="8"/>
  <c r="B94" i="8"/>
  <c r="B93" i="8"/>
  <c r="B84" i="8"/>
  <c r="B82" i="8"/>
  <c r="B81" i="8"/>
  <c r="B72" i="8"/>
  <c r="B70" i="8"/>
  <c r="B69" i="8"/>
  <c r="B61" i="8"/>
  <c r="B60" i="8"/>
  <c r="B58" i="8"/>
  <c r="B57" i="8"/>
  <c r="B49" i="8"/>
  <c r="B48" i="8"/>
  <c r="B46" i="8"/>
  <c r="B45" i="8"/>
  <c r="B36" i="8"/>
  <c r="B34" i="8"/>
  <c r="B33" i="8"/>
  <c r="B24" i="8"/>
  <c r="B22" i="8"/>
  <c r="B21" i="8"/>
  <c r="AV73" i="11" l="1"/>
  <c r="AZ73" i="11"/>
  <c r="BT73" i="11"/>
  <c r="X73" i="11"/>
  <c r="U72" i="12"/>
  <c r="U73" i="12"/>
  <c r="U71" i="12"/>
  <c r="AI19" i="12"/>
  <c r="AH73" i="12"/>
  <c r="AI71" i="12"/>
  <c r="AH71" i="12"/>
  <c r="AI72" i="12"/>
  <c r="AH72" i="12"/>
  <c r="AI73" i="12"/>
  <c r="AM13" i="12"/>
  <c r="AL73" i="12"/>
  <c r="AM71" i="12"/>
  <c r="AL71" i="12"/>
  <c r="AM72" i="12"/>
  <c r="AL72" i="12"/>
  <c r="AM73" i="12"/>
  <c r="AQ5" i="12"/>
  <c r="AP73" i="12"/>
  <c r="AQ71" i="12"/>
  <c r="AP71" i="12"/>
  <c r="AQ72" i="12"/>
  <c r="AP72" i="12"/>
  <c r="AQ73" i="12"/>
  <c r="AS19" i="12"/>
  <c r="AS72" i="12"/>
  <c r="AS73" i="12"/>
  <c r="AS71" i="12"/>
  <c r="BG13" i="12"/>
  <c r="BF73" i="12"/>
  <c r="BG71" i="12"/>
  <c r="BF71" i="12"/>
  <c r="BG72" i="12"/>
  <c r="BF72" i="12"/>
  <c r="BG73" i="12"/>
  <c r="BI72" i="12"/>
  <c r="BI71" i="12"/>
  <c r="BI73" i="12"/>
  <c r="BZ73" i="12"/>
  <c r="BZ71" i="12"/>
  <c r="CA72" i="12"/>
  <c r="BZ72" i="12"/>
  <c r="CA73" i="12"/>
  <c r="CA71" i="12"/>
  <c r="BO11" i="12"/>
  <c r="AD73" i="12"/>
  <c r="AE71" i="12"/>
  <c r="AD71" i="12"/>
  <c r="AE72" i="12"/>
  <c r="AD72" i="12"/>
  <c r="AE73" i="12"/>
  <c r="AG72" i="12"/>
  <c r="AG73" i="12"/>
  <c r="AG71" i="12"/>
  <c r="AK25" i="12"/>
  <c r="AK72" i="12"/>
  <c r="AK73" i="12"/>
  <c r="AK71" i="12"/>
  <c r="AO20" i="12"/>
  <c r="AO72" i="12"/>
  <c r="AO73" i="12"/>
  <c r="AO71" i="12"/>
  <c r="BB73" i="12"/>
  <c r="BC71" i="12"/>
  <c r="BB71" i="12"/>
  <c r="BC72" i="12"/>
  <c r="BB72" i="12"/>
  <c r="BC73" i="12"/>
  <c r="BE72" i="12"/>
  <c r="BE73" i="12"/>
  <c r="BE71" i="12"/>
  <c r="B158" i="16"/>
  <c r="BV73" i="12"/>
  <c r="BV71" i="12"/>
  <c r="BW72" i="12"/>
  <c r="BV72" i="12"/>
  <c r="BW73" i="12"/>
  <c r="BW71" i="12"/>
  <c r="BY7" i="12"/>
  <c r="BY72" i="12"/>
  <c r="BY71" i="12"/>
  <c r="BY73" i="12"/>
  <c r="CA2" i="12"/>
  <c r="AM12" i="12"/>
  <c r="Z73" i="12"/>
  <c r="AA71" i="12"/>
  <c r="Z71" i="12"/>
  <c r="AA72" i="12"/>
  <c r="Z72" i="12"/>
  <c r="AA73" i="12"/>
  <c r="AC72" i="12"/>
  <c r="AC73" i="12"/>
  <c r="AC71" i="12"/>
  <c r="AY7" i="12"/>
  <c r="AX73" i="12"/>
  <c r="AY71" i="12"/>
  <c r="AX71" i="12"/>
  <c r="AY72" i="12"/>
  <c r="AX72" i="12"/>
  <c r="AY73" i="12"/>
  <c r="BA6" i="12"/>
  <c r="BA72" i="12"/>
  <c r="BA73" i="12"/>
  <c r="BA71" i="12"/>
  <c r="BO15" i="12"/>
  <c r="BN73" i="12"/>
  <c r="BO71" i="12"/>
  <c r="BN71" i="12"/>
  <c r="BO72" i="12"/>
  <c r="BN72" i="12"/>
  <c r="BO73" i="12"/>
  <c r="BS5" i="12"/>
  <c r="BR73" i="12"/>
  <c r="BS71" i="12"/>
  <c r="BR71" i="12"/>
  <c r="BS72" i="12"/>
  <c r="BR72" i="12"/>
  <c r="BS73" i="12"/>
  <c r="BU10" i="12"/>
  <c r="BU72" i="12"/>
  <c r="BU73" i="12"/>
  <c r="BU71" i="12"/>
  <c r="AK2" i="12"/>
  <c r="AK5" i="12"/>
  <c r="AK6" i="12"/>
  <c r="AM8" i="12"/>
  <c r="AK29" i="12"/>
  <c r="W25" i="12"/>
  <c r="V73" i="12"/>
  <c r="W71" i="12"/>
  <c r="V71" i="12"/>
  <c r="W72" i="12"/>
  <c r="V72" i="12"/>
  <c r="W73" i="12"/>
  <c r="Y72" i="12"/>
  <c r="Y73" i="12"/>
  <c r="Y71" i="12"/>
  <c r="B62" i="16"/>
  <c r="B75" i="16"/>
  <c r="AS7" i="12"/>
  <c r="AT73" i="12"/>
  <c r="AU71" i="12"/>
  <c r="AT71" i="12"/>
  <c r="AU72" i="12"/>
  <c r="AT72" i="12"/>
  <c r="AU73" i="12"/>
  <c r="AW72" i="12"/>
  <c r="AW73" i="12"/>
  <c r="AW71" i="12"/>
  <c r="BK14" i="12"/>
  <c r="BJ73" i="12"/>
  <c r="BK71" i="12"/>
  <c r="BJ71" i="12"/>
  <c r="BK72" i="12"/>
  <c r="BJ72" i="12"/>
  <c r="BK73" i="12"/>
  <c r="BM72" i="12"/>
  <c r="BM71" i="12"/>
  <c r="BM73" i="12"/>
  <c r="BQ6" i="12"/>
  <c r="BQ72" i="12"/>
  <c r="BQ73" i="12"/>
  <c r="BQ71" i="12"/>
  <c r="BS8" i="12"/>
  <c r="AM19" i="12"/>
  <c r="AO75" i="14"/>
  <c r="AP73" i="14"/>
  <c r="AO73" i="14"/>
  <c r="AP74" i="14"/>
  <c r="AO74" i="14"/>
  <c r="AP75" i="14"/>
  <c r="BH74" i="14"/>
  <c r="BH75" i="14"/>
  <c r="BH73" i="14"/>
  <c r="U75" i="14"/>
  <c r="V73" i="14"/>
  <c r="U73" i="14"/>
  <c r="V74" i="14"/>
  <c r="U74" i="14"/>
  <c r="V75" i="14"/>
  <c r="BA75" i="14"/>
  <c r="BA73" i="14"/>
  <c r="BB74" i="14"/>
  <c r="BA74" i="14"/>
  <c r="BB75" i="14"/>
  <c r="BB73" i="14"/>
  <c r="BT73" i="14"/>
  <c r="BT74" i="14"/>
  <c r="BT75" i="14"/>
  <c r="AB74" i="14"/>
  <c r="AB75" i="14"/>
  <c r="AB73" i="14"/>
  <c r="BU73" i="14"/>
  <c r="BV74" i="14"/>
  <c r="BU74" i="14"/>
  <c r="BV75" i="14"/>
  <c r="BU75" i="14"/>
  <c r="BV73" i="14"/>
  <c r="AK75" i="14"/>
  <c r="AL73" i="14"/>
  <c r="AK73" i="14"/>
  <c r="AL74" i="14"/>
  <c r="AK74" i="14"/>
  <c r="AL75" i="14"/>
  <c r="BD74" i="14"/>
  <c r="BD75" i="14"/>
  <c r="BD73" i="14"/>
  <c r="Y75" i="14"/>
  <c r="Z73" i="14"/>
  <c r="Y73" i="14"/>
  <c r="Z74" i="14"/>
  <c r="Y74" i="14"/>
  <c r="Z75" i="14"/>
  <c r="AR75" i="14"/>
  <c r="AR73" i="14"/>
  <c r="AR74" i="14"/>
  <c r="BE75" i="14"/>
  <c r="BF73" i="14"/>
  <c r="BE73" i="14"/>
  <c r="BF74" i="14"/>
  <c r="BE74" i="14"/>
  <c r="BF75" i="14"/>
  <c r="X74" i="14"/>
  <c r="X75" i="14"/>
  <c r="X73" i="14"/>
  <c r="AN74" i="14"/>
  <c r="AN75" i="14"/>
  <c r="AN73" i="14"/>
  <c r="BQ75" i="14"/>
  <c r="BQ73" i="14"/>
  <c r="BR74" i="14"/>
  <c r="BQ74" i="14"/>
  <c r="BR75" i="14"/>
  <c r="BR73" i="14"/>
  <c r="T74" i="14"/>
  <c r="T75" i="14"/>
  <c r="T73" i="14"/>
  <c r="AG75" i="14"/>
  <c r="AH73" i="14"/>
  <c r="AG73" i="14"/>
  <c r="AH74" i="14"/>
  <c r="AG74" i="14"/>
  <c r="AH75" i="14"/>
  <c r="AJ75" i="14"/>
  <c r="AJ73" i="14"/>
  <c r="AJ74" i="14"/>
  <c r="AW75" i="14"/>
  <c r="AW73" i="14"/>
  <c r="AX74" i="14"/>
  <c r="AW74" i="14"/>
  <c r="AX75" i="14"/>
  <c r="AX73" i="14"/>
  <c r="AZ74" i="14"/>
  <c r="AZ75" i="14"/>
  <c r="AZ73" i="14"/>
  <c r="BM75" i="14"/>
  <c r="BN73" i="14"/>
  <c r="BM73" i="14"/>
  <c r="BN74" i="14"/>
  <c r="BM74" i="14"/>
  <c r="BN75" i="14"/>
  <c r="BP74" i="14"/>
  <c r="BP73" i="14"/>
  <c r="BP75" i="14"/>
  <c r="AC75" i="14"/>
  <c r="AD73" i="14"/>
  <c r="AC73" i="14"/>
  <c r="AD74" i="14"/>
  <c r="AC74" i="14"/>
  <c r="AD75" i="14"/>
  <c r="AF74" i="14"/>
  <c r="AF75" i="14"/>
  <c r="AF73" i="14"/>
  <c r="AS75" i="14"/>
  <c r="AT73" i="14"/>
  <c r="AS73" i="14"/>
  <c r="AT74" i="14"/>
  <c r="AS74" i="14"/>
  <c r="AT75" i="14"/>
  <c r="AV74" i="14"/>
  <c r="AV73" i="14"/>
  <c r="AV75" i="14"/>
  <c r="BI75" i="14"/>
  <c r="BJ73" i="14"/>
  <c r="BI73" i="14"/>
  <c r="BJ74" i="14"/>
  <c r="BI74" i="14"/>
  <c r="BJ75" i="14"/>
  <c r="BL74" i="14"/>
  <c r="BL75" i="14"/>
  <c r="BL73" i="14"/>
  <c r="V73" i="11"/>
  <c r="U73" i="11"/>
  <c r="BN73" i="11"/>
  <c r="BM73" i="11"/>
  <c r="BR73" i="11"/>
  <c r="BQ73" i="11"/>
  <c r="T73" i="11"/>
  <c r="BJ73" i="11"/>
  <c r="BI73" i="11"/>
  <c r="AT73" i="11"/>
  <c r="AS73" i="11"/>
  <c r="AP73" i="11"/>
  <c r="AN73" i="11"/>
  <c r="AO73" i="11"/>
  <c r="AR73" i="11"/>
  <c r="BL73" i="11"/>
  <c r="BP73" i="11"/>
  <c r="AD73" i="11"/>
  <c r="AC73" i="11"/>
  <c r="AH73" i="11"/>
  <c r="AG73" i="11"/>
  <c r="AL73" i="11"/>
  <c r="AK73" i="11"/>
  <c r="BF73" i="11"/>
  <c r="BE73" i="11"/>
  <c r="BH73" i="11"/>
  <c r="Z73" i="11"/>
  <c r="Y73" i="11"/>
  <c r="AB73" i="11"/>
  <c r="AF73" i="11"/>
  <c r="AJ73" i="11"/>
  <c r="AX73" i="11"/>
  <c r="AW73" i="11"/>
  <c r="BB73" i="11"/>
  <c r="BA73" i="11"/>
  <c r="BD73" i="11"/>
  <c r="BV73" i="11"/>
  <c r="BU73" i="11"/>
  <c r="V72" i="11"/>
  <c r="U72" i="11"/>
  <c r="AT72" i="11"/>
  <c r="AS72" i="11"/>
  <c r="AZ71" i="11"/>
  <c r="AZ72" i="11"/>
  <c r="BN72" i="11"/>
  <c r="BM72" i="11"/>
  <c r="BR72" i="11"/>
  <c r="BQ72" i="11"/>
  <c r="BT71" i="11"/>
  <c r="BT72" i="11"/>
  <c r="T72" i="11"/>
  <c r="AP72" i="11"/>
  <c r="AN72" i="11"/>
  <c r="AO72" i="11"/>
  <c r="AR72" i="11"/>
  <c r="BJ72" i="11"/>
  <c r="BI72" i="11"/>
  <c r="BL72" i="11"/>
  <c r="BP72" i="11"/>
  <c r="X71" i="11"/>
  <c r="X72" i="11"/>
  <c r="AV71" i="11"/>
  <c r="AV72" i="11"/>
  <c r="AD72" i="11"/>
  <c r="AC72" i="11"/>
  <c r="AH72" i="11"/>
  <c r="AG72" i="11"/>
  <c r="AL72" i="11"/>
  <c r="AK72" i="11"/>
  <c r="BF72" i="11"/>
  <c r="BE72" i="11"/>
  <c r="BH71" i="11"/>
  <c r="BH72" i="11"/>
  <c r="Z72" i="11"/>
  <c r="Y72" i="11"/>
  <c r="AB72" i="11"/>
  <c r="AF72" i="11"/>
  <c r="AJ72" i="11"/>
  <c r="AX72" i="11"/>
  <c r="AW72" i="11"/>
  <c r="BB72" i="11"/>
  <c r="BA72" i="11"/>
  <c r="BD72" i="11"/>
  <c r="BV72" i="11"/>
  <c r="BU72" i="11"/>
  <c r="BM71" i="11"/>
  <c r="BN71" i="11"/>
  <c r="T71" i="11"/>
  <c r="AN71" i="11"/>
  <c r="AO71" i="11"/>
  <c r="AP71" i="11"/>
  <c r="AR71" i="11"/>
  <c r="BI71" i="11"/>
  <c r="BJ71" i="11"/>
  <c r="BL71" i="11"/>
  <c r="BP71" i="11"/>
  <c r="U71" i="11"/>
  <c r="V71" i="11"/>
  <c r="AS71" i="11"/>
  <c r="AT71" i="11"/>
  <c r="BQ71" i="11"/>
  <c r="BR71" i="11"/>
  <c r="AC71" i="11"/>
  <c r="AD71" i="11"/>
  <c r="AG71" i="11"/>
  <c r="AH71" i="11"/>
  <c r="AK71" i="11"/>
  <c r="AL71" i="11"/>
  <c r="BE71" i="11"/>
  <c r="BF71" i="11"/>
  <c r="Y71" i="11"/>
  <c r="Z71" i="11"/>
  <c r="AB71" i="11"/>
  <c r="AF71" i="11"/>
  <c r="AJ71" i="11"/>
  <c r="AW71" i="11"/>
  <c r="AX71" i="11"/>
  <c r="BA71" i="11"/>
  <c r="BB71" i="11"/>
  <c r="BD71" i="11"/>
  <c r="BU71" i="11"/>
  <c r="BV71" i="11"/>
  <c r="U75" i="13"/>
  <c r="AK75" i="13"/>
  <c r="BA75" i="13"/>
  <c r="AY75" i="13"/>
  <c r="AX75" i="13"/>
  <c r="BO75" i="13"/>
  <c r="BN75" i="13"/>
  <c r="BQ74" i="13"/>
  <c r="BQ75" i="13"/>
  <c r="AE75" i="13"/>
  <c r="AD75" i="13"/>
  <c r="AG75" i="13"/>
  <c r="AU75" i="13"/>
  <c r="AT75" i="13"/>
  <c r="AW75" i="13"/>
  <c r="BK75" i="13"/>
  <c r="BJ75" i="13"/>
  <c r="BM75" i="13"/>
  <c r="CA75" i="13"/>
  <c r="BZ75" i="13"/>
  <c r="AI75" i="13"/>
  <c r="AH75" i="13"/>
  <c r="AA75" i="13"/>
  <c r="Z75" i="13"/>
  <c r="AC74" i="13"/>
  <c r="AC75" i="13"/>
  <c r="AQ75" i="13"/>
  <c r="AP75" i="13"/>
  <c r="AS74" i="13"/>
  <c r="AS75" i="13"/>
  <c r="BG75" i="13"/>
  <c r="BF75" i="13"/>
  <c r="BI74" i="13"/>
  <c r="BI75" i="13"/>
  <c r="BW75" i="13"/>
  <c r="BV75" i="13"/>
  <c r="BY74" i="13"/>
  <c r="BY75" i="13"/>
  <c r="W75" i="13"/>
  <c r="V75" i="13"/>
  <c r="Y75" i="13"/>
  <c r="AM75" i="13"/>
  <c r="AL75" i="13"/>
  <c r="AO75" i="13"/>
  <c r="BC75" i="13"/>
  <c r="BB75" i="13"/>
  <c r="BE75" i="13"/>
  <c r="BS75" i="13"/>
  <c r="BR75" i="13"/>
  <c r="BU75" i="13"/>
  <c r="U73" i="13"/>
  <c r="U74" i="13"/>
  <c r="AI74" i="13"/>
  <c r="AH74" i="13"/>
  <c r="AK73" i="13"/>
  <c r="AK74" i="13"/>
  <c r="AY74" i="13"/>
  <c r="AX74" i="13"/>
  <c r="BA73" i="13"/>
  <c r="BA74" i="13"/>
  <c r="BO74" i="13"/>
  <c r="BN74" i="13"/>
  <c r="AE74" i="13"/>
  <c r="AD74" i="13"/>
  <c r="AG74" i="13"/>
  <c r="AU74" i="13"/>
  <c r="AT74" i="13"/>
  <c r="AW74" i="13"/>
  <c r="BK74" i="13"/>
  <c r="BJ74" i="13"/>
  <c r="BM74" i="13"/>
  <c r="CA74" i="13"/>
  <c r="BZ74" i="13"/>
  <c r="AA74" i="13"/>
  <c r="Z74" i="13"/>
  <c r="AQ74" i="13"/>
  <c r="AP74" i="13"/>
  <c r="BG74" i="13"/>
  <c r="BF74" i="13"/>
  <c r="BW74" i="13"/>
  <c r="BV74" i="13"/>
  <c r="W74" i="13"/>
  <c r="V74" i="13"/>
  <c r="Y73" i="13"/>
  <c r="Y74" i="13"/>
  <c r="AM74" i="13"/>
  <c r="AL74" i="13"/>
  <c r="AO74" i="13"/>
  <c r="BC74" i="13"/>
  <c r="BB74" i="13"/>
  <c r="BE74" i="13"/>
  <c r="BS74" i="13"/>
  <c r="BR74" i="13"/>
  <c r="BU74" i="13"/>
  <c r="BN73" i="13"/>
  <c r="BO73" i="13"/>
  <c r="BQ73" i="13"/>
  <c r="BZ73" i="13"/>
  <c r="CA73" i="13"/>
  <c r="AX73" i="13"/>
  <c r="AY73" i="13"/>
  <c r="AD73" i="13"/>
  <c r="AE73" i="13"/>
  <c r="AT73" i="13"/>
  <c r="AU73" i="13"/>
  <c r="AW73" i="13"/>
  <c r="BJ73" i="13"/>
  <c r="BK73" i="13"/>
  <c r="BM73" i="13"/>
  <c r="Z73" i="13"/>
  <c r="AA73" i="13"/>
  <c r="AC73" i="13"/>
  <c r="AP73" i="13"/>
  <c r="AQ73" i="13"/>
  <c r="AS73" i="13"/>
  <c r="BF73" i="13"/>
  <c r="BG73" i="13"/>
  <c r="BI73" i="13"/>
  <c r="BV73" i="13"/>
  <c r="BW73" i="13"/>
  <c r="BY73" i="13"/>
  <c r="AH73" i="13"/>
  <c r="AI73" i="13"/>
  <c r="AG73" i="13"/>
  <c r="V73" i="13"/>
  <c r="W73" i="13"/>
  <c r="AL73" i="13"/>
  <c r="AM73" i="13"/>
  <c r="AO73" i="13"/>
  <c r="BB73" i="13"/>
  <c r="BC73" i="13"/>
  <c r="BE73" i="13"/>
  <c r="BR73" i="13"/>
  <c r="BS73" i="13"/>
  <c r="BU73" i="13"/>
  <c r="BF63" i="11"/>
  <c r="BB44" i="11"/>
  <c r="BD72" i="14"/>
  <c r="BT72" i="14"/>
  <c r="AZ72" i="14"/>
  <c r="BP72" i="14"/>
  <c r="T72" i="14"/>
  <c r="AJ68" i="14"/>
  <c r="AJ72" i="14"/>
  <c r="BM72" i="14"/>
  <c r="BN72" i="14"/>
  <c r="AC72" i="14"/>
  <c r="AD72" i="14"/>
  <c r="AS72" i="14"/>
  <c r="AT72" i="14"/>
  <c r="BL72" i="14"/>
  <c r="U72" i="14"/>
  <c r="V72" i="14"/>
  <c r="X72" i="14"/>
  <c r="AK72" i="14"/>
  <c r="AL72" i="14"/>
  <c r="AN72" i="14"/>
  <c r="BA72" i="14"/>
  <c r="BB72" i="14"/>
  <c r="BQ72" i="14"/>
  <c r="BR72" i="14"/>
  <c r="AH72" i="14"/>
  <c r="AG72" i="14"/>
  <c r="AW72" i="14"/>
  <c r="AX72" i="14"/>
  <c r="AF72" i="14"/>
  <c r="AV72" i="14"/>
  <c r="BI72" i="14"/>
  <c r="BJ72" i="14"/>
  <c r="Z72" i="14"/>
  <c r="Y72" i="14"/>
  <c r="AB72" i="14"/>
  <c r="AP72" i="14"/>
  <c r="AO72" i="14"/>
  <c r="AR72" i="14"/>
  <c r="BE72" i="14"/>
  <c r="BF72" i="14"/>
  <c r="BH72" i="14"/>
  <c r="BU72" i="14"/>
  <c r="BV72" i="14"/>
  <c r="AK72" i="13"/>
  <c r="BA72" i="13"/>
  <c r="BQ72" i="13"/>
  <c r="U72" i="13"/>
  <c r="AH72" i="13"/>
  <c r="AI72" i="13"/>
  <c r="AX72" i="13"/>
  <c r="AY72" i="13"/>
  <c r="BN72" i="13"/>
  <c r="BO72" i="13"/>
  <c r="AD72" i="13"/>
  <c r="AE72" i="13"/>
  <c r="AG72" i="13"/>
  <c r="AT72" i="13"/>
  <c r="AU72" i="13"/>
  <c r="AW72" i="13"/>
  <c r="BJ72" i="13"/>
  <c r="BK72" i="13"/>
  <c r="BM72" i="13"/>
  <c r="BZ72" i="13"/>
  <c r="CA72" i="13"/>
  <c r="Z72" i="13"/>
  <c r="AA72" i="13"/>
  <c r="AC72" i="13"/>
  <c r="AP72" i="13"/>
  <c r="AQ72" i="13"/>
  <c r="AS72" i="13"/>
  <c r="BF72" i="13"/>
  <c r="BG72" i="13"/>
  <c r="BI72" i="13"/>
  <c r="BV72" i="13"/>
  <c r="BW72" i="13"/>
  <c r="BY72" i="13"/>
  <c r="V72" i="13"/>
  <c r="W72" i="13"/>
  <c r="Y72" i="13"/>
  <c r="AL72" i="13"/>
  <c r="AM72" i="13"/>
  <c r="AO72" i="13"/>
  <c r="BB72" i="13"/>
  <c r="BC72" i="13"/>
  <c r="BE72" i="13"/>
  <c r="BR72" i="13"/>
  <c r="BS72" i="13"/>
  <c r="BU72" i="13"/>
  <c r="B49" i="18"/>
  <c r="B97" i="18"/>
  <c r="B95" i="18" s="1"/>
  <c r="B145" i="18"/>
  <c r="B143" i="18" s="1"/>
  <c r="T68" i="14"/>
  <c r="AZ68" i="14"/>
  <c r="BP68" i="14"/>
  <c r="AB68" i="14"/>
  <c r="AR68" i="14"/>
  <c r="BH68" i="14"/>
  <c r="U68" i="14"/>
  <c r="V68" i="14"/>
  <c r="X68" i="14"/>
  <c r="AK68" i="14"/>
  <c r="AL68" i="14"/>
  <c r="AN68" i="14"/>
  <c r="BA68" i="14"/>
  <c r="BB68" i="14"/>
  <c r="BD68" i="14"/>
  <c r="BQ68" i="14"/>
  <c r="BR68" i="14"/>
  <c r="BT68" i="14"/>
  <c r="AC68" i="14"/>
  <c r="AD68" i="14"/>
  <c r="AF68" i="14"/>
  <c r="AS68" i="14"/>
  <c r="AT68" i="14"/>
  <c r="AV68" i="14"/>
  <c r="BI68" i="14"/>
  <c r="BJ68" i="14"/>
  <c r="BL68" i="14"/>
  <c r="B25" i="18"/>
  <c r="B23" i="18" s="1"/>
  <c r="B73" i="18"/>
  <c r="B71" i="18" s="1"/>
  <c r="B121" i="18"/>
  <c r="B119" i="18" s="1"/>
  <c r="B169" i="18"/>
  <c r="B167" i="18" s="1"/>
  <c r="AH68" i="14"/>
  <c r="AG68" i="14"/>
  <c r="AX68" i="14"/>
  <c r="AW68" i="14"/>
  <c r="BN68" i="14"/>
  <c r="BM68" i="14"/>
  <c r="Z68" i="14"/>
  <c r="Y68" i="14"/>
  <c r="AP68" i="14"/>
  <c r="AO68" i="14"/>
  <c r="BF68" i="14"/>
  <c r="BE68" i="14"/>
  <c r="BV68" i="14"/>
  <c r="BU68" i="14"/>
  <c r="B37" i="18"/>
  <c r="B35" i="18" s="1"/>
  <c r="B85" i="18"/>
  <c r="B83" i="18" s="1"/>
  <c r="B133" i="18"/>
  <c r="B131" i="18" s="1"/>
  <c r="B181" i="18"/>
  <c r="B179" i="18" s="1"/>
  <c r="B61" i="18"/>
  <c r="B59" i="18" s="1"/>
  <c r="B109" i="18"/>
  <c r="B107" i="18" s="1"/>
  <c r="B157" i="18"/>
  <c r="B155" i="18" s="1"/>
  <c r="B25" i="19"/>
  <c r="B23" i="19" s="1"/>
  <c r="B73" i="19"/>
  <c r="B71" i="19" s="1"/>
  <c r="B121" i="19"/>
  <c r="B119" i="19" s="1"/>
  <c r="B169" i="19"/>
  <c r="B167" i="19" s="1"/>
  <c r="B37" i="19"/>
  <c r="B35" i="19" s="1"/>
  <c r="B85" i="19"/>
  <c r="B133" i="19"/>
  <c r="B131" i="19" s="1"/>
  <c r="B181" i="19"/>
  <c r="B179" i="19" s="1"/>
  <c r="B49" i="19"/>
  <c r="B47" i="19" s="1"/>
  <c r="B97" i="19"/>
  <c r="B95" i="19" s="1"/>
  <c r="B145" i="19"/>
  <c r="B143" i="19" s="1"/>
  <c r="B193" i="19"/>
  <c r="B191" i="19" s="1"/>
  <c r="B61" i="19"/>
  <c r="B59" i="19" s="1"/>
  <c r="B109" i="19"/>
  <c r="B107" i="19" s="1"/>
  <c r="B157" i="19"/>
  <c r="B155" i="19" s="1"/>
  <c r="BI68" i="13"/>
  <c r="BY68" i="13"/>
  <c r="AC68" i="13"/>
  <c r="AS68" i="13"/>
  <c r="AA68" i="13"/>
  <c r="Z68" i="13"/>
  <c r="AP68" i="13"/>
  <c r="AQ68" i="13"/>
  <c r="BF68" i="13"/>
  <c r="BG68" i="13"/>
  <c r="BW68" i="13"/>
  <c r="BV68" i="13"/>
  <c r="V68" i="13"/>
  <c r="W68" i="13"/>
  <c r="AM68" i="13"/>
  <c r="AL68" i="13"/>
  <c r="BE68" i="13"/>
  <c r="BR68" i="13"/>
  <c r="BS68" i="13"/>
  <c r="AE68" i="13"/>
  <c r="AD68" i="13"/>
  <c r="AG68" i="13"/>
  <c r="AU68" i="13"/>
  <c r="AT68" i="13"/>
  <c r="AW68" i="13"/>
  <c r="BJ68" i="13"/>
  <c r="BK68" i="13"/>
  <c r="BM68" i="13"/>
  <c r="BZ68" i="13"/>
  <c r="CA68" i="13"/>
  <c r="Y68" i="13"/>
  <c r="AO68" i="13"/>
  <c r="BC68" i="13"/>
  <c r="BB68" i="13"/>
  <c r="BU68" i="13"/>
  <c r="U68" i="13"/>
  <c r="AH68" i="13"/>
  <c r="AI68" i="13"/>
  <c r="AK68" i="13"/>
  <c r="AX68" i="13"/>
  <c r="AY68" i="13"/>
  <c r="BA68" i="13"/>
  <c r="BO68" i="13"/>
  <c r="BN68" i="13"/>
  <c r="BQ68" i="13"/>
  <c r="AJ65" i="14"/>
  <c r="U65" i="14"/>
  <c r="V65" i="14"/>
  <c r="Z65" i="14"/>
  <c r="Y65" i="14"/>
  <c r="AC65" i="14"/>
  <c r="AD65" i="14"/>
  <c r="AG65" i="14"/>
  <c r="AH65" i="14"/>
  <c r="AK65" i="14"/>
  <c r="AL65" i="14"/>
  <c r="AO65" i="14"/>
  <c r="AP65" i="14"/>
  <c r="AS65" i="14"/>
  <c r="AT65" i="14"/>
  <c r="AW65" i="14"/>
  <c r="AX65" i="14"/>
  <c r="BB65" i="14"/>
  <c r="BA65" i="14"/>
  <c r="BE65" i="14"/>
  <c r="BF65" i="14"/>
  <c r="BI65" i="14"/>
  <c r="BJ65" i="14"/>
  <c r="BM65" i="14"/>
  <c r="BN65" i="14"/>
  <c r="BR65" i="14"/>
  <c r="BQ65" i="14"/>
  <c r="BU65" i="14"/>
  <c r="BV65" i="14"/>
  <c r="T65" i="14"/>
  <c r="X65" i="14"/>
  <c r="AB65" i="14"/>
  <c r="AF65" i="14"/>
  <c r="AN65" i="14"/>
  <c r="B99" i="18"/>
  <c r="AR65" i="14"/>
  <c r="AV65" i="14"/>
  <c r="AZ65" i="14"/>
  <c r="BD65" i="14"/>
  <c r="BH65" i="14"/>
  <c r="BL65" i="14"/>
  <c r="BP65" i="14"/>
  <c r="BT65" i="14"/>
  <c r="Z65" i="13"/>
  <c r="AA65" i="13"/>
  <c r="AD65" i="13"/>
  <c r="AE65" i="13"/>
  <c r="AL65" i="13"/>
  <c r="AM65" i="13"/>
  <c r="AP65" i="13"/>
  <c r="AQ65" i="13"/>
  <c r="AX65" i="13"/>
  <c r="AY65" i="13"/>
  <c r="BF65" i="13"/>
  <c r="BG65" i="13"/>
  <c r="BJ65" i="13"/>
  <c r="BK65" i="13"/>
  <c r="BR65" i="13"/>
  <c r="BS65" i="13"/>
  <c r="BZ65" i="13"/>
  <c r="CA65" i="13"/>
  <c r="U65" i="13"/>
  <c r="AC65" i="13"/>
  <c r="AG65" i="13"/>
  <c r="AO65" i="13"/>
  <c r="AS65" i="13"/>
  <c r="AW65" i="13"/>
  <c r="BE65" i="13"/>
  <c r="BI65" i="13"/>
  <c r="BM65" i="13"/>
  <c r="BQ65" i="13"/>
  <c r="BU65" i="13"/>
  <c r="BY65" i="13"/>
  <c r="V65" i="13"/>
  <c r="W65" i="13"/>
  <c r="AH65" i="13"/>
  <c r="AI65" i="13"/>
  <c r="AT65" i="13"/>
  <c r="AU65" i="13"/>
  <c r="BB65" i="13"/>
  <c r="BC65" i="13"/>
  <c r="BN65" i="13"/>
  <c r="BO65" i="13"/>
  <c r="BV65" i="13"/>
  <c r="BW65" i="13"/>
  <c r="Y65" i="13"/>
  <c r="AK65" i="13"/>
  <c r="BA65" i="13"/>
  <c r="X67" i="14"/>
  <c r="X70" i="14"/>
  <c r="X66" i="14"/>
  <c r="X69" i="14"/>
  <c r="X71" i="14"/>
  <c r="AB67" i="14"/>
  <c r="AB70" i="14"/>
  <c r="AB69" i="14"/>
  <c r="AB71" i="14"/>
  <c r="AB66" i="14"/>
  <c r="AZ67" i="14"/>
  <c r="AZ70" i="14"/>
  <c r="AZ69" i="14"/>
  <c r="AZ71" i="14"/>
  <c r="AZ66" i="14"/>
  <c r="BD67" i="14"/>
  <c r="BD70" i="14"/>
  <c r="BD69" i="14"/>
  <c r="BD71" i="14"/>
  <c r="BD66" i="14"/>
  <c r="BM69" i="14"/>
  <c r="BM71" i="14"/>
  <c r="BN66" i="14"/>
  <c r="BM66" i="14"/>
  <c r="BN67" i="14"/>
  <c r="BN70" i="14"/>
  <c r="BN69" i="14"/>
  <c r="BM70" i="14"/>
  <c r="BN71" i="14"/>
  <c r="BM67" i="14"/>
  <c r="B63" i="18"/>
  <c r="AW69" i="14"/>
  <c r="AW71" i="14"/>
  <c r="AX66" i="14"/>
  <c r="AW66" i="14"/>
  <c r="AX67" i="14"/>
  <c r="AX70" i="14"/>
  <c r="AX69" i="14"/>
  <c r="AW67" i="14"/>
  <c r="AW70" i="14"/>
  <c r="AX71" i="14"/>
  <c r="BL67" i="14"/>
  <c r="BL70" i="14"/>
  <c r="BL69" i="14"/>
  <c r="BL71" i="14"/>
  <c r="BL66" i="14"/>
  <c r="B159" i="18"/>
  <c r="AK69" i="14"/>
  <c r="AK71" i="14"/>
  <c r="AL69" i="14"/>
  <c r="AL66" i="14"/>
  <c r="AK70" i="14"/>
  <c r="AK66" i="14"/>
  <c r="AL67" i="14"/>
  <c r="AL70" i="14"/>
  <c r="AK67" i="14"/>
  <c r="AL71" i="14"/>
  <c r="AO69" i="14"/>
  <c r="AO71" i="14"/>
  <c r="AO70" i="14"/>
  <c r="AP66" i="14"/>
  <c r="AP69" i="14"/>
  <c r="AO66" i="14"/>
  <c r="AP67" i="14"/>
  <c r="AP70" i="14"/>
  <c r="AO67" i="14"/>
  <c r="AP71" i="14"/>
  <c r="AS69" i="14"/>
  <c r="AS71" i="14"/>
  <c r="AT71" i="14"/>
  <c r="AT66" i="14"/>
  <c r="AS67" i="14"/>
  <c r="AT69" i="14"/>
  <c r="AS66" i="14"/>
  <c r="AT67" i="14"/>
  <c r="AT70" i="14"/>
  <c r="AS70" i="14"/>
  <c r="AV67" i="14"/>
  <c r="AV70" i="14"/>
  <c r="AV69" i="14"/>
  <c r="AV71" i="14"/>
  <c r="AV66" i="14"/>
  <c r="B111" i="18"/>
  <c r="BQ69" i="14"/>
  <c r="BQ71" i="14"/>
  <c r="BR66" i="14"/>
  <c r="BQ66" i="14"/>
  <c r="BR67" i="14"/>
  <c r="BR70" i="14"/>
  <c r="BQ70" i="14"/>
  <c r="BR71" i="14"/>
  <c r="BQ67" i="14"/>
  <c r="BR69" i="14"/>
  <c r="BU69" i="14"/>
  <c r="BU71" i="14"/>
  <c r="BV66" i="14"/>
  <c r="BU66" i="14"/>
  <c r="BV67" i="14"/>
  <c r="BV70" i="14"/>
  <c r="BU67" i="14"/>
  <c r="BV69" i="14"/>
  <c r="BV71" i="14"/>
  <c r="BU70" i="14"/>
  <c r="T67" i="14"/>
  <c r="T70" i="14"/>
  <c r="T69" i="14"/>
  <c r="T71" i="14"/>
  <c r="T66" i="14"/>
  <c r="AG69" i="14"/>
  <c r="AG71" i="14"/>
  <c r="AH71" i="14"/>
  <c r="AH66" i="14"/>
  <c r="AG67" i="14"/>
  <c r="AG70" i="14"/>
  <c r="AG66" i="14"/>
  <c r="AH67" i="14"/>
  <c r="AH70" i="14"/>
  <c r="AH69" i="14"/>
  <c r="BH67" i="14"/>
  <c r="BH70" i="14"/>
  <c r="BH69" i="14"/>
  <c r="BH71" i="14"/>
  <c r="BH66" i="14"/>
  <c r="AF67" i="14"/>
  <c r="AF70" i="14"/>
  <c r="AF69" i="14"/>
  <c r="AF71" i="14"/>
  <c r="AF66" i="14"/>
  <c r="U69" i="14"/>
  <c r="U71" i="14"/>
  <c r="U70" i="14"/>
  <c r="V71" i="14"/>
  <c r="V66" i="14"/>
  <c r="U66" i="14"/>
  <c r="V67" i="14"/>
  <c r="V70" i="14"/>
  <c r="U67" i="14"/>
  <c r="V69" i="14"/>
  <c r="Y69" i="14"/>
  <c r="Y71" i="14"/>
  <c r="Y67" i="14"/>
  <c r="Z71" i="14"/>
  <c r="Z66" i="14"/>
  <c r="Z69" i="14"/>
  <c r="Y66" i="14"/>
  <c r="Z67" i="14"/>
  <c r="Z70" i="14"/>
  <c r="Y70" i="14"/>
  <c r="AC69" i="14"/>
  <c r="AC71" i="14"/>
  <c r="AC70" i="14"/>
  <c r="AD66" i="14"/>
  <c r="AC67" i="14"/>
  <c r="AD69" i="14"/>
  <c r="AD71" i="14"/>
  <c r="AC66" i="14"/>
  <c r="AD67" i="14"/>
  <c r="AD70" i="14"/>
  <c r="B50" i="18"/>
  <c r="AJ67" i="14"/>
  <c r="AJ70" i="14"/>
  <c r="AJ69" i="14"/>
  <c r="AJ71" i="14"/>
  <c r="AJ66" i="14"/>
  <c r="AN67" i="14"/>
  <c r="AN70" i="14"/>
  <c r="AN66" i="14"/>
  <c r="AN69" i="14"/>
  <c r="AN71" i="14"/>
  <c r="AR67" i="14"/>
  <c r="AR70" i="14"/>
  <c r="AR69" i="14"/>
  <c r="AR71" i="14"/>
  <c r="AR66" i="14"/>
  <c r="B98" i="18"/>
  <c r="BA69" i="14"/>
  <c r="BA71" i="14"/>
  <c r="BB66" i="14"/>
  <c r="BA66" i="14"/>
  <c r="BB67" i="14"/>
  <c r="BB70" i="14"/>
  <c r="BA70" i="14"/>
  <c r="BB71" i="14"/>
  <c r="BB69" i="14"/>
  <c r="BA67" i="14"/>
  <c r="BE69" i="14"/>
  <c r="BE71" i="14"/>
  <c r="BF66" i="14"/>
  <c r="BE66" i="14"/>
  <c r="BF67" i="14"/>
  <c r="BF70" i="14"/>
  <c r="BE67" i="14"/>
  <c r="BF69" i="14"/>
  <c r="BE70" i="14"/>
  <c r="BF71" i="14"/>
  <c r="BI69" i="14"/>
  <c r="BI71" i="14"/>
  <c r="BJ66" i="14"/>
  <c r="BI66" i="14"/>
  <c r="BJ67" i="14"/>
  <c r="BJ70" i="14"/>
  <c r="BJ71" i="14"/>
  <c r="BI70" i="14"/>
  <c r="BI67" i="14"/>
  <c r="BJ69" i="14"/>
  <c r="B146" i="18"/>
  <c r="BP67" i="14"/>
  <c r="BP70" i="14"/>
  <c r="BP69" i="14"/>
  <c r="BP71" i="14"/>
  <c r="BP66" i="14"/>
  <c r="BT67" i="14"/>
  <c r="BT70" i="14"/>
  <c r="BT69" i="14"/>
  <c r="BT71" i="14"/>
  <c r="BT66" i="14"/>
  <c r="Z69" i="13"/>
  <c r="Z71" i="13"/>
  <c r="AA66" i="13"/>
  <c r="Z66" i="13"/>
  <c r="AA67" i="13"/>
  <c r="Z67" i="13"/>
  <c r="AA69" i="13"/>
  <c r="AA70" i="13"/>
  <c r="Z70" i="13"/>
  <c r="AA71" i="13"/>
  <c r="AD69" i="13"/>
  <c r="AD71" i="13"/>
  <c r="AD66" i="13"/>
  <c r="AD70" i="13"/>
  <c r="AD67" i="13"/>
  <c r="AE66" i="13"/>
  <c r="AE70" i="13"/>
  <c r="AE67" i="13"/>
  <c r="AE71" i="13"/>
  <c r="AE69" i="13"/>
  <c r="AH69" i="13"/>
  <c r="AH71" i="13"/>
  <c r="AH67" i="13"/>
  <c r="AI66" i="13"/>
  <c r="AI70" i="13"/>
  <c r="AI67" i="13"/>
  <c r="AI71" i="13"/>
  <c r="AI69" i="13"/>
  <c r="AH70" i="13"/>
  <c r="AH66" i="13"/>
  <c r="B74" i="19"/>
  <c r="AL69" i="13"/>
  <c r="AL71" i="13"/>
  <c r="AM67" i="13"/>
  <c r="AM71" i="13"/>
  <c r="AM69" i="13"/>
  <c r="AL66" i="13"/>
  <c r="AL70" i="13"/>
  <c r="AM70" i="13"/>
  <c r="AL67" i="13"/>
  <c r="AM66" i="13"/>
  <c r="AP69" i="13"/>
  <c r="AP71" i="13"/>
  <c r="AQ69" i="13"/>
  <c r="AP66" i="13"/>
  <c r="AP70" i="13"/>
  <c r="AP67" i="13"/>
  <c r="AQ66" i="13"/>
  <c r="AQ70" i="13"/>
  <c r="AQ67" i="13"/>
  <c r="AQ71" i="13"/>
  <c r="AT69" i="13"/>
  <c r="AT71" i="13"/>
  <c r="AT66" i="13"/>
  <c r="AT70" i="13"/>
  <c r="AT67" i="13"/>
  <c r="AU66" i="13"/>
  <c r="AU70" i="13"/>
  <c r="AU67" i="13"/>
  <c r="AU71" i="13"/>
  <c r="AU69" i="13"/>
  <c r="AX69" i="13"/>
  <c r="AX71" i="13"/>
  <c r="AX67" i="13"/>
  <c r="AY66" i="13"/>
  <c r="AY70" i="13"/>
  <c r="AY67" i="13"/>
  <c r="AY71" i="13"/>
  <c r="AY69" i="13"/>
  <c r="AX70" i="13"/>
  <c r="AX66" i="13"/>
  <c r="BB69" i="13"/>
  <c r="BB71" i="13"/>
  <c r="BC67" i="13"/>
  <c r="BC71" i="13"/>
  <c r="BC69" i="13"/>
  <c r="BB66" i="13"/>
  <c r="BB70" i="13"/>
  <c r="BC70" i="13"/>
  <c r="BB67" i="13"/>
  <c r="BC66" i="13"/>
  <c r="BF69" i="13"/>
  <c r="BF71" i="13"/>
  <c r="BG69" i="13"/>
  <c r="BF66" i="13"/>
  <c r="BF70" i="13"/>
  <c r="BF67" i="13"/>
  <c r="BG66" i="13"/>
  <c r="BG70" i="13"/>
  <c r="BG67" i="13"/>
  <c r="BG71" i="13"/>
  <c r="BJ69" i="13"/>
  <c r="BJ71" i="13"/>
  <c r="BJ66" i="13"/>
  <c r="BJ70" i="13"/>
  <c r="BJ67" i="13"/>
  <c r="BK66" i="13"/>
  <c r="BK70" i="13"/>
  <c r="BK67" i="13"/>
  <c r="BK71" i="13"/>
  <c r="BK69" i="13"/>
  <c r="BN69" i="13"/>
  <c r="BN71" i="13"/>
  <c r="BN67" i="13"/>
  <c r="BO66" i="13"/>
  <c r="BO70" i="13"/>
  <c r="BO67" i="13"/>
  <c r="BO71" i="13"/>
  <c r="BO69" i="13"/>
  <c r="BN70" i="13"/>
  <c r="BN66" i="13"/>
  <c r="B170" i="19"/>
  <c r="BR69" i="13"/>
  <c r="BR71" i="13"/>
  <c r="BS67" i="13"/>
  <c r="BS71" i="13"/>
  <c r="BS69" i="13"/>
  <c r="BR66" i="13"/>
  <c r="BR70" i="13"/>
  <c r="BS70" i="13"/>
  <c r="BR67" i="13"/>
  <c r="BS66" i="13"/>
  <c r="BV69" i="13"/>
  <c r="BV71" i="13"/>
  <c r="BW69" i="13"/>
  <c r="BV66" i="13"/>
  <c r="BV70" i="13"/>
  <c r="BV67" i="13"/>
  <c r="BW66" i="13"/>
  <c r="BW70" i="13"/>
  <c r="BW67" i="13"/>
  <c r="BW71" i="13"/>
  <c r="BZ69" i="13"/>
  <c r="BZ71" i="13"/>
  <c r="BZ66" i="13"/>
  <c r="BZ70" i="13"/>
  <c r="BZ67" i="13"/>
  <c r="CA66" i="13"/>
  <c r="CA70" i="13"/>
  <c r="CA71" i="13"/>
  <c r="CA67" i="13"/>
  <c r="CA69" i="13"/>
  <c r="V69" i="13"/>
  <c r="V71" i="13"/>
  <c r="W66" i="13"/>
  <c r="W70" i="13"/>
  <c r="V70" i="13"/>
  <c r="W71" i="13"/>
  <c r="V66" i="13"/>
  <c r="W67" i="13"/>
  <c r="V67" i="13"/>
  <c r="W69" i="13"/>
  <c r="U67" i="13"/>
  <c r="U70" i="13"/>
  <c r="U69" i="13"/>
  <c r="U71" i="13"/>
  <c r="U66" i="13"/>
  <c r="Y67" i="13"/>
  <c r="Y70" i="13"/>
  <c r="Y69" i="13"/>
  <c r="Y71" i="13"/>
  <c r="Y66" i="13"/>
  <c r="AC67" i="13"/>
  <c r="AC70" i="13"/>
  <c r="AC69" i="13"/>
  <c r="AC71" i="13"/>
  <c r="AC66" i="13"/>
  <c r="AG67" i="13"/>
  <c r="AG70" i="13"/>
  <c r="AG66" i="13"/>
  <c r="AG71" i="13"/>
  <c r="AG69" i="13"/>
  <c r="AK67" i="13"/>
  <c r="AK70" i="13"/>
  <c r="AK66" i="13"/>
  <c r="AK71" i="13"/>
  <c r="AK69" i="13"/>
  <c r="B83" i="19"/>
  <c r="AO67" i="13"/>
  <c r="AO70" i="13"/>
  <c r="AO66" i="13"/>
  <c r="AO71" i="13"/>
  <c r="AO69" i="13"/>
  <c r="AS67" i="13"/>
  <c r="AS70" i="13"/>
  <c r="AS69" i="13"/>
  <c r="AS71" i="13"/>
  <c r="AS66" i="13"/>
  <c r="AW67" i="13"/>
  <c r="AW70" i="13"/>
  <c r="AW66" i="13"/>
  <c r="AW71" i="13"/>
  <c r="AW69" i="13"/>
  <c r="BA67" i="13"/>
  <c r="BA70" i="13"/>
  <c r="BA66" i="13"/>
  <c r="BA71" i="13"/>
  <c r="BA69" i="13"/>
  <c r="BE67" i="13"/>
  <c r="BE70" i="13"/>
  <c r="BE66" i="13"/>
  <c r="BE71" i="13"/>
  <c r="BE69" i="13"/>
  <c r="BI67" i="13"/>
  <c r="BI70" i="13"/>
  <c r="BI69" i="13"/>
  <c r="BI71" i="13"/>
  <c r="BI66" i="13"/>
  <c r="BM67" i="13"/>
  <c r="BM70" i="13"/>
  <c r="BM66" i="13"/>
  <c r="BM71" i="13"/>
  <c r="BM69" i="13"/>
  <c r="BQ67" i="13"/>
  <c r="BQ70" i="13"/>
  <c r="BQ66" i="13"/>
  <c r="BQ71" i="13"/>
  <c r="BQ69" i="13"/>
  <c r="BU67" i="13"/>
  <c r="BU70" i="13"/>
  <c r="BU66" i="13"/>
  <c r="BU71" i="13"/>
  <c r="BU69" i="13"/>
  <c r="BY67" i="13"/>
  <c r="BY70" i="13"/>
  <c r="BY69" i="13"/>
  <c r="BY71" i="13"/>
  <c r="BY66" i="13"/>
  <c r="B26" i="19"/>
  <c r="B39" i="19"/>
  <c r="B135" i="19"/>
  <c r="B87" i="19"/>
  <c r="B183" i="19"/>
  <c r="B122" i="19"/>
  <c r="B27" i="19"/>
  <c r="B75" i="19"/>
  <c r="B123" i="19"/>
  <c r="B171" i="19"/>
  <c r="B83" i="8"/>
  <c r="B167" i="16"/>
  <c r="BQ17" i="12"/>
  <c r="BU22" i="12"/>
  <c r="BQ2" i="12"/>
  <c r="BQ9" i="12"/>
  <c r="B171" i="16"/>
  <c r="BO7" i="12"/>
  <c r="BS9" i="12"/>
  <c r="BO20" i="12"/>
  <c r="BY21" i="12"/>
  <c r="BS12" i="12"/>
  <c r="BS13" i="12"/>
  <c r="BS21" i="12"/>
  <c r="BK10" i="12"/>
  <c r="U26" i="12"/>
  <c r="AQ9" i="12"/>
  <c r="AO14" i="12"/>
  <c r="AK17" i="12"/>
  <c r="AI18" i="12"/>
  <c r="AK22" i="12"/>
  <c r="AO26" i="12"/>
  <c r="AS23" i="12"/>
  <c r="AI3" i="12"/>
  <c r="AI4" i="12"/>
  <c r="AI7" i="12"/>
  <c r="AI15" i="12"/>
  <c r="AI16" i="12"/>
  <c r="AM21" i="12"/>
  <c r="Z65" i="12"/>
  <c r="Z69" i="12"/>
  <c r="AA67" i="12"/>
  <c r="Z66" i="12"/>
  <c r="Z70" i="12"/>
  <c r="AA68" i="12"/>
  <c r="AA65" i="12"/>
  <c r="AA66" i="12"/>
  <c r="Z67" i="12"/>
  <c r="AA69" i="12"/>
  <c r="Z68" i="12"/>
  <c r="AA70" i="12"/>
  <c r="BB65" i="12"/>
  <c r="BB69" i="12"/>
  <c r="BC67" i="12"/>
  <c r="BB68" i="12"/>
  <c r="BC68" i="12"/>
  <c r="BB70" i="12"/>
  <c r="BC69" i="12"/>
  <c r="BB66" i="12"/>
  <c r="BC65" i="12"/>
  <c r="BC70" i="12"/>
  <c r="BB67" i="12"/>
  <c r="BC66" i="12"/>
  <c r="BA5" i="12"/>
  <c r="AY8" i="12"/>
  <c r="U9" i="12"/>
  <c r="BG9" i="12"/>
  <c r="AY11" i="12"/>
  <c r="AY12" i="12"/>
  <c r="BA13" i="12"/>
  <c r="W16" i="12"/>
  <c r="BC16" i="12"/>
  <c r="AY29" i="12"/>
  <c r="Y67" i="12"/>
  <c r="Y68" i="12"/>
  <c r="Y69" i="12"/>
  <c r="Y70" i="12"/>
  <c r="Y65" i="12"/>
  <c r="Y66" i="12"/>
  <c r="AW24" i="12"/>
  <c r="AW67" i="12"/>
  <c r="AW69" i="12"/>
  <c r="AW65" i="12"/>
  <c r="AW70" i="12"/>
  <c r="AW66" i="12"/>
  <c r="AW68" i="12"/>
  <c r="BE67" i="12"/>
  <c r="BE69" i="12"/>
  <c r="BE65" i="12"/>
  <c r="BE70" i="12"/>
  <c r="BE66" i="12"/>
  <c r="BE68" i="12"/>
  <c r="BZ65" i="12"/>
  <c r="BZ69" i="12"/>
  <c r="CA67" i="12"/>
  <c r="BZ68" i="12"/>
  <c r="CA68" i="12"/>
  <c r="BZ70" i="12"/>
  <c r="CA69" i="12"/>
  <c r="BZ66" i="12"/>
  <c r="CA65" i="12"/>
  <c r="CA70" i="12"/>
  <c r="CA66" i="12"/>
  <c r="BZ67" i="12"/>
  <c r="BE2" i="12"/>
  <c r="AA5" i="12"/>
  <c r="BC5" i="12"/>
  <c r="BE6" i="12"/>
  <c r="B27" i="16"/>
  <c r="AD65" i="12"/>
  <c r="AD69" i="12"/>
  <c r="AE67" i="12"/>
  <c r="AD66" i="12"/>
  <c r="AD70" i="12"/>
  <c r="AE68" i="12"/>
  <c r="AE65" i="12"/>
  <c r="AE66" i="12"/>
  <c r="AD67" i="12"/>
  <c r="AE69" i="12"/>
  <c r="AD68" i="12"/>
  <c r="AE70" i="12"/>
  <c r="AG67" i="12"/>
  <c r="AG68" i="12"/>
  <c r="AG69" i="12"/>
  <c r="AG70" i="12"/>
  <c r="AG65" i="12"/>
  <c r="AG66" i="12"/>
  <c r="AK15" i="12"/>
  <c r="AK67" i="12"/>
  <c r="AK68" i="12"/>
  <c r="AK69" i="12"/>
  <c r="AK70" i="12"/>
  <c r="AK65" i="12"/>
  <c r="AK66" i="12"/>
  <c r="AO67" i="12"/>
  <c r="AO68" i="12"/>
  <c r="AO69" i="12"/>
  <c r="AO70" i="12"/>
  <c r="AO65" i="12"/>
  <c r="AO66" i="12"/>
  <c r="B110" i="16"/>
  <c r="B123" i="16"/>
  <c r="BJ65" i="12"/>
  <c r="BJ69" i="12"/>
  <c r="BK67" i="12"/>
  <c r="BJ68" i="12"/>
  <c r="BK68" i="12"/>
  <c r="BJ70" i="12"/>
  <c r="BK69" i="12"/>
  <c r="BJ66" i="12"/>
  <c r="BK65" i="12"/>
  <c r="BK70" i="12"/>
  <c r="BK66" i="12"/>
  <c r="BJ67" i="12"/>
  <c r="BM16" i="12"/>
  <c r="BM67" i="12"/>
  <c r="BM69" i="12"/>
  <c r="BM65" i="12"/>
  <c r="BM70" i="12"/>
  <c r="BM66" i="12"/>
  <c r="BM68" i="12"/>
  <c r="BQ16" i="12"/>
  <c r="BQ67" i="12"/>
  <c r="BQ69" i="12"/>
  <c r="BQ65" i="12"/>
  <c r="BQ70" i="12"/>
  <c r="BQ66" i="12"/>
  <c r="BQ68" i="12"/>
  <c r="BU67" i="12"/>
  <c r="BU69" i="12"/>
  <c r="BU65" i="12"/>
  <c r="BU70" i="12"/>
  <c r="BU66" i="12"/>
  <c r="BU68" i="12"/>
  <c r="U2" i="12"/>
  <c r="AO2" i="12"/>
  <c r="BA2" i="12"/>
  <c r="BO3" i="12"/>
  <c r="W5" i="12"/>
  <c r="U6" i="12"/>
  <c r="BU6" i="12"/>
  <c r="AM9" i="12"/>
  <c r="Y10" i="12"/>
  <c r="AK10" i="12"/>
  <c r="BQ10" i="12"/>
  <c r="AI11" i="12"/>
  <c r="BQ13" i="12"/>
  <c r="Y14" i="12"/>
  <c r="AK14" i="12"/>
  <c r="BQ14" i="12"/>
  <c r="U19" i="12"/>
  <c r="BQ19" i="12"/>
  <c r="BU20" i="12"/>
  <c r="AK21" i="12"/>
  <c r="AS21" i="12"/>
  <c r="BQ21" i="12"/>
  <c r="AO22" i="12"/>
  <c r="BQ22" i="12"/>
  <c r="BQ25" i="12"/>
  <c r="BC30" i="12"/>
  <c r="V65" i="12"/>
  <c r="V69" i="12"/>
  <c r="W67" i="12"/>
  <c r="V66" i="12"/>
  <c r="V70" i="12"/>
  <c r="W68" i="12"/>
  <c r="W65" i="12"/>
  <c r="W66" i="12"/>
  <c r="V67" i="12"/>
  <c r="W69" i="12"/>
  <c r="V68" i="12"/>
  <c r="W70" i="12"/>
  <c r="AC25" i="12"/>
  <c r="AC67" i="12"/>
  <c r="AC68" i="12"/>
  <c r="AC69" i="12"/>
  <c r="AC70" i="12"/>
  <c r="AC65" i="12"/>
  <c r="AC66" i="12"/>
  <c r="AY25" i="12"/>
  <c r="AX65" i="12"/>
  <c r="AX69" i="12"/>
  <c r="AY67" i="12"/>
  <c r="AX68" i="12"/>
  <c r="AY68" i="12"/>
  <c r="AX70" i="12"/>
  <c r="AY69" i="12"/>
  <c r="AX66" i="12"/>
  <c r="AY65" i="12"/>
  <c r="AY70" i="12"/>
  <c r="AX67" i="12"/>
  <c r="AY66" i="12"/>
  <c r="BF65" i="12"/>
  <c r="BF69" i="12"/>
  <c r="BG67" i="12"/>
  <c r="BF68" i="12"/>
  <c r="BG68" i="12"/>
  <c r="BF70" i="12"/>
  <c r="BG69" i="12"/>
  <c r="BF66" i="12"/>
  <c r="BG65" i="12"/>
  <c r="BG70" i="12"/>
  <c r="BF67" i="12"/>
  <c r="BG66" i="12"/>
  <c r="BI25" i="12"/>
  <c r="BI67" i="12"/>
  <c r="BI69" i="12"/>
  <c r="BI65" i="12"/>
  <c r="BI70" i="12"/>
  <c r="BI66" i="12"/>
  <c r="BI68" i="12"/>
  <c r="W4" i="12"/>
  <c r="BC4" i="12"/>
  <c r="U13" i="12"/>
  <c r="BE17" i="12"/>
  <c r="W18" i="12"/>
  <c r="U23" i="12"/>
  <c r="U17" i="12"/>
  <c r="U67" i="12"/>
  <c r="U68" i="12"/>
  <c r="U69" i="12"/>
  <c r="U70" i="12"/>
  <c r="U65" i="12"/>
  <c r="U66" i="12"/>
  <c r="AT65" i="12"/>
  <c r="AT69" i="12"/>
  <c r="AU67" i="12"/>
  <c r="AT68" i="12"/>
  <c r="AU68" i="12"/>
  <c r="AT70" i="12"/>
  <c r="AU69" i="12"/>
  <c r="AT66" i="12"/>
  <c r="AU65" i="12"/>
  <c r="AU70" i="12"/>
  <c r="AT67" i="12"/>
  <c r="AU66" i="12"/>
  <c r="BA17" i="12"/>
  <c r="BA67" i="12"/>
  <c r="BA69" i="12"/>
  <c r="BA65" i="12"/>
  <c r="BA70" i="12"/>
  <c r="BA66" i="12"/>
  <c r="BA68" i="12"/>
  <c r="W9" i="12"/>
  <c r="BA9" i="12"/>
  <c r="U10" i="12"/>
  <c r="BA10" i="12"/>
  <c r="W13" i="12"/>
  <c r="BC13" i="12"/>
  <c r="U14" i="12"/>
  <c r="BA14" i="12"/>
  <c r="AY15" i="12"/>
  <c r="BI15" i="12"/>
  <c r="Y17" i="12"/>
  <c r="AY17" i="12"/>
  <c r="AY24" i="12"/>
  <c r="BA25" i="12"/>
  <c r="BA26" i="12"/>
  <c r="AI25" i="12"/>
  <c r="AH65" i="12"/>
  <c r="AH69" i="12"/>
  <c r="AI67" i="12"/>
  <c r="AH66" i="12"/>
  <c r="AH70" i="12"/>
  <c r="AI68" i="12"/>
  <c r="AI65" i="12"/>
  <c r="AI66" i="12"/>
  <c r="AH67" i="12"/>
  <c r="AI69" i="12"/>
  <c r="AH68" i="12"/>
  <c r="AI70" i="12"/>
  <c r="AL65" i="12"/>
  <c r="AL69" i="12"/>
  <c r="AM67" i="12"/>
  <c r="AL66" i="12"/>
  <c r="AL70" i="12"/>
  <c r="AM68" i="12"/>
  <c r="AM65" i="12"/>
  <c r="AM66" i="12"/>
  <c r="AL67" i="12"/>
  <c r="AM69" i="12"/>
  <c r="AL68" i="12"/>
  <c r="AM70" i="12"/>
  <c r="AP65" i="12"/>
  <c r="AP69" i="12"/>
  <c r="AQ67" i="12"/>
  <c r="AP66" i="12"/>
  <c r="AP70" i="12"/>
  <c r="AQ68" i="12"/>
  <c r="AQ65" i="12"/>
  <c r="AQ66" i="12"/>
  <c r="AP67" i="12"/>
  <c r="AQ69" i="12"/>
  <c r="AP68" i="12"/>
  <c r="AQ70" i="12"/>
  <c r="AS15" i="12"/>
  <c r="AS67" i="12"/>
  <c r="AS68" i="12"/>
  <c r="AS69" i="12"/>
  <c r="AS70" i="12"/>
  <c r="AS65" i="12"/>
  <c r="AS66" i="12"/>
  <c r="BO25" i="12"/>
  <c r="BN65" i="12"/>
  <c r="BN69" i="12"/>
  <c r="BO67" i="12"/>
  <c r="BN68" i="12"/>
  <c r="BO68" i="12"/>
  <c r="BN70" i="12"/>
  <c r="BO69" i="12"/>
  <c r="BN66" i="12"/>
  <c r="BO65" i="12"/>
  <c r="BO70" i="12"/>
  <c r="BN67" i="12"/>
  <c r="BO66" i="12"/>
  <c r="BR65" i="12"/>
  <c r="BR69" i="12"/>
  <c r="BS67" i="12"/>
  <c r="BR68" i="12"/>
  <c r="BS68" i="12"/>
  <c r="BR70" i="12"/>
  <c r="BS69" i="12"/>
  <c r="BR66" i="12"/>
  <c r="BS65" i="12"/>
  <c r="BS70" i="12"/>
  <c r="BR67" i="12"/>
  <c r="BS66" i="12"/>
  <c r="BV65" i="12"/>
  <c r="BV69" i="12"/>
  <c r="BW67" i="12"/>
  <c r="BV68" i="12"/>
  <c r="BW68" i="12"/>
  <c r="BV70" i="12"/>
  <c r="BW69" i="12"/>
  <c r="BV66" i="12"/>
  <c r="BW65" i="12"/>
  <c r="BW70" i="12"/>
  <c r="BV67" i="12"/>
  <c r="BW66" i="12"/>
  <c r="BY15" i="12"/>
  <c r="BY67" i="12"/>
  <c r="BY69" i="12"/>
  <c r="BY65" i="12"/>
  <c r="BY70" i="12"/>
  <c r="BY66" i="12"/>
  <c r="BY68" i="12"/>
  <c r="AE2" i="12"/>
  <c r="AY3" i="12"/>
  <c r="AM4" i="12"/>
  <c r="AY4" i="12"/>
  <c r="BS4" i="12"/>
  <c r="U5" i="12"/>
  <c r="AM5" i="12"/>
  <c r="BQ5" i="12"/>
  <c r="AE6" i="12"/>
  <c r="W8" i="12"/>
  <c r="AI8" i="12"/>
  <c r="BC8" i="12"/>
  <c r="BO8" i="12"/>
  <c r="AK9" i="12"/>
  <c r="BC9" i="12"/>
  <c r="AU10" i="12"/>
  <c r="W12" i="12"/>
  <c r="AI12" i="12"/>
  <c r="BC12" i="12"/>
  <c r="BO12" i="12"/>
  <c r="AK13" i="12"/>
  <c r="BW13" i="12"/>
  <c r="CA14" i="12"/>
  <c r="AC15" i="12"/>
  <c r="AM16" i="12"/>
  <c r="AY16" i="12"/>
  <c r="BC18" i="12"/>
  <c r="BO18" i="12"/>
  <c r="AI20" i="12"/>
  <c r="U21" i="12"/>
  <c r="BA21" i="12"/>
  <c r="BA23" i="12"/>
  <c r="U25" i="12"/>
  <c r="BC25" i="12"/>
  <c r="BS26" i="12"/>
  <c r="BQ29" i="12"/>
  <c r="W30" i="12"/>
  <c r="BF57" i="11"/>
  <c r="BA21" i="11"/>
  <c r="BA14" i="11"/>
  <c r="BB40" i="11"/>
  <c r="BA22" i="11"/>
  <c r="BA29" i="11"/>
  <c r="B25" i="8"/>
  <c r="B23" i="8" s="1"/>
  <c r="AD69" i="11"/>
  <c r="AD65" i="11"/>
  <c r="AC67" i="11"/>
  <c r="AD66" i="11"/>
  <c r="AC66" i="11"/>
  <c r="AD70" i="11"/>
  <c r="AC70" i="11"/>
  <c r="AC65" i="11"/>
  <c r="AD68" i="11"/>
  <c r="AC69" i="11"/>
  <c r="AD67" i="11"/>
  <c r="AC68" i="11"/>
  <c r="AH69" i="11"/>
  <c r="AH65" i="11"/>
  <c r="AG67" i="11"/>
  <c r="AH67" i="11"/>
  <c r="AG68" i="11"/>
  <c r="AH66" i="11"/>
  <c r="AG66" i="11"/>
  <c r="AH70" i="11"/>
  <c r="AG70" i="11"/>
  <c r="AG65" i="11"/>
  <c r="AH68" i="11"/>
  <c r="AG69" i="11"/>
  <c r="AL69" i="11"/>
  <c r="AL65" i="11"/>
  <c r="AK67" i="11"/>
  <c r="AL68" i="11"/>
  <c r="AK69" i="11"/>
  <c r="AL67" i="11"/>
  <c r="AK68" i="11"/>
  <c r="AL66" i="11"/>
  <c r="AK66" i="11"/>
  <c r="AL70" i="11"/>
  <c r="AK70" i="11"/>
  <c r="AK65" i="11"/>
  <c r="BJ69" i="11"/>
  <c r="BJ65" i="11"/>
  <c r="BI67" i="11"/>
  <c r="BJ68" i="11"/>
  <c r="BI70" i="11"/>
  <c r="BI66" i="11"/>
  <c r="BJ70" i="11"/>
  <c r="BI68" i="11"/>
  <c r="BJ67" i="11"/>
  <c r="BI65" i="11"/>
  <c r="BJ66" i="11"/>
  <c r="BI69" i="11"/>
  <c r="BN69" i="11"/>
  <c r="BN65" i="11"/>
  <c r="BM67" i="11"/>
  <c r="BN68" i="11"/>
  <c r="BM70" i="11"/>
  <c r="BM66" i="11"/>
  <c r="BM69" i="11"/>
  <c r="BN70" i="11"/>
  <c r="BM68" i="11"/>
  <c r="BN67" i="11"/>
  <c r="BM65" i="11"/>
  <c r="BN66" i="11"/>
  <c r="BR48" i="11"/>
  <c r="BR69" i="11"/>
  <c r="BR65" i="11"/>
  <c r="BQ67" i="11"/>
  <c r="BR68" i="11"/>
  <c r="BQ70" i="11"/>
  <c r="BQ66" i="11"/>
  <c r="BR66" i="11"/>
  <c r="BQ69" i="11"/>
  <c r="BR70" i="11"/>
  <c r="BQ68" i="11"/>
  <c r="BR67" i="11"/>
  <c r="BQ65" i="11"/>
  <c r="BV61" i="11"/>
  <c r="BV69" i="11"/>
  <c r="BV65" i="11"/>
  <c r="BU67" i="11"/>
  <c r="BV68" i="11"/>
  <c r="BU70" i="11"/>
  <c r="BU66" i="11"/>
  <c r="BV67" i="11"/>
  <c r="BU65" i="11"/>
  <c r="BV66" i="11"/>
  <c r="BU69" i="11"/>
  <c r="BV70" i="11"/>
  <c r="BU68" i="11"/>
  <c r="BQ15" i="11"/>
  <c r="BR62" i="11"/>
  <c r="Z69" i="11"/>
  <c r="Z65" i="11"/>
  <c r="Y67" i="11"/>
  <c r="Z70" i="11"/>
  <c r="Y70" i="11"/>
  <c r="Y65" i="11"/>
  <c r="Z68" i="11"/>
  <c r="Y69" i="11"/>
  <c r="Z67" i="11"/>
  <c r="Y68" i="11"/>
  <c r="Z66" i="11"/>
  <c r="Y66" i="11"/>
  <c r="AB69" i="11"/>
  <c r="AB65" i="11"/>
  <c r="AB67" i="11"/>
  <c r="AB66" i="11"/>
  <c r="AB70" i="11"/>
  <c r="AB68" i="11"/>
  <c r="AF69" i="11"/>
  <c r="AF65" i="11"/>
  <c r="AF68" i="11"/>
  <c r="AF67" i="11"/>
  <c r="AF66" i="11"/>
  <c r="AF70" i="11"/>
  <c r="AJ69" i="11"/>
  <c r="AJ65" i="11"/>
  <c r="AJ70" i="11"/>
  <c r="AJ68" i="11"/>
  <c r="AJ67" i="11"/>
  <c r="AJ66" i="11"/>
  <c r="BF47" i="11"/>
  <c r="BF69" i="11"/>
  <c r="BF65" i="11"/>
  <c r="BE67" i="11"/>
  <c r="BF70" i="11"/>
  <c r="BE70" i="11"/>
  <c r="BE65" i="11"/>
  <c r="BF68" i="11"/>
  <c r="BE69" i="11"/>
  <c r="BF67" i="11"/>
  <c r="BE68" i="11"/>
  <c r="BF66" i="11"/>
  <c r="BE66" i="11"/>
  <c r="BH69" i="11"/>
  <c r="BH65" i="11"/>
  <c r="BH67" i="11"/>
  <c r="BH66" i="11"/>
  <c r="BH70" i="11"/>
  <c r="BH68" i="11"/>
  <c r="BL69" i="11"/>
  <c r="BL65" i="11"/>
  <c r="BL68" i="11"/>
  <c r="BL67" i="11"/>
  <c r="BL66" i="11"/>
  <c r="BL70" i="11"/>
  <c r="BP69" i="11"/>
  <c r="BP65" i="11"/>
  <c r="BP68" i="11"/>
  <c r="BP70" i="11"/>
  <c r="BP67" i="11"/>
  <c r="BP66" i="11"/>
  <c r="BT69" i="11"/>
  <c r="BT65" i="11"/>
  <c r="BT68" i="11"/>
  <c r="BT70" i="11"/>
  <c r="BT67" i="11"/>
  <c r="BT66" i="11"/>
  <c r="BQ7" i="11"/>
  <c r="BR32" i="11"/>
  <c r="BD33" i="11"/>
  <c r="BV45" i="11"/>
  <c r="V69" i="11"/>
  <c r="V65" i="11"/>
  <c r="U67" i="11"/>
  <c r="V68" i="11"/>
  <c r="U69" i="11"/>
  <c r="V67" i="11"/>
  <c r="U68" i="11"/>
  <c r="V66" i="11"/>
  <c r="U66" i="11"/>
  <c r="V70" i="11"/>
  <c r="U70" i="11"/>
  <c r="U65" i="11"/>
  <c r="X69" i="11"/>
  <c r="X65" i="11"/>
  <c r="X66" i="11"/>
  <c r="X70" i="11"/>
  <c r="X68" i="11"/>
  <c r="X67" i="11"/>
  <c r="AT69" i="11"/>
  <c r="AT65" i="11"/>
  <c r="AS67" i="11"/>
  <c r="AT66" i="11"/>
  <c r="AS66" i="11"/>
  <c r="AT70" i="11"/>
  <c r="AS70" i="11"/>
  <c r="AS65" i="11"/>
  <c r="AT68" i="11"/>
  <c r="AS69" i="11"/>
  <c r="AT67" i="11"/>
  <c r="AS68" i="11"/>
  <c r="AX69" i="11"/>
  <c r="AX65" i="11"/>
  <c r="AW67" i="11"/>
  <c r="AX67" i="11"/>
  <c r="AW68" i="11"/>
  <c r="AX66" i="11"/>
  <c r="AW66" i="11"/>
  <c r="AX70" i="11"/>
  <c r="AW70" i="11"/>
  <c r="AW65" i="11"/>
  <c r="AX68" i="11"/>
  <c r="AW69" i="11"/>
  <c r="BB60" i="11"/>
  <c r="BB69" i="11"/>
  <c r="BB65" i="11"/>
  <c r="BA67" i="11"/>
  <c r="BB68" i="11"/>
  <c r="BA69" i="11"/>
  <c r="BB67" i="11"/>
  <c r="BA68" i="11"/>
  <c r="BB66" i="11"/>
  <c r="BA66" i="11"/>
  <c r="BB70" i="11"/>
  <c r="BA70" i="11"/>
  <c r="BA65" i="11"/>
  <c r="BD49" i="11"/>
  <c r="BD69" i="11"/>
  <c r="BD65" i="11"/>
  <c r="BD66" i="11"/>
  <c r="BD70" i="11"/>
  <c r="BD68" i="11"/>
  <c r="BD67" i="11"/>
  <c r="BA6" i="11"/>
  <c r="BA13" i="11"/>
  <c r="BV49" i="11"/>
  <c r="BR58" i="11"/>
  <c r="BD59" i="11"/>
  <c r="BR64" i="11"/>
  <c r="T69" i="11"/>
  <c r="T65" i="11"/>
  <c r="T70" i="11"/>
  <c r="T68" i="11"/>
  <c r="T67" i="11"/>
  <c r="T66" i="11"/>
  <c r="AP59" i="11"/>
  <c r="AP69" i="11"/>
  <c r="AP65" i="11"/>
  <c r="AO67" i="11"/>
  <c r="AN69" i="11"/>
  <c r="AN65" i="11"/>
  <c r="AP70" i="11"/>
  <c r="AO70" i="11"/>
  <c r="AO65" i="11"/>
  <c r="AN66" i="11"/>
  <c r="AP68" i="11"/>
  <c r="AO69" i="11"/>
  <c r="AN70" i="11"/>
  <c r="AP67" i="11"/>
  <c r="AO68" i="11"/>
  <c r="AN68" i="11"/>
  <c r="AP66" i="11"/>
  <c r="AO66" i="11"/>
  <c r="AN67" i="11"/>
  <c r="AR69" i="11"/>
  <c r="AR65" i="11"/>
  <c r="AR67" i="11"/>
  <c r="AR66" i="11"/>
  <c r="AR70" i="11"/>
  <c r="AR68" i="11"/>
  <c r="AV69" i="11"/>
  <c r="AV65" i="11"/>
  <c r="AV68" i="11"/>
  <c r="AV67" i="11"/>
  <c r="AV66" i="11"/>
  <c r="AV70" i="11"/>
  <c r="AZ69" i="11"/>
  <c r="AZ65" i="11"/>
  <c r="AZ70" i="11"/>
  <c r="AZ68" i="11"/>
  <c r="AZ67" i="11"/>
  <c r="AZ66" i="11"/>
  <c r="B170" i="8"/>
  <c r="BA5" i="11"/>
  <c r="BQ23" i="11"/>
  <c r="B131" i="8"/>
  <c r="BR30" i="11"/>
  <c r="BF31" i="11"/>
  <c r="BB34" i="11"/>
  <c r="BV55" i="11"/>
  <c r="BA7" i="11"/>
  <c r="BA8" i="11"/>
  <c r="BQ9" i="11"/>
  <c r="BA15" i="11"/>
  <c r="BA16" i="11"/>
  <c r="BQ17" i="11"/>
  <c r="BA23" i="11"/>
  <c r="BA24" i="11"/>
  <c r="BQ25" i="11"/>
  <c r="BB32" i="11"/>
  <c r="BB36" i="11"/>
  <c r="BV37" i="11"/>
  <c r="BV41" i="11"/>
  <c r="BV47" i="11"/>
  <c r="BF49" i="11"/>
  <c r="BR50" i="11"/>
  <c r="BD51" i="11"/>
  <c r="BR54" i="11"/>
  <c r="BF55" i="11"/>
  <c r="BR56" i="11"/>
  <c r="BD57" i="11"/>
  <c r="BB58" i="11"/>
  <c r="BB64" i="11"/>
  <c r="BA3" i="11"/>
  <c r="BA4" i="11"/>
  <c r="BQ5" i="11"/>
  <c r="BA11" i="11"/>
  <c r="BA12" i="11"/>
  <c r="BQ13" i="11"/>
  <c r="BA19" i="11"/>
  <c r="BA20" i="11"/>
  <c r="BQ21" i="11"/>
  <c r="BA27" i="11"/>
  <c r="BA28" i="11"/>
  <c r="BQ29" i="11"/>
  <c r="BV31" i="11"/>
  <c r="BF33" i="11"/>
  <c r="BR34" i="11"/>
  <c r="BD35" i="11"/>
  <c r="BR38" i="11"/>
  <c r="BF39" i="11"/>
  <c r="BR40" i="11"/>
  <c r="BD41" i="11"/>
  <c r="BB42" i="11"/>
  <c r="BB48" i="11"/>
  <c r="BB52" i="11"/>
  <c r="BV53" i="11"/>
  <c r="BV57" i="11"/>
  <c r="BV63" i="11"/>
  <c r="BA2" i="11"/>
  <c r="BQ3" i="11"/>
  <c r="BA9" i="11"/>
  <c r="BA10" i="11"/>
  <c r="BQ11" i="11"/>
  <c r="BA17" i="11"/>
  <c r="BA18" i="11"/>
  <c r="BQ19" i="11"/>
  <c r="BA25" i="11"/>
  <c r="BA26" i="11"/>
  <c r="BQ27" i="11"/>
  <c r="BV33" i="11"/>
  <c r="BV39" i="11"/>
  <c r="BF41" i="11"/>
  <c r="BR42" i="11"/>
  <c r="BD43" i="11"/>
  <c r="BR46" i="11"/>
  <c r="BB50" i="11"/>
  <c r="BB56" i="11"/>
  <c r="B71" i="8"/>
  <c r="AP51" i="11"/>
  <c r="AN2" i="11"/>
  <c r="AN4" i="11"/>
  <c r="AN6" i="11"/>
  <c r="AN8" i="11"/>
  <c r="AN10" i="11"/>
  <c r="AP43" i="11"/>
  <c r="AN64" i="11"/>
  <c r="V63" i="11"/>
  <c r="V64" i="11"/>
  <c r="V56" i="11"/>
  <c r="V48" i="11"/>
  <c r="V40" i="11"/>
  <c r="V32" i="11"/>
  <c r="V62" i="11"/>
  <c r="V54" i="11"/>
  <c r="V46" i="11"/>
  <c r="V38" i="11"/>
  <c r="V60" i="11"/>
  <c r="V52" i="11"/>
  <c r="V44" i="11"/>
  <c r="V36" i="11"/>
  <c r="U30" i="11"/>
  <c r="U28" i="11"/>
  <c r="U26" i="11"/>
  <c r="U24" i="11"/>
  <c r="U22" i="11"/>
  <c r="U20" i="11"/>
  <c r="U18" i="11"/>
  <c r="U16" i="11"/>
  <c r="U14" i="11"/>
  <c r="Z30" i="11"/>
  <c r="Y30" i="11"/>
  <c r="Y28" i="11"/>
  <c r="Y26" i="11"/>
  <c r="Y24" i="11"/>
  <c r="Y22" i="11"/>
  <c r="Y20" i="11"/>
  <c r="Y18" i="11"/>
  <c r="Y16" i="11"/>
  <c r="Y14" i="11"/>
  <c r="Y12" i="11"/>
  <c r="Y10" i="11"/>
  <c r="Y8" i="11"/>
  <c r="Y6" i="11"/>
  <c r="Y4" i="11"/>
  <c r="Y2" i="11"/>
  <c r="Z59" i="11"/>
  <c r="Z51" i="11"/>
  <c r="Z43" i="11"/>
  <c r="Z35" i="11"/>
  <c r="Y29" i="11"/>
  <c r="Y27" i="11"/>
  <c r="Y25" i="11"/>
  <c r="Y23" i="11"/>
  <c r="Y21" i="11"/>
  <c r="Y19" i="11"/>
  <c r="Y17" i="11"/>
  <c r="Y15" i="11"/>
  <c r="Y13" i="11"/>
  <c r="Y11" i="11"/>
  <c r="Y9" i="11"/>
  <c r="Y7" i="11"/>
  <c r="Y5" i="11"/>
  <c r="Y3" i="11"/>
  <c r="Z57" i="11"/>
  <c r="Z49" i="11"/>
  <c r="Z41" i="11"/>
  <c r="Z33" i="11"/>
  <c r="Z63" i="11"/>
  <c r="X57" i="11"/>
  <c r="Z55" i="11"/>
  <c r="X49" i="11"/>
  <c r="Z47" i="11"/>
  <c r="X41" i="11"/>
  <c r="Z39" i="11"/>
  <c r="X33" i="11"/>
  <c r="Z31" i="11"/>
  <c r="AG8" i="11"/>
  <c r="AL63" i="11"/>
  <c r="AL64" i="11"/>
  <c r="AL62" i="11"/>
  <c r="AL60" i="11"/>
  <c r="AL58" i="11"/>
  <c r="AL56" i="11"/>
  <c r="AL54" i="11"/>
  <c r="AL52" i="11"/>
  <c r="AL50" i="11"/>
  <c r="AL48" i="11"/>
  <c r="AL46" i="11"/>
  <c r="AL44" i="11"/>
  <c r="AL42" i="11"/>
  <c r="AL40" i="11"/>
  <c r="AL38" i="11"/>
  <c r="AL36" i="11"/>
  <c r="AL34" i="11"/>
  <c r="AL32" i="11"/>
  <c r="AL30" i="11"/>
  <c r="B74" i="8"/>
  <c r="AK28" i="11"/>
  <c r="AK26" i="11"/>
  <c r="AK24" i="11"/>
  <c r="AK22" i="11"/>
  <c r="AK20" i="11"/>
  <c r="AK18" i="11"/>
  <c r="AK16" i="11"/>
  <c r="AK14" i="11"/>
  <c r="AK12" i="11"/>
  <c r="AK10" i="11"/>
  <c r="AK8" i="11"/>
  <c r="AK6" i="11"/>
  <c r="AK4" i="11"/>
  <c r="AK2" i="11"/>
  <c r="U3" i="11"/>
  <c r="U5" i="11"/>
  <c r="U7" i="11"/>
  <c r="U9" i="11"/>
  <c r="U11" i="11"/>
  <c r="AK15" i="11"/>
  <c r="U17" i="11"/>
  <c r="AK23" i="11"/>
  <c r="U25" i="11"/>
  <c r="X31" i="11"/>
  <c r="Z53" i="11"/>
  <c r="V58" i="11"/>
  <c r="X63" i="11"/>
  <c r="T30" i="11"/>
  <c r="T28" i="11"/>
  <c r="T26" i="11"/>
  <c r="T24" i="11"/>
  <c r="T22" i="11"/>
  <c r="T20" i="11"/>
  <c r="T18" i="11"/>
  <c r="T16" i="11"/>
  <c r="T14" i="11"/>
  <c r="T12" i="11"/>
  <c r="T10" i="11"/>
  <c r="T8" i="11"/>
  <c r="T6" i="11"/>
  <c r="T4" i="11"/>
  <c r="T2" i="11"/>
  <c r="T29" i="11"/>
  <c r="T27" i="11"/>
  <c r="T25" i="11"/>
  <c r="T23" i="11"/>
  <c r="T21" i="11"/>
  <c r="T19" i="11"/>
  <c r="T17" i="11"/>
  <c r="T15" i="11"/>
  <c r="T13" i="11"/>
  <c r="T11" i="11"/>
  <c r="T9" i="11"/>
  <c r="T7" i="11"/>
  <c r="T5" i="11"/>
  <c r="T3" i="11"/>
  <c r="AK3" i="11"/>
  <c r="AK5" i="11"/>
  <c r="AK7" i="11"/>
  <c r="AK9" i="11"/>
  <c r="AK11" i="11"/>
  <c r="AK17" i="11"/>
  <c r="U19" i="11"/>
  <c r="AK25" i="11"/>
  <c r="U27" i="11"/>
  <c r="V34" i="11"/>
  <c r="X39" i="11"/>
  <c r="Z61" i="11"/>
  <c r="BP28" i="11"/>
  <c r="BP26" i="11"/>
  <c r="BP24" i="11"/>
  <c r="BP22" i="11"/>
  <c r="BP20" i="11"/>
  <c r="BP18" i="11"/>
  <c r="BP16" i="11"/>
  <c r="BP14" i="11"/>
  <c r="BP12" i="11"/>
  <c r="BP10" i="11"/>
  <c r="BP8" i="11"/>
  <c r="BP6" i="11"/>
  <c r="BP4" i="11"/>
  <c r="BP2" i="11"/>
  <c r="BP29" i="11"/>
  <c r="BP27" i="11"/>
  <c r="BP25" i="11"/>
  <c r="BP23" i="11"/>
  <c r="BP21" i="11"/>
  <c r="BP19" i="11"/>
  <c r="BP17" i="11"/>
  <c r="BP15" i="11"/>
  <c r="BP13" i="11"/>
  <c r="BP11" i="11"/>
  <c r="BP9" i="11"/>
  <c r="BP7" i="11"/>
  <c r="BP5" i="11"/>
  <c r="BP3" i="11"/>
  <c r="BT64" i="11"/>
  <c r="BT63" i="11"/>
  <c r="BT61" i="11"/>
  <c r="BT59" i="11"/>
  <c r="BT57" i="11"/>
  <c r="BT55" i="11"/>
  <c r="BT53" i="11"/>
  <c r="BT51" i="11"/>
  <c r="BT49" i="11"/>
  <c r="BT47" i="11"/>
  <c r="BT45" i="11"/>
  <c r="BT43" i="11"/>
  <c r="BT41" i="11"/>
  <c r="BT39" i="11"/>
  <c r="BT37" i="11"/>
  <c r="BT35" i="11"/>
  <c r="BT33" i="11"/>
  <c r="BT31" i="11"/>
  <c r="BT29" i="11"/>
  <c r="BT27" i="11"/>
  <c r="BT25" i="11"/>
  <c r="BT23" i="11"/>
  <c r="BT21" i="11"/>
  <c r="BT19" i="11"/>
  <c r="BT17" i="11"/>
  <c r="BT15" i="11"/>
  <c r="BT13" i="11"/>
  <c r="BT11" i="11"/>
  <c r="BT9" i="11"/>
  <c r="BT7" i="11"/>
  <c r="BT5" i="11"/>
  <c r="BT3" i="11"/>
  <c r="B183" i="8"/>
  <c r="BT28" i="11"/>
  <c r="BT26" i="11"/>
  <c r="BT24" i="11"/>
  <c r="BT22" i="11"/>
  <c r="BT20" i="11"/>
  <c r="BT18" i="11"/>
  <c r="BT16" i="11"/>
  <c r="BT14" i="11"/>
  <c r="BT12" i="11"/>
  <c r="U2" i="11"/>
  <c r="BT2" i="11"/>
  <c r="U4" i="11"/>
  <c r="BT4" i="11"/>
  <c r="U6" i="11"/>
  <c r="BT6" i="11"/>
  <c r="U8" i="11"/>
  <c r="BT8" i="11"/>
  <c r="U10" i="11"/>
  <c r="BT10" i="11"/>
  <c r="U12" i="11"/>
  <c r="U13" i="11"/>
  <c r="AK19" i="11"/>
  <c r="U21" i="11"/>
  <c r="AK27" i="11"/>
  <c r="U29" i="11"/>
  <c r="Z37" i="11"/>
  <c r="V42" i="11"/>
  <c r="X47" i="11"/>
  <c r="B26" i="8"/>
  <c r="B39" i="8"/>
  <c r="AP29" i="11"/>
  <c r="AN63" i="11"/>
  <c r="AN61" i="11"/>
  <c r="AN59" i="11"/>
  <c r="AN57" i="11"/>
  <c r="AN55" i="11"/>
  <c r="AN53" i="11"/>
  <c r="AN51" i="11"/>
  <c r="AN49" i="11"/>
  <c r="AN47" i="11"/>
  <c r="AN45" i="11"/>
  <c r="AN43" i="11"/>
  <c r="AN41" i="11"/>
  <c r="AN39" i="11"/>
  <c r="AN37" i="11"/>
  <c r="AN35" i="11"/>
  <c r="AN33" i="11"/>
  <c r="AN31" i="11"/>
  <c r="AO28" i="11"/>
  <c r="AO26" i="11"/>
  <c r="AO24" i="11"/>
  <c r="AO22" i="11"/>
  <c r="AO20" i="11"/>
  <c r="AO18" i="11"/>
  <c r="AO16" i="11"/>
  <c r="AO14" i="11"/>
  <c r="AO12" i="11"/>
  <c r="AO10" i="11"/>
  <c r="AO8" i="11"/>
  <c r="AO6" i="11"/>
  <c r="AO4" i="11"/>
  <c r="AO2" i="11"/>
  <c r="B87" i="8"/>
  <c r="AP57" i="11"/>
  <c r="AP49" i="11"/>
  <c r="AP41" i="11"/>
  <c r="AP33" i="11"/>
  <c r="AO29" i="11"/>
  <c r="AO27" i="11"/>
  <c r="AO25" i="11"/>
  <c r="AO23" i="11"/>
  <c r="AO21" i="11"/>
  <c r="AO19" i="11"/>
  <c r="AO17" i="11"/>
  <c r="AO15" i="11"/>
  <c r="AO13" i="11"/>
  <c r="AO11" i="11"/>
  <c r="AO9" i="11"/>
  <c r="AO7" i="11"/>
  <c r="AO5" i="11"/>
  <c r="AO3" i="11"/>
  <c r="AP63" i="11"/>
  <c r="AP55" i="11"/>
  <c r="AP47" i="11"/>
  <c r="AP39" i="11"/>
  <c r="AP31" i="11"/>
  <c r="AN29" i="11"/>
  <c r="AN27" i="11"/>
  <c r="AN25" i="11"/>
  <c r="AN23" i="11"/>
  <c r="AN21" i="11"/>
  <c r="AN19" i="11"/>
  <c r="AN17" i="11"/>
  <c r="AN15" i="11"/>
  <c r="AN13" i="11"/>
  <c r="AN11" i="11"/>
  <c r="AN9" i="11"/>
  <c r="AN7" i="11"/>
  <c r="AN5" i="11"/>
  <c r="AN3" i="11"/>
  <c r="AP61" i="11"/>
  <c r="AP53" i="11"/>
  <c r="AP45" i="11"/>
  <c r="AP37" i="11"/>
  <c r="AN28" i="11"/>
  <c r="AN26" i="11"/>
  <c r="AN24" i="11"/>
  <c r="AN22" i="11"/>
  <c r="AN20" i="11"/>
  <c r="AN18" i="11"/>
  <c r="AN16" i="11"/>
  <c r="AN14" i="11"/>
  <c r="AN12" i="11"/>
  <c r="AV7" i="11"/>
  <c r="AZ28" i="11"/>
  <c r="AZ26" i="11"/>
  <c r="AZ24" i="11"/>
  <c r="AZ22" i="11"/>
  <c r="AZ20" i="11"/>
  <c r="AZ18" i="11"/>
  <c r="AZ16" i="11"/>
  <c r="AZ14" i="11"/>
  <c r="AZ12" i="11"/>
  <c r="AZ10" i="11"/>
  <c r="AZ8" i="11"/>
  <c r="AZ6" i="11"/>
  <c r="AZ4" i="11"/>
  <c r="AZ2" i="11"/>
  <c r="AZ29" i="11"/>
  <c r="AZ27" i="11"/>
  <c r="AZ25" i="11"/>
  <c r="AZ23" i="11"/>
  <c r="AZ21" i="11"/>
  <c r="AZ19" i="11"/>
  <c r="AZ17" i="11"/>
  <c r="AZ15" i="11"/>
  <c r="AZ13" i="11"/>
  <c r="AZ11" i="11"/>
  <c r="AZ9" i="11"/>
  <c r="AZ7" i="11"/>
  <c r="AZ5" i="11"/>
  <c r="AZ3" i="11"/>
  <c r="AK13" i="11"/>
  <c r="U15" i="11"/>
  <c r="AK21" i="11"/>
  <c r="U23" i="11"/>
  <c r="AK29" i="11"/>
  <c r="AP35" i="11"/>
  <c r="Z45" i="11"/>
  <c r="V50" i="11"/>
  <c r="X55" i="11"/>
  <c r="B179" i="8"/>
  <c r="X64" i="11"/>
  <c r="AJ28" i="11"/>
  <c r="AJ26" i="11"/>
  <c r="AJ24" i="11"/>
  <c r="AJ22" i="11"/>
  <c r="AJ20" i="11"/>
  <c r="AJ18" i="11"/>
  <c r="AJ16" i="11"/>
  <c r="AJ14" i="11"/>
  <c r="AJ12" i="11"/>
  <c r="AJ10" i="11"/>
  <c r="AJ8" i="11"/>
  <c r="AJ6" i="11"/>
  <c r="AJ4" i="11"/>
  <c r="AJ2" i="11"/>
  <c r="BF29" i="11"/>
  <c r="BE28" i="11"/>
  <c r="BE26" i="11"/>
  <c r="BE24" i="11"/>
  <c r="BE22" i="11"/>
  <c r="BE20" i="11"/>
  <c r="BE18" i="11"/>
  <c r="BE16" i="11"/>
  <c r="BE14" i="11"/>
  <c r="BE12" i="11"/>
  <c r="BE10" i="11"/>
  <c r="BE8" i="11"/>
  <c r="BE6" i="11"/>
  <c r="BE4" i="11"/>
  <c r="BE2" i="11"/>
  <c r="B135" i="8"/>
  <c r="X3" i="11"/>
  <c r="BD3" i="11"/>
  <c r="X5" i="11"/>
  <c r="BD5" i="11"/>
  <c r="X7" i="11"/>
  <c r="BD7" i="11"/>
  <c r="X9" i="11"/>
  <c r="BD9" i="11"/>
  <c r="X11" i="11"/>
  <c r="BD11" i="11"/>
  <c r="X13" i="11"/>
  <c r="BD13" i="11"/>
  <c r="X15" i="11"/>
  <c r="BD15" i="11"/>
  <c r="X17" i="11"/>
  <c r="BD17" i="11"/>
  <c r="X19" i="11"/>
  <c r="BD19" i="11"/>
  <c r="X21" i="11"/>
  <c r="BD21" i="11"/>
  <c r="X23" i="11"/>
  <c r="BD23" i="11"/>
  <c r="X25" i="11"/>
  <c r="BD25" i="11"/>
  <c r="X27" i="11"/>
  <c r="BD27" i="11"/>
  <c r="X29" i="11"/>
  <c r="BD29" i="11"/>
  <c r="X35" i="11"/>
  <c r="BF35" i="11"/>
  <c r="BD37" i="11"/>
  <c r="X43" i="11"/>
  <c r="BF43" i="11"/>
  <c r="BD45" i="11"/>
  <c r="X51" i="11"/>
  <c r="BF51" i="11"/>
  <c r="BD53" i="11"/>
  <c r="X59" i="11"/>
  <c r="BF59" i="11"/>
  <c r="BD61" i="11"/>
  <c r="AW8" i="11"/>
  <c r="BB63" i="11"/>
  <c r="B122" i="8"/>
  <c r="BD64" i="11"/>
  <c r="BJ61" i="11"/>
  <c r="BR63" i="11"/>
  <c r="BU28" i="11"/>
  <c r="BU26" i="11"/>
  <c r="BU24" i="11"/>
  <c r="BU22" i="11"/>
  <c r="BU20" i="11"/>
  <c r="BU18" i="11"/>
  <c r="BU16" i="11"/>
  <c r="BU14" i="11"/>
  <c r="BU12" i="11"/>
  <c r="BU10" i="11"/>
  <c r="BU8" i="11"/>
  <c r="BU6" i="11"/>
  <c r="BU4" i="11"/>
  <c r="BU2" i="11"/>
  <c r="X2" i="11"/>
  <c r="BD2" i="11"/>
  <c r="BQ2" i="11"/>
  <c r="AJ3" i="11"/>
  <c r="BE3" i="11"/>
  <c r="BU3" i="11"/>
  <c r="X4" i="11"/>
  <c r="BD4" i="11"/>
  <c r="BQ4" i="11"/>
  <c r="AJ5" i="11"/>
  <c r="BE5" i="11"/>
  <c r="BU5" i="11"/>
  <c r="X6" i="11"/>
  <c r="BD6" i="11"/>
  <c r="BQ6" i="11"/>
  <c r="AJ7" i="11"/>
  <c r="BE7" i="11"/>
  <c r="BU7" i="11"/>
  <c r="X8" i="11"/>
  <c r="BD8" i="11"/>
  <c r="BQ8" i="11"/>
  <c r="AJ9" i="11"/>
  <c r="BE9" i="11"/>
  <c r="BU9" i="11"/>
  <c r="X10" i="11"/>
  <c r="BD10" i="11"/>
  <c r="BQ10" i="11"/>
  <c r="AJ11" i="11"/>
  <c r="BE11" i="11"/>
  <c r="BU11" i="11"/>
  <c r="X12" i="11"/>
  <c r="BD12" i="11"/>
  <c r="BQ12" i="11"/>
  <c r="AJ13" i="11"/>
  <c r="BE13" i="11"/>
  <c r="BU13" i="11"/>
  <c r="X14" i="11"/>
  <c r="BD14" i="11"/>
  <c r="BQ14" i="11"/>
  <c r="AJ15" i="11"/>
  <c r="BE15" i="11"/>
  <c r="BU15" i="11"/>
  <c r="X16" i="11"/>
  <c r="BD16" i="11"/>
  <c r="BQ16" i="11"/>
  <c r="AJ17" i="11"/>
  <c r="BE17" i="11"/>
  <c r="BU17" i="11"/>
  <c r="X18" i="11"/>
  <c r="BD18" i="11"/>
  <c r="BQ18" i="11"/>
  <c r="AJ19" i="11"/>
  <c r="BE19" i="11"/>
  <c r="BU19" i="11"/>
  <c r="X20" i="11"/>
  <c r="BD20" i="11"/>
  <c r="BQ20" i="11"/>
  <c r="AJ21" i="11"/>
  <c r="BE21" i="11"/>
  <c r="BU21" i="11"/>
  <c r="X22" i="11"/>
  <c r="BD22" i="11"/>
  <c r="BQ22" i="11"/>
  <c r="AJ23" i="11"/>
  <c r="BE23" i="11"/>
  <c r="BU23" i="11"/>
  <c r="X24" i="11"/>
  <c r="BD24" i="11"/>
  <c r="BQ24" i="11"/>
  <c r="AJ25" i="11"/>
  <c r="BE25" i="11"/>
  <c r="BU25" i="11"/>
  <c r="X26" i="11"/>
  <c r="BD26" i="11"/>
  <c r="BQ26" i="11"/>
  <c r="AJ27" i="11"/>
  <c r="BE27" i="11"/>
  <c r="BU27" i="11"/>
  <c r="X28" i="11"/>
  <c r="BD28" i="11"/>
  <c r="BQ28" i="11"/>
  <c r="AJ29" i="11"/>
  <c r="BE29" i="11"/>
  <c r="BU29" i="11"/>
  <c r="X30" i="11"/>
  <c r="BB30" i="11"/>
  <c r="BD31" i="11"/>
  <c r="BV35" i="11"/>
  <c r="BR36" i="11"/>
  <c r="X37" i="11"/>
  <c r="BF37" i="11"/>
  <c r="BB38" i="11"/>
  <c r="BD39" i="11"/>
  <c r="BV43" i="11"/>
  <c r="BR44" i="11"/>
  <c r="X45" i="11"/>
  <c r="BF45" i="11"/>
  <c r="BB46" i="11"/>
  <c r="BD47" i="11"/>
  <c r="BV51" i="11"/>
  <c r="BR52" i="11"/>
  <c r="X53" i="11"/>
  <c r="BF53" i="11"/>
  <c r="BB54" i="11"/>
  <c r="BD55" i="11"/>
  <c r="BV59" i="11"/>
  <c r="BR60" i="11"/>
  <c r="X61" i="11"/>
  <c r="BF61" i="11"/>
  <c r="BB62" i="11"/>
  <c r="BD63" i="11"/>
  <c r="B35" i="8"/>
  <c r="AC64" i="11"/>
  <c r="AC63" i="11"/>
  <c r="AC62" i="11"/>
  <c r="AC61" i="11"/>
  <c r="AC60" i="11"/>
  <c r="AC59" i="11"/>
  <c r="AC58" i="11"/>
  <c r="AC57" i="11"/>
  <c r="AC56" i="11"/>
  <c r="AC55" i="11"/>
  <c r="AC54" i="11"/>
  <c r="AC53" i="11"/>
  <c r="AC52" i="11"/>
  <c r="AC51" i="11"/>
  <c r="AC50" i="11"/>
  <c r="AC49" i="11"/>
  <c r="AC48" i="11"/>
  <c r="AC47" i="11"/>
  <c r="AC46" i="11"/>
  <c r="AC45" i="11"/>
  <c r="AC44" i="11"/>
  <c r="AC43" i="11"/>
  <c r="AC42" i="11"/>
  <c r="AC41" i="11"/>
  <c r="AC40" i="11"/>
  <c r="AC39" i="11"/>
  <c r="AC38" i="11"/>
  <c r="AC37" i="11"/>
  <c r="AC36" i="11"/>
  <c r="AC35" i="11"/>
  <c r="AC34" i="11"/>
  <c r="AC33" i="11"/>
  <c r="AC32" i="11"/>
  <c r="AC31" i="11"/>
  <c r="AB64" i="11"/>
  <c r="AB62" i="11"/>
  <c r="AB58" i="11"/>
  <c r="AB56" i="11"/>
  <c r="AB54" i="11"/>
  <c r="AB52" i="11"/>
  <c r="AB50" i="11"/>
  <c r="AB46" i="11"/>
  <c r="AB38" i="11"/>
  <c r="AB36" i="11"/>
  <c r="AB34" i="11"/>
  <c r="AB32" i="11"/>
  <c r="AC27" i="11"/>
  <c r="AC26" i="11"/>
  <c r="AC23" i="11"/>
  <c r="AC22" i="11"/>
  <c r="AC19" i="11"/>
  <c r="AC18" i="11"/>
  <c r="AC17" i="11"/>
  <c r="AC16" i="11"/>
  <c r="AC14" i="11"/>
  <c r="AC13" i="11"/>
  <c r="AC10" i="11"/>
  <c r="AC9" i="11"/>
  <c r="AD64" i="11"/>
  <c r="AD62" i="11"/>
  <c r="AD60" i="11"/>
  <c r="AD58" i="11"/>
  <c r="AD56" i="11"/>
  <c r="AD54" i="11"/>
  <c r="AD52" i="11"/>
  <c r="AD50" i="11"/>
  <c r="AD48" i="11"/>
  <c r="AD46" i="11"/>
  <c r="AD44" i="11"/>
  <c r="AD42" i="11"/>
  <c r="AD40" i="11"/>
  <c r="AD38" i="11"/>
  <c r="AD36" i="11"/>
  <c r="AD34" i="11"/>
  <c r="AD32" i="11"/>
  <c r="AD30" i="11"/>
  <c r="AD29" i="11"/>
  <c r="AD28" i="11"/>
  <c r="AD27" i="11"/>
  <c r="AD26" i="11"/>
  <c r="AD25" i="11"/>
  <c r="AD24" i="11"/>
  <c r="AD23" i="11"/>
  <c r="AD22" i="11"/>
  <c r="AD21" i="11"/>
  <c r="AD20" i="11"/>
  <c r="AD19" i="11"/>
  <c r="AD18" i="11"/>
  <c r="AD17" i="11"/>
  <c r="AD16" i="11"/>
  <c r="AD15" i="11"/>
  <c r="AD14" i="11"/>
  <c r="AD13" i="11"/>
  <c r="AD12" i="11"/>
  <c r="AD11" i="11"/>
  <c r="AD10" i="11"/>
  <c r="AD9" i="11"/>
  <c r="AD8" i="11"/>
  <c r="AD7" i="11"/>
  <c r="AD6" i="11"/>
  <c r="AD5" i="11"/>
  <c r="AD4" i="11"/>
  <c r="AD3" i="11"/>
  <c r="AD2" i="11"/>
  <c r="B50" i="8"/>
  <c r="AB60" i="11"/>
  <c r="AB48" i="11"/>
  <c r="AB44" i="11"/>
  <c r="AB42" i="11"/>
  <c r="AB40" i="11"/>
  <c r="AC30" i="11"/>
  <c r="AC29" i="11"/>
  <c r="AC28" i="11"/>
  <c r="AC25" i="11"/>
  <c r="AC24" i="11"/>
  <c r="AC21" i="11"/>
  <c r="AC20" i="11"/>
  <c r="AC15" i="11"/>
  <c r="AC12" i="11"/>
  <c r="AC11" i="11"/>
  <c r="AS64" i="11"/>
  <c r="AS63" i="11"/>
  <c r="AS62" i="11"/>
  <c r="AS61" i="11"/>
  <c r="AS60" i="11"/>
  <c r="AS59" i="11"/>
  <c r="AS58" i="11"/>
  <c r="AS57" i="11"/>
  <c r="AS56" i="11"/>
  <c r="AS55" i="11"/>
  <c r="AS54" i="11"/>
  <c r="AS53" i="11"/>
  <c r="AS52" i="11"/>
  <c r="AS51" i="11"/>
  <c r="AS50" i="11"/>
  <c r="AS49" i="11"/>
  <c r="AS48" i="11"/>
  <c r="AS47" i="11"/>
  <c r="AS46" i="11"/>
  <c r="AS45" i="11"/>
  <c r="AS44" i="11"/>
  <c r="AS43" i="11"/>
  <c r="AS42" i="11"/>
  <c r="AS41" i="11"/>
  <c r="AS40" i="11"/>
  <c r="AS39" i="11"/>
  <c r="AS38" i="11"/>
  <c r="AS37" i="11"/>
  <c r="AS36" i="11"/>
  <c r="AS35" i="11"/>
  <c r="AS34" i="11"/>
  <c r="AS33" i="11"/>
  <c r="AS32" i="11"/>
  <c r="AS31" i="11"/>
  <c r="AS30" i="11"/>
  <c r="AR64" i="11"/>
  <c r="AR62" i="11"/>
  <c r="AR60" i="11"/>
  <c r="AR54" i="11"/>
  <c r="AR52" i="11"/>
  <c r="AR50" i="11"/>
  <c r="AR48" i="11"/>
  <c r="AR42" i="11"/>
  <c r="AR40" i="11"/>
  <c r="AR36" i="11"/>
  <c r="AS29" i="11"/>
  <c r="AS24" i="11"/>
  <c r="AS23" i="11"/>
  <c r="AS22" i="11"/>
  <c r="AS21" i="11"/>
  <c r="AS15" i="11"/>
  <c r="AS12" i="11"/>
  <c r="AS10" i="11"/>
  <c r="AT64" i="11"/>
  <c r="AT62" i="11"/>
  <c r="AT60" i="11"/>
  <c r="AT58" i="11"/>
  <c r="AT56" i="11"/>
  <c r="AT54" i="11"/>
  <c r="AT52" i="11"/>
  <c r="AT50" i="11"/>
  <c r="AT48" i="11"/>
  <c r="AT46" i="11"/>
  <c r="AT44" i="11"/>
  <c r="AT42" i="11"/>
  <c r="AT40" i="11"/>
  <c r="AT38" i="11"/>
  <c r="AT36" i="11"/>
  <c r="AT34" i="11"/>
  <c r="AT32" i="11"/>
  <c r="AT30" i="11"/>
  <c r="AT29" i="11"/>
  <c r="AT28" i="11"/>
  <c r="AT27" i="11"/>
  <c r="AT26" i="11"/>
  <c r="AT25" i="11"/>
  <c r="AT24" i="11"/>
  <c r="AT23" i="11"/>
  <c r="AT22" i="11"/>
  <c r="AT21" i="11"/>
  <c r="AT20" i="11"/>
  <c r="AT19" i="11"/>
  <c r="AT18" i="11"/>
  <c r="AT17" i="11"/>
  <c r="AT16" i="11"/>
  <c r="AT15" i="11"/>
  <c r="AT14" i="11"/>
  <c r="AT13" i="11"/>
  <c r="AT12" i="11"/>
  <c r="AT11" i="11"/>
  <c r="AT10" i="11"/>
  <c r="AT9" i="11"/>
  <c r="AT8" i="11"/>
  <c r="AT7" i="11"/>
  <c r="AT6" i="11"/>
  <c r="AT5" i="11"/>
  <c r="AT4" i="11"/>
  <c r="AT3" i="11"/>
  <c r="AT2" i="11"/>
  <c r="B98" i="8"/>
  <c r="AR58" i="11"/>
  <c r="AR56" i="11"/>
  <c r="AR46" i="11"/>
  <c r="AR44" i="11"/>
  <c r="AR38" i="11"/>
  <c r="AR34" i="11"/>
  <c r="AR32" i="11"/>
  <c r="AR30" i="11"/>
  <c r="AS28" i="11"/>
  <c r="AS27" i="11"/>
  <c r="AS26" i="11"/>
  <c r="AS25" i="11"/>
  <c r="AS20" i="11"/>
  <c r="AS19" i="11"/>
  <c r="AS18" i="11"/>
  <c r="AS17" i="11"/>
  <c r="AS16" i="11"/>
  <c r="AS14" i="11"/>
  <c r="AS13" i="11"/>
  <c r="AS11" i="11"/>
  <c r="AS9" i="11"/>
  <c r="B110" i="8"/>
  <c r="BM64" i="11"/>
  <c r="BM63" i="11"/>
  <c r="BM62" i="11"/>
  <c r="BM61" i="11"/>
  <c r="BM60" i="11"/>
  <c r="BM59" i="11"/>
  <c r="BM58" i="11"/>
  <c r="BM57" i="11"/>
  <c r="BM56" i="11"/>
  <c r="BM55" i="11"/>
  <c r="BM54" i="11"/>
  <c r="BM53" i="11"/>
  <c r="BM52" i="11"/>
  <c r="BM51" i="11"/>
  <c r="BM50" i="11"/>
  <c r="BM49" i="11"/>
  <c r="BM48" i="11"/>
  <c r="BM47" i="11"/>
  <c r="BM46" i="11"/>
  <c r="BM45" i="11"/>
  <c r="BM44" i="11"/>
  <c r="BM43" i="11"/>
  <c r="BM42" i="11"/>
  <c r="BM41" i="11"/>
  <c r="BM40" i="11"/>
  <c r="BM39" i="11"/>
  <c r="BM38" i="11"/>
  <c r="BM37" i="11"/>
  <c r="BM36" i="11"/>
  <c r="BM35" i="11"/>
  <c r="BM34" i="11"/>
  <c r="BM33" i="11"/>
  <c r="BM32" i="11"/>
  <c r="BM31" i="11"/>
  <c r="BM30" i="11"/>
  <c r="BN63" i="11"/>
  <c r="BN61" i="11"/>
  <c r="BN59" i="11"/>
  <c r="BN57" i="11"/>
  <c r="BN55" i="11"/>
  <c r="BN53" i="11"/>
  <c r="BN51" i="11"/>
  <c r="BN49" i="11"/>
  <c r="BN47" i="11"/>
  <c r="BN45" i="11"/>
  <c r="BN43" i="11"/>
  <c r="BN41" i="11"/>
  <c r="BN39" i="11"/>
  <c r="BN37" i="11"/>
  <c r="BN35" i="11"/>
  <c r="BN33" i="11"/>
  <c r="BN31" i="11"/>
  <c r="BN64" i="11"/>
  <c r="BN60" i="11"/>
  <c r="BN54" i="11"/>
  <c r="BN40" i="11"/>
  <c r="BN36" i="11"/>
  <c r="BN34" i="11"/>
  <c r="BM29" i="11"/>
  <c r="BM26" i="11"/>
  <c r="BM23" i="11"/>
  <c r="BM22" i="11"/>
  <c r="BM20" i="11"/>
  <c r="BM18" i="11"/>
  <c r="BM17" i="11"/>
  <c r="BM16" i="11"/>
  <c r="BM15" i="11"/>
  <c r="BM13" i="11"/>
  <c r="BM12" i="11"/>
  <c r="BM10" i="11"/>
  <c r="BM9" i="11"/>
  <c r="BN29" i="11"/>
  <c r="BN28" i="11"/>
  <c r="BN27" i="11"/>
  <c r="BN26" i="11"/>
  <c r="BN25" i="11"/>
  <c r="BN24" i="11"/>
  <c r="BN23" i="11"/>
  <c r="BN22" i="11"/>
  <c r="BN21" i="11"/>
  <c r="BN20" i="11"/>
  <c r="BN19" i="11"/>
  <c r="BN18" i="11"/>
  <c r="BN17" i="11"/>
  <c r="BN16" i="11"/>
  <c r="BN15" i="11"/>
  <c r="BN14" i="11"/>
  <c r="BN13" i="11"/>
  <c r="BN12" i="11"/>
  <c r="BN11" i="11"/>
  <c r="BN10" i="11"/>
  <c r="BN9" i="11"/>
  <c r="BN8" i="11"/>
  <c r="BN7" i="11"/>
  <c r="BN6" i="11"/>
  <c r="BN5" i="11"/>
  <c r="BN4" i="11"/>
  <c r="BN3" i="11"/>
  <c r="BN2" i="11"/>
  <c r="BN62" i="11"/>
  <c r="BN58" i="11"/>
  <c r="BN56" i="11"/>
  <c r="BN52" i="11"/>
  <c r="BN50" i="11"/>
  <c r="BN48" i="11"/>
  <c r="BN46" i="11"/>
  <c r="BN44" i="11"/>
  <c r="BN42" i="11"/>
  <c r="BN38" i="11"/>
  <c r="BN32" i="11"/>
  <c r="BN30" i="11"/>
  <c r="BM28" i="11"/>
  <c r="BM27" i="11"/>
  <c r="BM25" i="11"/>
  <c r="BM24" i="11"/>
  <c r="BM21" i="11"/>
  <c r="BM19" i="11"/>
  <c r="BM14" i="11"/>
  <c r="BM11" i="11"/>
  <c r="AG64" i="12"/>
  <c r="AG63" i="12"/>
  <c r="AG62" i="12"/>
  <c r="AG61" i="12"/>
  <c r="AG60" i="12"/>
  <c r="AG56" i="12"/>
  <c r="AG52" i="12"/>
  <c r="AG59" i="12"/>
  <c r="AG55" i="12"/>
  <c r="AG51" i="12"/>
  <c r="AG47" i="12"/>
  <c r="AG43" i="12"/>
  <c r="AG39" i="12"/>
  <c r="AG57" i="12"/>
  <c r="AG53" i="12"/>
  <c r="AG49" i="12"/>
  <c r="AG45" i="12"/>
  <c r="AG41" i="12"/>
  <c r="AG37" i="12"/>
  <c r="AG54" i="12"/>
  <c r="AG35" i="12"/>
  <c r="AG31" i="12"/>
  <c r="AG27" i="12"/>
  <c r="AG23" i="12"/>
  <c r="AG58" i="12"/>
  <c r="AG50" i="12"/>
  <c r="AG33" i="12"/>
  <c r="AG30" i="12"/>
  <c r="AG25" i="12"/>
  <c r="AG22" i="12"/>
  <c r="AG17" i="12"/>
  <c r="AG48" i="12"/>
  <c r="AG46" i="12"/>
  <c r="AG44" i="12"/>
  <c r="AG42" i="12"/>
  <c r="AG40" i="12"/>
  <c r="AG38" i="12"/>
  <c r="AG36" i="12"/>
  <c r="AG34" i="12"/>
  <c r="AG32" i="12"/>
  <c r="AG29" i="12"/>
  <c r="AG18" i="12"/>
  <c r="AG15" i="12"/>
  <c r="AG11" i="12"/>
  <c r="AG7" i="12"/>
  <c r="AG3" i="12"/>
  <c r="AG13" i="12"/>
  <c r="AG9" i="12"/>
  <c r="AG5" i="12"/>
  <c r="AG14" i="12"/>
  <c r="AG10" i="12"/>
  <c r="AG6" i="12"/>
  <c r="AG2" i="12"/>
  <c r="AG28" i="12"/>
  <c r="AG21" i="12"/>
  <c r="B63" i="16"/>
  <c r="BM8" i="12"/>
  <c r="AF63" i="11"/>
  <c r="AF61" i="11"/>
  <c r="AF59" i="11"/>
  <c r="AF57" i="11"/>
  <c r="AF55" i="11"/>
  <c r="AF53" i="11"/>
  <c r="AF51" i="11"/>
  <c r="AF49" i="11"/>
  <c r="AF47" i="11"/>
  <c r="AF45" i="11"/>
  <c r="AF43" i="11"/>
  <c r="AF41" i="11"/>
  <c r="AF39" i="11"/>
  <c r="AF37" i="11"/>
  <c r="AF35" i="11"/>
  <c r="AF33" i="11"/>
  <c r="AF31" i="11"/>
  <c r="B63" i="8"/>
  <c r="B59" i="8"/>
  <c r="AR63" i="11"/>
  <c r="B155" i="8"/>
  <c r="BL63" i="11"/>
  <c r="BL61" i="11"/>
  <c r="BL59" i="11"/>
  <c r="BL57" i="11"/>
  <c r="BL55" i="11"/>
  <c r="BL53" i="11"/>
  <c r="BL51" i="11"/>
  <c r="BL49" i="11"/>
  <c r="BL47" i="11"/>
  <c r="BL45" i="11"/>
  <c r="BL43" i="11"/>
  <c r="BL41" i="11"/>
  <c r="BL39" i="11"/>
  <c r="BL37" i="11"/>
  <c r="BL35" i="11"/>
  <c r="BL33" i="11"/>
  <c r="BL31" i="11"/>
  <c r="B159" i="8"/>
  <c r="B107" i="16"/>
  <c r="AG64" i="13"/>
  <c r="AG63" i="13"/>
  <c r="AG61" i="13"/>
  <c r="AG60" i="13"/>
  <c r="AG62" i="13"/>
  <c r="AG58" i="13"/>
  <c r="AG57" i="13"/>
  <c r="AG56" i="13"/>
  <c r="AG55" i="13"/>
  <c r="AG54" i="13"/>
  <c r="AG53" i="13"/>
  <c r="AG52" i="13"/>
  <c r="AG51" i="13"/>
  <c r="AG50" i="13"/>
  <c r="AG49" i="13"/>
  <c r="AG48" i="13"/>
  <c r="AG47" i="13"/>
  <c r="AG46" i="13"/>
  <c r="AG45" i="13"/>
  <c r="AG44" i="13"/>
  <c r="AG43" i="13"/>
  <c r="AG42" i="13"/>
  <c r="AG41" i="13"/>
  <c r="AG40" i="13"/>
  <c r="AG39" i="13"/>
  <c r="AG38" i="13"/>
  <c r="AG37" i="13"/>
  <c r="AG36" i="13"/>
  <c r="AG35" i="13"/>
  <c r="AG34" i="13"/>
  <c r="AG33" i="13"/>
  <c r="AG32" i="13"/>
  <c r="AG31" i="13"/>
  <c r="AG30" i="13"/>
  <c r="AG29" i="13"/>
  <c r="AG28" i="13"/>
  <c r="AG27" i="13"/>
  <c r="AG26" i="13"/>
  <c r="AG25" i="13"/>
  <c r="AG24" i="13"/>
  <c r="AG23" i="13"/>
  <c r="AG22" i="13"/>
  <c r="AG21" i="13"/>
  <c r="AG59" i="13"/>
  <c r="AG17" i="13"/>
  <c r="AG16" i="13"/>
  <c r="AG15" i="13"/>
  <c r="AG14" i="13"/>
  <c r="AG13" i="13"/>
  <c r="AG12" i="13"/>
  <c r="AG11" i="13"/>
  <c r="AG10" i="13"/>
  <c r="AG9" i="13"/>
  <c r="AG8" i="13"/>
  <c r="AG7" i="13"/>
  <c r="AG6" i="13"/>
  <c r="AG5" i="13"/>
  <c r="AG4" i="13"/>
  <c r="AG3" i="13"/>
  <c r="AG2" i="13"/>
  <c r="AG20" i="13"/>
  <c r="AG18" i="13"/>
  <c r="AG19" i="13"/>
  <c r="B63" i="19"/>
  <c r="BM64" i="13"/>
  <c r="BM63" i="13"/>
  <c r="BM61" i="13"/>
  <c r="BM62" i="13"/>
  <c r="BM60" i="13"/>
  <c r="BM58" i="13"/>
  <c r="BM57" i="13"/>
  <c r="BM56" i="13"/>
  <c r="BM55" i="13"/>
  <c r="BM54" i="13"/>
  <c r="BM53" i="13"/>
  <c r="BM52" i="13"/>
  <c r="BM51" i="13"/>
  <c r="BM50" i="13"/>
  <c r="BM49" i="13"/>
  <c r="BM48" i="13"/>
  <c r="BM47" i="13"/>
  <c r="BM46" i="13"/>
  <c r="BM45" i="13"/>
  <c r="BM44" i="13"/>
  <c r="BM43" i="13"/>
  <c r="BM42" i="13"/>
  <c r="BM41" i="13"/>
  <c r="BM40" i="13"/>
  <c r="BM39" i="13"/>
  <c r="BM38" i="13"/>
  <c r="BM37" i="13"/>
  <c r="BM36" i="13"/>
  <c r="BM35" i="13"/>
  <c r="BM34" i="13"/>
  <c r="BM33" i="13"/>
  <c r="BM32" i="13"/>
  <c r="BM31" i="13"/>
  <c r="BM30" i="13"/>
  <c r="BM29" i="13"/>
  <c r="BM28" i="13"/>
  <c r="BM27" i="13"/>
  <c r="BM26" i="13"/>
  <c r="BM25" i="13"/>
  <c r="BM24" i="13"/>
  <c r="BM23" i="13"/>
  <c r="BM22" i="13"/>
  <c r="BM21" i="13"/>
  <c r="BM20" i="13"/>
  <c r="BM59" i="13"/>
  <c r="BM17" i="13"/>
  <c r="BM16" i="13"/>
  <c r="BM15" i="13"/>
  <c r="BM14" i="13"/>
  <c r="BM13" i="13"/>
  <c r="BM12" i="13"/>
  <c r="BM11" i="13"/>
  <c r="BM10" i="13"/>
  <c r="BM9" i="13"/>
  <c r="BM8" i="13"/>
  <c r="BM7" i="13"/>
  <c r="BM6" i="13"/>
  <c r="BM5" i="13"/>
  <c r="BM4" i="13"/>
  <c r="BM3" i="13"/>
  <c r="BM2" i="13"/>
  <c r="BM18" i="13"/>
  <c r="BM19" i="13"/>
  <c r="B159" i="19"/>
  <c r="AB58" i="14"/>
  <c r="AB57" i="14"/>
  <c r="AB56" i="14"/>
  <c r="AB55" i="14"/>
  <c r="AB54" i="14"/>
  <c r="AB53" i="14"/>
  <c r="AB52" i="14"/>
  <c r="AB51" i="14"/>
  <c r="AB50" i="14"/>
  <c r="AB61" i="14"/>
  <c r="AB64" i="14"/>
  <c r="AB63" i="14"/>
  <c r="AB49" i="14"/>
  <c r="AB47" i="14"/>
  <c r="AB45" i="14"/>
  <c r="AB43" i="14"/>
  <c r="AB41" i="14"/>
  <c r="AB39" i="14"/>
  <c r="AB37" i="14"/>
  <c r="AB35" i="14"/>
  <c r="AB33" i="14"/>
  <c r="AB48" i="14"/>
  <c r="AB62" i="14"/>
  <c r="AB59" i="14"/>
  <c r="AB31" i="14"/>
  <c r="AB29" i="14"/>
  <c r="AB27" i="14"/>
  <c r="AB25" i="14"/>
  <c r="AB23" i="14"/>
  <c r="AB21" i="14"/>
  <c r="AB19" i="14"/>
  <c r="AB17" i="14"/>
  <c r="AB15" i="14"/>
  <c r="AB13" i="14"/>
  <c r="AB11" i="14"/>
  <c r="AB9" i="14"/>
  <c r="AB7" i="14"/>
  <c r="AB5" i="14"/>
  <c r="AB3" i="14"/>
  <c r="AB40" i="14"/>
  <c r="AB60" i="14"/>
  <c r="AB42" i="14"/>
  <c r="AB46" i="14"/>
  <c r="AB38" i="14"/>
  <c r="AB32" i="14"/>
  <c r="AB30" i="14"/>
  <c r="AB26" i="14"/>
  <c r="AB22" i="14"/>
  <c r="AB18" i="14"/>
  <c r="AB44" i="14"/>
  <c r="AB28" i="14"/>
  <c r="AB24" i="14"/>
  <c r="AB20" i="14"/>
  <c r="AB16" i="14"/>
  <c r="AB36" i="14"/>
  <c r="AB34" i="14"/>
  <c r="AB10" i="14"/>
  <c r="AB6" i="14"/>
  <c r="AB2" i="14"/>
  <c r="AB14" i="14"/>
  <c r="AB12" i="14"/>
  <c r="AB4" i="14"/>
  <c r="AB8" i="14"/>
  <c r="AK64" i="14"/>
  <c r="AK63" i="14"/>
  <c r="AK62" i="14"/>
  <c r="AK61" i="14"/>
  <c r="AK60" i="14"/>
  <c r="AK59" i="14"/>
  <c r="AL63" i="14"/>
  <c r="AL61" i="14"/>
  <c r="AL59" i="14"/>
  <c r="AK58" i="14"/>
  <c r="AK56" i="14"/>
  <c r="AK54" i="14"/>
  <c r="AK52" i="14"/>
  <c r="AK50" i="14"/>
  <c r="AL49" i="14"/>
  <c r="AL48" i="14"/>
  <c r="AL47" i="14"/>
  <c r="AL46" i="14"/>
  <c r="AL45" i="14"/>
  <c r="AL44" i="14"/>
  <c r="AL43" i="14"/>
  <c r="AL42" i="14"/>
  <c r="AL41" i="14"/>
  <c r="AL40" i="14"/>
  <c r="AL39" i="14"/>
  <c r="AL38" i="14"/>
  <c r="AL37" i="14"/>
  <c r="AL36" i="14"/>
  <c r="AL35" i="14"/>
  <c r="AL34" i="14"/>
  <c r="AL33" i="14"/>
  <c r="AL32" i="14"/>
  <c r="AL56" i="14"/>
  <c r="AK55" i="14"/>
  <c r="AL52" i="14"/>
  <c r="AK51" i="14"/>
  <c r="AK31" i="14"/>
  <c r="AK30" i="14"/>
  <c r="AK29" i="14"/>
  <c r="AK28" i="14"/>
  <c r="AK27" i="14"/>
  <c r="AK26" i="14"/>
  <c r="AK25" i="14"/>
  <c r="AK24" i="14"/>
  <c r="AK23" i="14"/>
  <c r="AK22" i="14"/>
  <c r="AK21" i="14"/>
  <c r="AK20" i="14"/>
  <c r="AK19" i="14"/>
  <c r="AK18" i="14"/>
  <c r="AK17" i="14"/>
  <c r="AK16" i="14"/>
  <c r="AK15" i="14"/>
  <c r="AK14" i="14"/>
  <c r="AK13" i="14"/>
  <c r="AK12" i="14"/>
  <c r="AK11" i="14"/>
  <c r="AK10" i="14"/>
  <c r="AK9" i="14"/>
  <c r="AK8" i="14"/>
  <c r="AK7" i="14"/>
  <c r="AK6" i="14"/>
  <c r="AK5" i="14"/>
  <c r="AK4" i="14"/>
  <c r="AK3" i="14"/>
  <c r="AK2" i="14"/>
  <c r="AK57" i="14"/>
  <c r="AK53" i="14"/>
  <c r="AK46" i="14"/>
  <c r="AL64" i="14"/>
  <c r="AL62" i="14"/>
  <c r="AK47" i="14"/>
  <c r="AK43" i="14"/>
  <c r="AK39" i="14"/>
  <c r="AK35" i="14"/>
  <c r="AL57" i="14"/>
  <c r="AL51" i="14"/>
  <c r="AK42" i="14"/>
  <c r="AL60" i="14"/>
  <c r="AL58" i="14"/>
  <c r="AL53" i="14"/>
  <c r="AK49" i="14"/>
  <c r="AK44" i="14"/>
  <c r="AK37" i="14"/>
  <c r="AK36" i="14"/>
  <c r="AL55" i="14"/>
  <c r="AL50" i="14"/>
  <c r="AK45" i="14"/>
  <c r="AK41" i="14"/>
  <c r="AK40" i="14"/>
  <c r="AK33" i="14"/>
  <c r="AK32" i="14"/>
  <c r="AL31" i="14"/>
  <c r="AL27" i="14"/>
  <c r="AL54" i="14"/>
  <c r="AK48" i="14"/>
  <c r="AK34" i="14"/>
  <c r="AL28" i="14"/>
  <c r="AL24" i="14"/>
  <c r="AL20" i="14"/>
  <c r="AL30" i="14"/>
  <c r="AL26" i="14"/>
  <c r="AL22" i="14"/>
  <c r="AL18" i="14"/>
  <c r="AL14" i="14"/>
  <c r="AL8" i="14"/>
  <c r="AL4" i="14"/>
  <c r="AL25" i="14"/>
  <c r="AL21" i="14"/>
  <c r="AL17" i="14"/>
  <c r="AL16" i="14"/>
  <c r="AL15" i="14"/>
  <c r="AK38" i="14"/>
  <c r="AL23" i="14"/>
  <c r="AL19" i="14"/>
  <c r="AL11" i="14"/>
  <c r="AL7" i="14"/>
  <c r="AL3" i="14"/>
  <c r="AL6" i="14"/>
  <c r="AL5" i="14"/>
  <c r="AL12" i="14"/>
  <c r="AL29" i="14"/>
  <c r="AL13" i="14"/>
  <c r="AL9" i="14"/>
  <c r="AL2" i="14"/>
  <c r="AL10" i="14"/>
  <c r="B74" i="18"/>
  <c r="AO64" i="14"/>
  <c r="AO63" i="14"/>
  <c r="AO62" i="14"/>
  <c r="AO61" i="14"/>
  <c r="AO60" i="14"/>
  <c r="AO59" i="14"/>
  <c r="AP61" i="14"/>
  <c r="AP58" i="14"/>
  <c r="AP56" i="14"/>
  <c r="AP54" i="14"/>
  <c r="AP52" i="14"/>
  <c r="AP50" i="14"/>
  <c r="AP49" i="14"/>
  <c r="AP48" i="14"/>
  <c r="AP47" i="14"/>
  <c r="AP46" i="14"/>
  <c r="AP45" i="14"/>
  <c r="AP44" i="14"/>
  <c r="AP43" i="14"/>
  <c r="AP42" i="14"/>
  <c r="AP41" i="14"/>
  <c r="AP40" i="14"/>
  <c r="AP39" i="14"/>
  <c r="AP38" i="14"/>
  <c r="AP37" i="14"/>
  <c r="AP36" i="14"/>
  <c r="AP35" i="14"/>
  <c r="AP34" i="14"/>
  <c r="AP33" i="14"/>
  <c r="AP32" i="14"/>
  <c r="AP63" i="14"/>
  <c r="AP62" i="14"/>
  <c r="AO58" i="14"/>
  <c r="AP55" i="14"/>
  <c r="AO54" i="14"/>
  <c r="AP51" i="14"/>
  <c r="AO50" i="14"/>
  <c r="AO48" i="14"/>
  <c r="AO46" i="14"/>
  <c r="AO44" i="14"/>
  <c r="AO42" i="14"/>
  <c r="AO40" i="14"/>
  <c r="AO38" i="14"/>
  <c r="AO36" i="14"/>
  <c r="AO34" i="14"/>
  <c r="AO32" i="14"/>
  <c r="AO31" i="14"/>
  <c r="AO30" i="14"/>
  <c r="AO29" i="14"/>
  <c r="AO28" i="14"/>
  <c r="AO27" i="14"/>
  <c r="AO26" i="14"/>
  <c r="AO25" i="14"/>
  <c r="AO24" i="14"/>
  <c r="AO23" i="14"/>
  <c r="AO22" i="14"/>
  <c r="AO21" i="14"/>
  <c r="AO20" i="14"/>
  <c r="AO19" i="14"/>
  <c r="AO18" i="14"/>
  <c r="AO17" i="14"/>
  <c r="AO16" i="14"/>
  <c r="AO15" i="14"/>
  <c r="AO14" i="14"/>
  <c r="AO13" i="14"/>
  <c r="AO12" i="14"/>
  <c r="AO11" i="14"/>
  <c r="AO10" i="14"/>
  <c r="AO9" i="14"/>
  <c r="AO8" i="14"/>
  <c r="AO7" i="14"/>
  <c r="AO6" i="14"/>
  <c r="AO5" i="14"/>
  <c r="AO4" i="14"/>
  <c r="AO3" i="14"/>
  <c r="AO2" i="14"/>
  <c r="AP60" i="14"/>
  <c r="AP57" i="14"/>
  <c r="AP53" i="14"/>
  <c r="AO49" i="14"/>
  <c r="AO45" i="14"/>
  <c r="AP59" i="14"/>
  <c r="AO57" i="14"/>
  <c r="AO56" i="14"/>
  <c r="AO55" i="14"/>
  <c r="AO53" i="14"/>
  <c r="AO52" i="14"/>
  <c r="AO51" i="14"/>
  <c r="AP30" i="14"/>
  <c r="AP28" i="14"/>
  <c r="AP26" i="14"/>
  <c r="AP24" i="14"/>
  <c r="AP22" i="14"/>
  <c r="AP20" i="14"/>
  <c r="AP18" i="14"/>
  <c r="AP16" i="14"/>
  <c r="AP14" i="14"/>
  <c r="AP12" i="14"/>
  <c r="AP10" i="14"/>
  <c r="AP8" i="14"/>
  <c r="AP6" i="14"/>
  <c r="AP4" i="14"/>
  <c r="AP2" i="14"/>
  <c r="AP64" i="14"/>
  <c r="AO47" i="14"/>
  <c r="AO39" i="14"/>
  <c r="AO41" i="14"/>
  <c r="AO37" i="14"/>
  <c r="AO43" i="14"/>
  <c r="AP31" i="14"/>
  <c r="AP27" i="14"/>
  <c r="AP23" i="14"/>
  <c r="AP19" i="14"/>
  <c r="AO35" i="14"/>
  <c r="AP29" i="14"/>
  <c r="AP25" i="14"/>
  <c r="AP21" i="14"/>
  <c r="AP17" i="14"/>
  <c r="AP13" i="14"/>
  <c r="AO33" i="14"/>
  <c r="AP11" i="14"/>
  <c r="AP7" i="14"/>
  <c r="AP3" i="14"/>
  <c r="AP9" i="14"/>
  <c r="AP15" i="14"/>
  <c r="AP5" i="14"/>
  <c r="B86" i="18"/>
  <c r="BH58" i="14"/>
  <c r="BH57" i="14"/>
  <c r="BH56" i="14"/>
  <c r="BH55" i="14"/>
  <c r="BH54" i="14"/>
  <c r="BH53" i="14"/>
  <c r="BH52" i="14"/>
  <c r="BH51" i="14"/>
  <c r="BH50" i="14"/>
  <c r="BH61" i="14"/>
  <c r="BH60" i="14"/>
  <c r="BH59" i="14"/>
  <c r="BH49" i="14"/>
  <c r="BH47" i="14"/>
  <c r="BH45" i="14"/>
  <c r="BH43" i="14"/>
  <c r="BH41" i="14"/>
  <c r="BH39" i="14"/>
  <c r="BH37" i="14"/>
  <c r="BH35" i="14"/>
  <c r="BH33" i="14"/>
  <c r="BH31" i="14"/>
  <c r="BH48" i="14"/>
  <c r="BH44" i="14"/>
  <c r="BH63" i="14"/>
  <c r="BH29" i="14"/>
  <c r="BH27" i="14"/>
  <c r="BH25" i="14"/>
  <c r="BH23" i="14"/>
  <c r="BH21" i="14"/>
  <c r="BH19" i="14"/>
  <c r="BH17" i="14"/>
  <c r="BH15" i="14"/>
  <c r="BH13" i="14"/>
  <c r="BH11" i="14"/>
  <c r="BH9" i="14"/>
  <c r="BH7" i="14"/>
  <c r="BH5" i="14"/>
  <c r="BH3" i="14"/>
  <c r="BH62" i="14"/>
  <c r="BH64" i="14"/>
  <c r="BH46" i="14"/>
  <c r="BH38" i="14"/>
  <c r="BH42" i="14"/>
  <c r="BH34" i="14"/>
  <c r="BH36" i="14"/>
  <c r="BH30" i="14"/>
  <c r="BH26" i="14"/>
  <c r="BH22" i="14"/>
  <c r="BH18" i="14"/>
  <c r="BH40" i="14"/>
  <c r="BH32" i="14"/>
  <c r="BH28" i="14"/>
  <c r="BH24" i="14"/>
  <c r="BH20" i="14"/>
  <c r="BH16" i="14"/>
  <c r="BH12" i="14"/>
  <c r="BH10" i="14"/>
  <c r="BH6" i="14"/>
  <c r="BH2" i="14"/>
  <c r="BH8" i="14"/>
  <c r="BH14" i="14"/>
  <c r="BH4" i="14"/>
  <c r="BQ64" i="14"/>
  <c r="BQ63" i="14"/>
  <c r="BQ62" i="14"/>
  <c r="BQ61" i="14"/>
  <c r="BQ60" i="14"/>
  <c r="BQ59" i="14"/>
  <c r="BR63" i="14"/>
  <c r="BR61" i="14"/>
  <c r="BR59" i="14"/>
  <c r="BQ58" i="14"/>
  <c r="BQ56" i="14"/>
  <c r="BQ54" i="14"/>
  <c r="BQ52" i="14"/>
  <c r="BQ50" i="14"/>
  <c r="BR48" i="14"/>
  <c r="BR47" i="14"/>
  <c r="BR46" i="14"/>
  <c r="BR45" i="14"/>
  <c r="BR44" i="14"/>
  <c r="BR43" i="14"/>
  <c r="BR42" i="14"/>
  <c r="BR41" i="14"/>
  <c r="BR40" i="14"/>
  <c r="BR39" i="14"/>
  <c r="BR38" i="14"/>
  <c r="BR37" i="14"/>
  <c r="BR36" i="14"/>
  <c r="BR35" i="14"/>
  <c r="BR34" i="14"/>
  <c r="BR33" i="14"/>
  <c r="BR32" i="14"/>
  <c r="BR31" i="14"/>
  <c r="BR62" i="14"/>
  <c r="BR56" i="14"/>
  <c r="BQ55" i="14"/>
  <c r="BR52" i="14"/>
  <c r="BQ51" i="14"/>
  <c r="BQ30" i="14"/>
  <c r="BQ29" i="14"/>
  <c r="BQ28" i="14"/>
  <c r="BQ27" i="14"/>
  <c r="BQ26" i="14"/>
  <c r="BQ25" i="14"/>
  <c r="BQ24" i="14"/>
  <c r="BQ23" i="14"/>
  <c r="BQ22" i="14"/>
  <c r="BQ21" i="14"/>
  <c r="BQ20" i="14"/>
  <c r="BQ19" i="14"/>
  <c r="BQ18" i="14"/>
  <c r="BQ17" i="14"/>
  <c r="BQ16" i="14"/>
  <c r="BQ15" i="14"/>
  <c r="BQ14" i="14"/>
  <c r="BQ13" i="14"/>
  <c r="BQ12" i="14"/>
  <c r="BQ11" i="14"/>
  <c r="BQ10" i="14"/>
  <c r="BQ9" i="14"/>
  <c r="BQ8" i="14"/>
  <c r="BQ7" i="14"/>
  <c r="BQ6" i="14"/>
  <c r="BQ5" i="14"/>
  <c r="BQ4" i="14"/>
  <c r="BQ3" i="14"/>
  <c r="BQ2" i="14"/>
  <c r="BQ57" i="14"/>
  <c r="BQ53" i="14"/>
  <c r="BQ49" i="14"/>
  <c r="BQ46" i="14"/>
  <c r="BQ47" i="14"/>
  <c r="BQ43" i="14"/>
  <c r="BQ39" i="14"/>
  <c r="BQ35" i="14"/>
  <c r="BQ31" i="14"/>
  <c r="BR55" i="14"/>
  <c r="BR50" i="14"/>
  <c r="BQ48" i="14"/>
  <c r="BQ38" i="14"/>
  <c r="BR64" i="14"/>
  <c r="BR57" i="14"/>
  <c r="BR51" i="14"/>
  <c r="BQ45" i="14"/>
  <c r="BQ41" i="14"/>
  <c r="BQ40" i="14"/>
  <c r="BR54" i="14"/>
  <c r="BR49" i="14"/>
  <c r="BQ37" i="14"/>
  <c r="BQ36" i="14"/>
  <c r="BR53" i="14"/>
  <c r="BR27" i="14"/>
  <c r="BR28" i="14"/>
  <c r="BR24" i="14"/>
  <c r="BR20" i="14"/>
  <c r="BR60" i="14"/>
  <c r="BR58" i="14"/>
  <c r="BQ44" i="14"/>
  <c r="BQ34" i="14"/>
  <c r="BR30" i="14"/>
  <c r="BR26" i="14"/>
  <c r="BR22" i="14"/>
  <c r="BR18" i="14"/>
  <c r="BR14" i="14"/>
  <c r="BR29" i="14"/>
  <c r="BR8" i="14"/>
  <c r="BR4" i="14"/>
  <c r="BQ32" i="14"/>
  <c r="BR21" i="14"/>
  <c r="BR17" i="14"/>
  <c r="BR16" i="14"/>
  <c r="BR15" i="14"/>
  <c r="BR13" i="14"/>
  <c r="BQ42" i="14"/>
  <c r="BR23" i="14"/>
  <c r="BR19" i="14"/>
  <c r="BR11" i="14"/>
  <c r="BR7" i="14"/>
  <c r="BR3" i="14"/>
  <c r="BR25" i="14"/>
  <c r="BR12" i="14"/>
  <c r="BR10" i="14"/>
  <c r="BR9" i="14"/>
  <c r="BR2" i="14"/>
  <c r="BQ33" i="14"/>
  <c r="BR5" i="14"/>
  <c r="BR6" i="14"/>
  <c r="B170" i="18"/>
  <c r="BU64" i="14"/>
  <c r="BU63" i="14"/>
  <c r="BU62" i="14"/>
  <c r="BU61" i="14"/>
  <c r="BU60" i="14"/>
  <c r="BU59" i="14"/>
  <c r="BU58" i="14"/>
  <c r="BV61" i="14"/>
  <c r="BV56" i="14"/>
  <c r="BV54" i="14"/>
  <c r="BV52" i="14"/>
  <c r="BV50" i="14"/>
  <c r="BV48" i="14"/>
  <c r="BV47" i="14"/>
  <c r="BV46" i="14"/>
  <c r="BV45" i="14"/>
  <c r="BV44" i="14"/>
  <c r="BV43" i="14"/>
  <c r="BV42" i="14"/>
  <c r="BV41" i="14"/>
  <c r="BV40" i="14"/>
  <c r="BV39" i="14"/>
  <c r="BV38" i="14"/>
  <c r="BV37" i="14"/>
  <c r="BV36" i="14"/>
  <c r="BV35" i="14"/>
  <c r="BV34" i="14"/>
  <c r="BV33" i="14"/>
  <c r="BV32" i="14"/>
  <c r="BV31" i="14"/>
  <c r="BV59" i="14"/>
  <c r="BV58" i="14"/>
  <c r="BV55" i="14"/>
  <c r="BU54" i="14"/>
  <c r="BV51" i="14"/>
  <c r="BU50" i="14"/>
  <c r="BU48" i="14"/>
  <c r="BU46" i="14"/>
  <c r="BU44" i="14"/>
  <c r="BU42" i="14"/>
  <c r="BU40" i="14"/>
  <c r="BU38" i="14"/>
  <c r="BU36" i="14"/>
  <c r="BU34" i="14"/>
  <c r="BU32" i="14"/>
  <c r="BU30" i="14"/>
  <c r="BU29" i="14"/>
  <c r="BU28" i="14"/>
  <c r="BU27" i="14"/>
  <c r="BU26" i="14"/>
  <c r="BU25" i="14"/>
  <c r="BU24" i="14"/>
  <c r="BU23" i="14"/>
  <c r="BU22" i="14"/>
  <c r="BU21" i="14"/>
  <c r="BU20" i="14"/>
  <c r="BU19" i="14"/>
  <c r="BU18" i="14"/>
  <c r="BU17" i="14"/>
  <c r="BU16" i="14"/>
  <c r="BU15" i="14"/>
  <c r="BU14" i="14"/>
  <c r="BU13" i="14"/>
  <c r="BU12" i="14"/>
  <c r="BU11" i="14"/>
  <c r="BU10" i="14"/>
  <c r="BU9" i="14"/>
  <c r="BU8" i="14"/>
  <c r="BU7" i="14"/>
  <c r="BU6" i="14"/>
  <c r="BU5" i="14"/>
  <c r="BU4" i="14"/>
  <c r="BU3" i="14"/>
  <c r="BU2" i="14"/>
  <c r="BV64" i="14"/>
  <c r="BV62" i="14"/>
  <c r="BV57" i="14"/>
  <c r="BV53" i="14"/>
  <c r="BV49" i="14"/>
  <c r="BU45" i="14"/>
  <c r="BV63" i="14"/>
  <c r="BV60" i="14"/>
  <c r="BU57" i="14"/>
  <c r="BU56" i="14"/>
  <c r="BU55" i="14"/>
  <c r="BU53" i="14"/>
  <c r="BU52" i="14"/>
  <c r="BU51" i="14"/>
  <c r="BU49" i="14"/>
  <c r="BV30" i="14"/>
  <c r="BV28" i="14"/>
  <c r="BV26" i="14"/>
  <c r="BV24" i="14"/>
  <c r="BV22" i="14"/>
  <c r="BV20" i="14"/>
  <c r="BV18" i="14"/>
  <c r="BV16" i="14"/>
  <c r="BV14" i="14"/>
  <c r="BV12" i="14"/>
  <c r="BV10" i="14"/>
  <c r="BV8" i="14"/>
  <c r="BV6" i="14"/>
  <c r="BV4" i="14"/>
  <c r="BV2" i="14"/>
  <c r="BU43" i="14"/>
  <c r="BU37" i="14"/>
  <c r="BU41" i="14"/>
  <c r="BU35" i="14"/>
  <c r="BU33" i="14"/>
  <c r="BU39" i="14"/>
  <c r="BV27" i="14"/>
  <c r="BV23" i="14"/>
  <c r="BV19" i="14"/>
  <c r="BU47" i="14"/>
  <c r="BU31" i="14"/>
  <c r="BV29" i="14"/>
  <c r="BV25" i="14"/>
  <c r="BV21" i="14"/>
  <c r="BV17" i="14"/>
  <c r="BV13" i="14"/>
  <c r="BV11" i="14"/>
  <c r="BV7" i="14"/>
  <c r="BV3" i="14"/>
  <c r="BV5" i="14"/>
  <c r="BV15" i="14"/>
  <c r="BV9" i="14"/>
  <c r="B182" i="18"/>
  <c r="AB2" i="11"/>
  <c r="AG2" i="11"/>
  <c r="AR2" i="11"/>
  <c r="AW2" i="11"/>
  <c r="BH2" i="11"/>
  <c r="BM2" i="11"/>
  <c r="AB4" i="11"/>
  <c r="AG4" i="11"/>
  <c r="AR4" i="11"/>
  <c r="AW4" i="11"/>
  <c r="BH4" i="11"/>
  <c r="BM4" i="11"/>
  <c r="AB6" i="11"/>
  <c r="AG6" i="11"/>
  <c r="AR6" i="11"/>
  <c r="AW6" i="11"/>
  <c r="BH6" i="11"/>
  <c r="BM6" i="11"/>
  <c r="AB8" i="11"/>
  <c r="AR8" i="11"/>
  <c r="BH8" i="11"/>
  <c r="BM8" i="11"/>
  <c r="AF9" i="11"/>
  <c r="AR9" i="11"/>
  <c r="BL9" i="11"/>
  <c r="AF10" i="11"/>
  <c r="AR10" i="11"/>
  <c r="BL10" i="11"/>
  <c r="AF11" i="11"/>
  <c r="AR11" i="11"/>
  <c r="BL11" i="11"/>
  <c r="AF12" i="11"/>
  <c r="AR12" i="11"/>
  <c r="BL12" i="11"/>
  <c r="AF13" i="11"/>
  <c r="AR13" i="11"/>
  <c r="BL13" i="11"/>
  <c r="AF14" i="11"/>
  <c r="AR14" i="11"/>
  <c r="BL14" i="11"/>
  <c r="AF15" i="11"/>
  <c r="AR15" i="11"/>
  <c r="BL15" i="11"/>
  <c r="AF16" i="11"/>
  <c r="AR16" i="11"/>
  <c r="BL16" i="11"/>
  <c r="AF17" i="11"/>
  <c r="AR17" i="11"/>
  <c r="BL17" i="11"/>
  <c r="AF18" i="11"/>
  <c r="AR18" i="11"/>
  <c r="BL18" i="11"/>
  <c r="AF19" i="11"/>
  <c r="AR19" i="11"/>
  <c r="BL19" i="11"/>
  <c r="AF20" i="11"/>
  <c r="AR20" i="11"/>
  <c r="BL20" i="11"/>
  <c r="AF21" i="11"/>
  <c r="AR21" i="11"/>
  <c r="BL21" i="11"/>
  <c r="AF22" i="11"/>
  <c r="AR22" i="11"/>
  <c r="BL22" i="11"/>
  <c r="AF23" i="11"/>
  <c r="AR23" i="11"/>
  <c r="BL23" i="11"/>
  <c r="AF24" i="11"/>
  <c r="AR24" i="11"/>
  <c r="BL24" i="11"/>
  <c r="AF25" i="11"/>
  <c r="AR25" i="11"/>
  <c r="BL25" i="11"/>
  <c r="AF26" i="11"/>
  <c r="AR26" i="11"/>
  <c r="BL26" i="11"/>
  <c r="AF27" i="11"/>
  <c r="AR27" i="11"/>
  <c r="BL27" i="11"/>
  <c r="AF28" i="11"/>
  <c r="AR28" i="11"/>
  <c r="BL28" i="11"/>
  <c r="AF29" i="11"/>
  <c r="AR29" i="11"/>
  <c r="BL29" i="11"/>
  <c r="AF30" i="11"/>
  <c r="BL30" i="11"/>
  <c r="AT31" i="11"/>
  <c r="AV32" i="11"/>
  <c r="AF34" i="11"/>
  <c r="BL34" i="11"/>
  <c r="AT35" i="11"/>
  <c r="AV36" i="11"/>
  <c r="AF38" i="11"/>
  <c r="BL38" i="11"/>
  <c r="AT39" i="11"/>
  <c r="AV40" i="11"/>
  <c r="AF42" i="11"/>
  <c r="BL42" i="11"/>
  <c r="AT43" i="11"/>
  <c r="AV44" i="11"/>
  <c r="AF46" i="11"/>
  <c r="BL46" i="11"/>
  <c r="AT47" i="11"/>
  <c r="AV48" i="11"/>
  <c r="AF50" i="11"/>
  <c r="BL50" i="11"/>
  <c r="AT51" i="11"/>
  <c r="AV52" i="11"/>
  <c r="AF54" i="11"/>
  <c r="BL54" i="11"/>
  <c r="AT55" i="11"/>
  <c r="AV56" i="11"/>
  <c r="AF58" i="11"/>
  <c r="BL58" i="11"/>
  <c r="AT59" i="11"/>
  <c r="AV60" i="11"/>
  <c r="AF62" i="11"/>
  <c r="BL62" i="11"/>
  <c r="AT63" i="11"/>
  <c r="AV64" i="11"/>
  <c r="B61" i="16"/>
  <c r="B59" i="16" s="1"/>
  <c r="B121" i="16"/>
  <c r="B119" i="16" s="1"/>
  <c r="AC3" i="12"/>
  <c r="BI3" i="12"/>
  <c r="AG4" i="12"/>
  <c r="AW8" i="12"/>
  <c r="AS11" i="12"/>
  <c r="BY11" i="12"/>
  <c r="BM12" i="12"/>
  <c r="AC18" i="12"/>
  <c r="BI18" i="12"/>
  <c r="BI19" i="12"/>
  <c r="AG24" i="12"/>
  <c r="BM24" i="12"/>
  <c r="T64" i="11"/>
  <c r="T62" i="11"/>
  <c r="T60" i="11"/>
  <c r="T58" i="11"/>
  <c r="T56" i="11"/>
  <c r="T54" i="11"/>
  <c r="T52" i="11"/>
  <c r="T50" i="11"/>
  <c r="T48" i="11"/>
  <c r="T46" i="11"/>
  <c r="T44" i="11"/>
  <c r="T42" i="11"/>
  <c r="T40" i="11"/>
  <c r="T38" i="11"/>
  <c r="T36" i="11"/>
  <c r="T34" i="11"/>
  <c r="T32" i="11"/>
  <c r="T61" i="11"/>
  <c r="T55" i="11"/>
  <c r="T53" i="11"/>
  <c r="T51" i="11"/>
  <c r="T43" i="11"/>
  <c r="T41" i="11"/>
  <c r="T39" i="11"/>
  <c r="T37" i="11"/>
  <c r="T35" i="11"/>
  <c r="T31" i="11"/>
  <c r="T63" i="11"/>
  <c r="T59" i="11"/>
  <c r="T57" i="11"/>
  <c r="T49" i="11"/>
  <c r="T47" i="11"/>
  <c r="T45" i="11"/>
  <c r="T33" i="11"/>
  <c r="B27" i="8"/>
  <c r="AJ64" i="11"/>
  <c r="AJ62" i="11"/>
  <c r="AJ60" i="11"/>
  <c r="AJ58" i="11"/>
  <c r="AJ56" i="11"/>
  <c r="AJ54" i="11"/>
  <c r="AJ52" i="11"/>
  <c r="AJ50" i="11"/>
  <c r="AJ48" i="11"/>
  <c r="AJ46" i="11"/>
  <c r="AJ44" i="11"/>
  <c r="AJ42" i="11"/>
  <c r="AJ40" i="11"/>
  <c r="AJ38" i="11"/>
  <c r="AJ36" i="11"/>
  <c r="AJ34" i="11"/>
  <c r="AJ32" i="11"/>
  <c r="AJ30" i="11"/>
  <c r="AJ63" i="11"/>
  <c r="AJ61" i="11"/>
  <c r="AJ59" i="11"/>
  <c r="AJ55" i="11"/>
  <c r="AJ53" i="11"/>
  <c r="AJ51" i="11"/>
  <c r="AJ49" i="11"/>
  <c r="AJ47" i="11"/>
  <c r="AJ45" i="11"/>
  <c r="AJ43" i="11"/>
  <c r="AJ41" i="11"/>
  <c r="AJ39" i="11"/>
  <c r="AJ37" i="11"/>
  <c r="AJ35" i="11"/>
  <c r="AJ31" i="11"/>
  <c r="AJ57" i="11"/>
  <c r="AJ33" i="11"/>
  <c r="B75" i="8"/>
  <c r="AZ64" i="11"/>
  <c r="AZ62" i="11"/>
  <c r="AZ60" i="11"/>
  <c r="AZ58" i="11"/>
  <c r="AZ56" i="11"/>
  <c r="AZ54" i="11"/>
  <c r="AZ52" i="11"/>
  <c r="AZ50" i="11"/>
  <c r="AZ48" i="11"/>
  <c r="AZ46" i="11"/>
  <c r="AZ44" i="11"/>
  <c r="AZ42" i="11"/>
  <c r="AZ40" i="11"/>
  <c r="AZ38" i="11"/>
  <c r="AZ36" i="11"/>
  <c r="AZ34" i="11"/>
  <c r="AZ32" i="11"/>
  <c r="AZ30" i="11"/>
  <c r="AZ63" i="11"/>
  <c r="AZ61" i="11"/>
  <c r="AZ59" i="11"/>
  <c r="AZ57" i="11"/>
  <c r="AZ55" i="11"/>
  <c r="AZ51" i="11"/>
  <c r="AZ49" i="11"/>
  <c r="AZ47" i="11"/>
  <c r="AZ45" i="11"/>
  <c r="AZ43" i="11"/>
  <c r="AZ39" i="11"/>
  <c r="AZ37" i="11"/>
  <c r="AZ35" i="11"/>
  <c r="AZ33" i="11"/>
  <c r="AZ53" i="11"/>
  <c r="AZ41" i="11"/>
  <c r="AZ31" i="11"/>
  <c r="B123" i="8"/>
  <c r="BP64" i="11"/>
  <c r="BP62" i="11"/>
  <c r="BP60" i="11"/>
  <c r="BP58" i="11"/>
  <c r="BP56" i="11"/>
  <c r="BP54" i="11"/>
  <c r="BP52" i="11"/>
  <c r="BP50" i="11"/>
  <c r="BP48" i="11"/>
  <c r="BP46" i="11"/>
  <c r="BP44" i="11"/>
  <c r="BP42" i="11"/>
  <c r="BP40" i="11"/>
  <c r="BP38" i="11"/>
  <c r="BP36" i="11"/>
  <c r="BP34" i="11"/>
  <c r="BP32" i="11"/>
  <c r="BP30" i="11"/>
  <c r="BP63" i="11"/>
  <c r="BP59" i="11"/>
  <c r="BP57" i="11"/>
  <c r="BP55" i="11"/>
  <c r="BP53" i="11"/>
  <c r="BP51" i="11"/>
  <c r="BP49" i="11"/>
  <c r="BP47" i="11"/>
  <c r="BP45" i="11"/>
  <c r="BP43" i="11"/>
  <c r="BP39" i="11"/>
  <c r="BP37" i="11"/>
  <c r="BP35" i="11"/>
  <c r="BP33" i="11"/>
  <c r="BP31" i="11"/>
  <c r="BP61" i="11"/>
  <c r="BP41" i="11"/>
  <c r="B171" i="8"/>
  <c r="Z64" i="12"/>
  <c r="Z63" i="12"/>
  <c r="Z62" i="12"/>
  <c r="Z61" i="12"/>
  <c r="Z60" i="12"/>
  <c r="Z59" i="12"/>
  <c r="Z58" i="12"/>
  <c r="Z57" i="12"/>
  <c r="Z56" i="12"/>
  <c r="Z55" i="12"/>
  <c r="Z54" i="12"/>
  <c r="Z53" i="12"/>
  <c r="Z52" i="12"/>
  <c r="Z51" i="12"/>
  <c r="Z50" i="12"/>
  <c r="Z49" i="12"/>
  <c r="Z48" i="12"/>
  <c r="Z47" i="12"/>
  <c r="Z46" i="12"/>
  <c r="Z45" i="12"/>
  <c r="Z44" i="12"/>
  <c r="Z43" i="12"/>
  <c r="Z42" i="12"/>
  <c r="Z41" i="12"/>
  <c r="Z40" i="12"/>
  <c r="Z39" i="12"/>
  <c r="Z38" i="12"/>
  <c r="Z37" i="12"/>
  <c r="AA57" i="12"/>
  <c r="AA53" i="12"/>
  <c r="AA63" i="12"/>
  <c r="AA61" i="12"/>
  <c r="AA56" i="12"/>
  <c r="AA52" i="12"/>
  <c r="AA48" i="12"/>
  <c r="AA44" i="12"/>
  <c r="AA40" i="12"/>
  <c r="AA64" i="12"/>
  <c r="AA62" i="12"/>
  <c r="AA60" i="12"/>
  <c r="AA58" i="12"/>
  <c r="AA54" i="12"/>
  <c r="AA50" i="12"/>
  <c r="AA46" i="12"/>
  <c r="AA42" i="12"/>
  <c r="AA38" i="12"/>
  <c r="Z36" i="12"/>
  <c r="Z35" i="12"/>
  <c r="Z34" i="12"/>
  <c r="Z33" i="12"/>
  <c r="Z32" i="12"/>
  <c r="Z31" i="12"/>
  <c r="Z30" i="12"/>
  <c r="Z29" i="12"/>
  <c r="Z28" i="12"/>
  <c r="Z27" i="12"/>
  <c r="Z26" i="12"/>
  <c r="Z25" i="12"/>
  <c r="Z24" i="12"/>
  <c r="Z23" i="12"/>
  <c r="Z22" i="12"/>
  <c r="Z21" i="12"/>
  <c r="Z20" i="12"/>
  <c r="Z19" i="12"/>
  <c r="Z18" i="12"/>
  <c r="Z17" i="12"/>
  <c r="Z16" i="12"/>
  <c r="Z15" i="12"/>
  <c r="Z14" i="12"/>
  <c r="Z13" i="12"/>
  <c r="Z12" i="12"/>
  <c r="Z11" i="12"/>
  <c r="Z10" i="12"/>
  <c r="Z9" i="12"/>
  <c r="Z8" i="12"/>
  <c r="Z7" i="12"/>
  <c r="Z6" i="12"/>
  <c r="Z5" i="12"/>
  <c r="Z4" i="12"/>
  <c r="Z3" i="12"/>
  <c r="Z2" i="12"/>
  <c r="AA55" i="12"/>
  <c r="AA36" i="12"/>
  <c r="AA32" i="12"/>
  <c r="AA28" i="12"/>
  <c r="AA24" i="12"/>
  <c r="AA20" i="12"/>
  <c r="AA59" i="12"/>
  <c r="AA51" i="12"/>
  <c r="AA34" i="12"/>
  <c r="AA49" i="12"/>
  <c r="AA47" i="12"/>
  <c r="AA45" i="12"/>
  <c r="AA43" i="12"/>
  <c r="AA41" i="12"/>
  <c r="AA39" i="12"/>
  <c r="AA37" i="12"/>
  <c r="AA35" i="12"/>
  <c r="AA33" i="12"/>
  <c r="AA31" i="12"/>
  <c r="AA30" i="12"/>
  <c r="AA25" i="12"/>
  <c r="AA22" i="12"/>
  <c r="AA18" i="12"/>
  <c r="AA29" i="12"/>
  <c r="AA27" i="12"/>
  <c r="AA16" i="12"/>
  <c r="AA12" i="12"/>
  <c r="AA8" i="12"/>
  <c r="AA4" i="12"/>
  <c r="AA26" i="12"/>
  <c r="AA17" i="12"/>
  <c r="Y11" i="12"/>
  <c r="Y7" i="12"/>
  <c r="Y3" i="12"/>
  <c r="AA23" i="12"/>
  <c r="AA21" i="12"/>
  <c r="AA15" i="12"/>
  <c r="AA11" i="12"/>
  <c r="AA7" i="12"/>
  <c r="AA3" i="12"/>
  <c r="B38" i="16"/>
  <c r="Y15" i="12"/>
  <c r="AA14" i="12"/>
  <c r="AA10" i="12"/>
  <c r="AA6" i="12"/>
  <c r="AA2" i="12"/>
  <c r="AD64" i="12"/>
  <c r="AD63" i="12"/>
  <c r="AD62" i="12"/>
  <c r="AD61" i="12"/>
  <c r="AD60" i="12"/>
  <c r="AD59" i="12"/>
  <c r="AD58" i="12"/>
  <c r="AD57" i="12"/>
  <c r="AD56" i="12"/>
  <c r="AD55" i="12"/>
  <c r="AD54" i="12"/>
  <c r="AD53" i="12"/>
  <c r="AD52" i="12"/>
  <c r="AD51" i="12"/>
  <c r="AD50" i="12"/>
  <c r="AD49" i="12"/>
  <c r="AD48" i="12"/>
  <c r="AD47" i="12"/>
  <c r="AD46" i="12"/>
  <c r="AD45" i="12"/>
  <c r="AD44" i="12"/>
  <c r="AD43" i="12"/>
  <c r="AD42" i="12"/>
  <c r="AD41" i="12"/>
  <c r="AD40" i="12"/>
  <c r="AD39" i="12"/>
  <c r="AD38" i="12"/>
  <c r="AD37" i="12"/>
  <c r="AE58" i="12"/>
  <c r="AE54" i="12"/>
  <c r="AE50" i="12"/>
  <c r="AE64" i="12"/>
  <c r="AE62" i="12"/>
  <c r="AE60" i="12"/>
  <c r="AE57" i="12"/>
  <c r="AE53" i="12"/>
  <c r="AE49" i="12"/>
  <c r="AE45" i="12"/>
  <c r="AE41" i="12"/>
  <c r="AE37" i="12"/>
  <c r="AE63" i="12"/>
  <c r="AE61" i="12"/>
  <c r="AE59" i="12"/>
  <c r="AE55" i="12"/>
  <c r="AE51" i="12"/>
  <c r="AE47" i="12"/>
  <c r="AE43" i="12"/>
  <c r="AE39" i="12"/>
  <c r="AD36" i="12"/>
  <c r="AD35" i="12"/>
  <c r="AD34" i="12"/>
  <c r="AD33" i="12"/>
  <c r="AD32" i="12"/>
  <c r="AD31" i="12"/>
  <c r="AD30" i="12"/>
  <c r="AD29" i="12"/>
  <c r="AD28" i="12"/>
  <c r="AD27" i="12"/>
  <c r="AD26" i="12"/>
  <c r="AD25" i="12"/>
  <c r="AD24" i="12"/>
  <c r="AD23" i="12"/>
  <c r="AD22" i="12"/>
  <c r="AD21" i="12"/>
  <c r="AD20" i="12"/>
  <c r="AD19" i="12"/>
  <c r="AD18" i="12"/>
  <c r="AD17" i="12"/>
  <c r="AD16" i="12"/>
  <c r="AD15" i="12"/>
  <c r="AD14" i="12"/>
  <c r="AD13" i="12"/>
  <c r="AD12" i="12"/>
  <c r="AD11" i="12"/>
  <c r="AD10" i="12"/>
  <c r="AD9" i="12"/>
  <c r="AD8" i="12"/>
  <c r="AD7" i="12"/>
  <c r="AD6" i="12"/>
  <c r="AD5" i="12"/>
  <c r="AD4" i="12"/>
  <c r="AD3" i="12"/>
  <c r="AD2" i="12"/>
  <c r="AE56" i="12"/>
  <c r="AE33" i="12"/>
  <c r="AE29" i="12"/>
  <c r="AE25" i="12"/>
  <c r="AE21" i="12"/>
  <c r="AE52" i="12"/>
  <c r="AE35" i="12"/>
  <c r="AE31" i="12"/>
  <c r="AE48" i="12"/>
  <c r="AE46" i="12"/>
  <c r="AE44" i="12"/>
  <c r="AE42" i="12"/>
  <c r="AE40" i="12"/>
  <c r="AE38" i="12"/>
  <c r="AE36" i="12"/>
  <c r="AE34" i="12"/>
  <c r="AE32" i="12"/>
  <c r="AE26" i="12"/>
  <c r="AE23" i="12"/>
  <c r="AE19" i="12"/>
  <c r="AE30" i="12"/>
  <c r="AE27" i="12"/>
  <c r="AE28" i="12"/>
  <c r="AE13" i="12"/>
  <c r="AE9" i="12"/>
  <c r="AE5" i="12"/>
  <c r="AE18" i="12"/>
  <c r="AE11" i="12"/>
  <c r="AE7" i="12"/>
  <c r="AE24" i="12"/>
  <c r="AE22" i="12"/>
  <c r="AE20" i="12"/>
  <c r="AE16" i="12"/>
  <c r="AE12" i="12"/>
  <c r="AE8" i="12"/>
  <c r="AE4" i="12"/>
  <c r="AE15" i="12"/>
  <c r="AE3" i="12"/>
  <c r="B50" i="16"/>
  <c r="AP64" i="12"/>
  <c r="AP63" i="12"/>
  <c r="AP62" i="12"/>
  <c r="AP61" i="12"/>
  <c r="AP60" i="12"/>
  <c r="AP59" i="12"/>
  <c r="AP58" i="12"/>
  <c r="AP57" i="12"/>
  <c r="AP56" i="12"/>
  <c r="AP55" i="12"/>
  <c r="AP54" i="12"/>
  <c r="AP53" i="12"/>
  <c r="AP52" i="12"/>
  <c r="AP51" i="12"/>
  <c r="AP50" i="12"/>
  <c r="AP49" i="12"/>
  <c r="AP48" i="12"/>
  <c r="AP47" i="12"/>
  <c r="AP46" i="12"/>
  <c r="AP45" i="12"/>
  <c r="AP44" i="12"/>
  <c r="AP43" i="12"/>
  <c r="AP42" i="12"/>
  <c r="AP41" i="12"/>
  <c r="AP40" i="12"/>
  <c r="AP39" i="12"/>
  <c r="AP38" i="12"/>
  <c r="AP37" i="12"/>
  <c r="AQ57" i="12"/>
  <c r="AQ53" i="12"/>
  <c r="AQ49" i="12"/>
  <c r="AQ63" i="12"/>
  <c r="AQ61" i="12"/>
  <c r="AQ56" i="12"/>
  <c r="AQ52" i="12"/>
  <c r="AQ48" i="12"/>
  <c r="AQ44" i="12"/>
  <c r="AQ40" i="12"/>
  <c r="AQ64" i="12"/>
  <c r="AQ62" i="12"/>
  <c r="AQ60" i="12"/>
  <c r="AQ58" i="12"/>
  <c r="AQ54" i="12"/>
  <c r="AQ50" i="12"/>
  <c r="AQ46" i="12"/>
  <c r="AQ42" i="12"/>
  <c r="AQ38" i="12"/>
  <c r="AP36" i="12"/>
  <c r="AP35" i="12"/>
  <c r="AP34" i="12"/>
  <c r="AP33" i="12"/>
  <c r="AP32" i="12"/>
  <c r="AP31" i="12"/>
  <c r="AP30" i="12"/>
  <c r="AP29" i="12"/>
  <c r="AP28" i="12"/>
  <c r="AP27" i="12"/>
  <c r="AP26" i="12"/>
  <c r="AP25" i="12"/>
  <c r="AP24" i="12"/>
  <c r="AP23" i="12"/>
  <c r="AP22" i="12"/>
  <c r="AP21" i="12"/>
  <c r="AP20" i="12"/>
  <c r="AP19" i="12"/>
  <c r="AP18" i="12"/>
  <c r="AP17" i="12"/>
  <c r="AP16" i="12"/>
  <c r="AP15" i="12"/>
  <c r="AP14" i="12"/>
  <c r="AP13" i="12"/>
  <c r="AP12" i="12"/>
  <c r="AP11" i="12"/>
  <c r="AP10" i="12"/>
  <c r="AP9" i="12"/>
  <c r="AP8" i="12"/>
  <c r="AP7" i="12"/>
  <c r="AP6" i="12"/>
  <c r="AP5" i="12"/>
  <c r="AP4" i="12"/>
  <c r="AP3" i="12"/>
  <c r="AP2" i="12"/>
  <c r="AQ59" i="12"/>
  <c r="AQ51" i="12"/>
  <c r="AQ36" i="12"/>
  <c r="AQ32" i="12"/>
  <c r="AQ28" i="12"/>
  <c r="AQ24" i="12"/>
  <c r="AQ20" i="12"/>
  <c r="AQ55" i="12"/>
  <c r="AQ34" i="12"/>
  <c r="AQ47" i="12"/>
  <c r="AQ45" i="12"/>
  <c r="AQ43" i="12"/>
  <c r="AQ41" i="12"/>
  <c r="AQ39" i="12"/>
  <c r="AQ37" i="12"/>
  <c r="AQ35" i="12"/>
  <c r="AQ33" i="12"/>
  <c r="AQ31" i="12"/>
  <c r="AQ29" i="12"/>
  <c r="AQ26" i="12"/>
  <c r="AQ21" i="12"/>
  <c r="AQ18" i="12"/>
  <c r="AQ30" i="12"/>
  <c r="AQ17" i="12"/>
  <c r="AQ16" i="12"/>
  <c r="AQ12" i="12"/>
  <c r="AQ8" i="12"/>
  <c r="AQ4" i="12"/>
  <c r="AO30" i="12"/>
  <c r="AQ27" i="12"/>
  <c r="AO23" i="12"/>
  <c r="AQ22" i="12"/>
  <c r="AQ14" i="12"/>
  <c r="AO11" i="12"/>
  <c r="AQ10" i="12"/>
  <c r="AO7" i="12"/>
  <c r="AQ6" i="12"/>
  <c r="AQ2" i="12"/>
  <c r="AQ25" i="12"/>
  <c r="AQ23" i="12"/>
  <c r="AQ19" i="12"/>
  <c r="AQ15" i="12"/>
  <c r="AQ11" i="12"/>
  <c r="AQ7" i="12"/>
  <c r="AQ3" i="12"/>
  <c r="B86" i="16"/>
  <c r="AO15" i="12"/>
  <c r="AO3" i="12"/>
  <c r="AT64" i="12"/>
  <c r="AT63" i="12"/>
  <c r="AT62" i="12"/>
  <c r="AT61" i="12"/>
  <c r="AT60" i="12"/>
  <c r="AT59" i="12"/>
  <c r="AT58" i="12"/>
  <c r="AT57" i="12"/>
  <c r="AT56" i="12"/>
  <c r="AT55" i="12"/>
  <c r="AT54" i="12"/>
  <c r="AT53" i="12"/>
  <c r="AT52" i="12"/>
  <c r="AT51" i="12"/>
  <c r="AT50" i="12"/>
  <c r="AT49" i="12"/>
  <c r="AT48" i="12"/>
  <c r="AT47" i="12"/>
  <c r="AT46" i="12"/>
  <c r="AT45" i="12"/>
  <c r="AT44" i="12"/>
  <c r="AT43" i="12"/>
  <c r="AT42" i="12"/>
  <c r="AT41" i="12"/>
  <c r="AT40" i="12"/>
  <c r="AT39" i="12"/>
  <c r="AT38" i="12"/>
  <c r="AT37" i="12"/>
  <c r="AU58" i="12"/>
  <c r="AU54" i="12"/>
  <c r="AU50" i="12"/>
  <c r="AU64" i="12"/>
  <c r="AU62" i="12"/>
  <c r="AU60" i="12"/>
  <c r="AU57" i="12"/>
  <c r="AU53" i="12"/>
  <c r="AU49" i="12"/>
  <c r="AU45" i="12"/>
  <c r="AU41" i="12"/>
  <c r="AU37" i="12"/>
  <c r="AU63" i="12"/>
  <c r="AU61" i="12"/>
  <c r="AU59" i="12"/>
  <c r="AU55" i="12"/>
  <c r="AU51" i="12"/>
  <c r="AU47" i="12"/>
  <c r="AU43" i="12"/>
  <c r="AU39" i="12"/>
  <c r="AT36" i="12"/>
  <c r="AT35" i="12"/>
  <c r="AT34" i="12"/>
  <c r="AT33" i="12"/>
  <c r="AT32" i="12"/>
  <c r="AT31" i="12"/>
  <c r="AT30" i="12"/>
  <c r="AT29" i="12"/>
  <c r="AT28" i="12"/>
  <c r="AT27" i="12"/>
  <c r="AT26" i="12"/>
  <c r="AT25" i="12"/>
  <c r="AT24" i="12"/>
  <c r="AT23" i="12"/>
  <c r="AT22" i="12"/>
  <c r="AT21" i="12"/>
  <c r="AT20" i="12"/>
  <c r="AT19" i="12"/>
  <c r="AT18" i="12"/>
  <c r="AT17" i="12"/>
  <c r="AT16" i="12"/>
  <c r="AT15" i="12"/>
  <c r="AT14" i="12"/>
  <c r="AT13" i="12"/>
  <c r="AT12" i="12"/>
  <c r="AT11" i="12"/>
  <c r="AT10" i="12"/>
  <c r="AT9" i="12"/>
  <c r="AT8" i="12"/>
  <c r="AT7" i="12"/>
  <c r="AT6" i="12"/>
  <c r="AT5" i="12"/>
  <c r="AT4" i="12"/>
  <c r="AT3" i="12"/>
  <c r="AT2" i="12"/>
  <c r="AU52" i="12"/>
  <c r="AU33" i="12"/>
  <c r="AU29" i="12"/>
  <c r="AU25" i="12"/>
  <c r="AU21" i="12"/>
  <c r="AU56" i="12"/>
  <c r="AU35" i="12"/>
  <c r="AU31" i="12"/>
  <c r="AU48" i="12"/>
  <c r="AU46" i="12"/>
  <c r="AU44" i="12"/>
  <c r="AU42" i="12"/>
  <c r="AU40" i="12"/>
  <c r="AU38" i="12"/>
  <c r="AU36" i="12"/>
  <c r="AU34" i="12"/>
  <c r="AU32" i="12"/>
  <c r="AU30" i="12"/>
  <c r="AU27" i="12"/>
  <c r="AU22" i="12"/>
  <c r="AU19" i="12"/>
  <c r="AU18" i="12"/>
  <c r="AU13" i="12"/>
  <c r="AU9" i="12"/>
  <c r="AU5" i="12"/>
  <c r="AU28" i="12"/>
  <c r="AU26" i="12"/>
  <c r="AU24" i="12"/>
  <c r="AU20" i="12"/>
  <c r="AU17" i="12"/>
  <c r="AU16" i="12"/>
  <c r="AU12" i="12"/>
  <c r="AU8" i="12"/>
  <c r="AU4" i="12"/>
  <c r="AU23" i="12"/>
  <c r="AU15" i="12"/>
  <c r="AU11" i="12"/>
  <c r="AU7" i="12"/>
  <c r="AU3" i="12"/>
  <c r="B98" i="16"/>
  <c r="BF64" i="12"/>
  <c r="BF63" i="12"/>
  <c r="BF62" i="12"/>
  <c r="BF61" i="12"/>
  <c r="BF60" i="12"/>
  <c r="BF59" i="12"/>
  <c r="BF58" i="12"/>
  <c r="BF57" i="12"/>
  <c r="BF56" i="12"/>
  <c r="BF55" i="12"/>
  <c r="BF54" i="12"/>
  <c r="BF53" i="12"/>
  <c r="BF52" i="12"/>
  <c r="BF51" i="12"/>
  <c r="BF50" i="12"/>
  <c r="BF49" i="12"/>
  <c r="BF48" i="12"/>
  <c r="BF47" i="12"/>
  <c r="BF46" i="12"/>
  <c r="BF45" i="12"/>
  <c r="BF44" i="12"/>
  <c r="BF43" i="12"/>
  <c r="BF42" i="12"/>
  <c r="BF41" i="12"/>
  <c r="BF40" i="12"/>
  <c r="BF39" i="12"/>
  <c r="BF38" i="12"/>
  <c r="BF37" i="12"/>
  <c r="BG57" i="12"/>
  <c r="BG53" i="12"/>
  <c r="BG49" i="12"/>
  <c r="BG63" i="12"/>
  <c r="BG61" i="12"/>
  <c r="BG56" i="12"/>
  <c r="BG52" i="12"/>
  <c r="BG48" i="12"/>
  <c r="BG44" i="12"/>
  <c r="BG40" i="12"/>
  <c r="BG64" i="12"/>
  <c r="BG62" i="12"/>
  <c r="BG60" i="12"/>
  <c r="BG58" i="12"/>
  <c r="BG54" i="12"/>
  <c r="BG50" i="12"/>
  <c r="BG46" i="12"/>
  <c r="BG42" i="12"/>
  <c r="BG38" i="12"/>
  <c r="BF36" i="12"/>
  <c r="BF35" i="12"/>
  <c r="BF34" i="12"/>
  <c r="BF33" i="12"/>
  <c r="BF32" i="12"/>
  <c r="BF31" i="12"/>
  <c r="BF30" i="12"/>
  <c r="BF29" i="12"/>
  <c r="BF28" i="12"/>
  <c r="BF27" i="12"/>
  <c r="BF26" i="12"/>
  <c r="BF25" i="12"/>
  <c r="BF24" i="12"/>
  <c r="BF23" i="12"/>
  <c r="BF22" i="12"/>
  <c r="BF21" i="12"/>
  <c r="BF20" i="12"/>
  <c r="BF19" i="12"/>
  <c r="BF18" i="12"/>
  <c r="BF17" i="12"/>
  <c r="BF16" i="12"/>
  <c r="BF15" i="12"/>
  <c r="BF14" i="12"/>
  <c r="BF13" i="12"/>
  <c r="BF12" i="12"/>
  <c r="BF11" i="12"/>
  <c r="BF10" i="12"/>
  <c r="BF9" i="12"/>
  <c r="BF8" i="12"/>
  <c r="BF7" i="12"/>
  <c r="BF6" i="12"/>
  <c r="BF5" i="12"/>
  <c r="BF4" i="12"/>
  <c r="BF3" i="12"/>
  <c r="BF2" i="12"/>
  <c r="BG55" i="12"/>
  <c r="BG36" i="12"/>
  <c r="BG32" i="12"/>
  <c r="BG28" i="12"/>
  <c r="BG24" i="12"/>
  <c r="BG20" i="12"/>
  <c r="BG59" i="12"/>
  <c r="BG51" i="12"/>
  <c r="BG34" i="12"/>
  <c r="BG47" i="12"/>
  <c r="BG45" i="12"/>
  <c r="BG43" i="12"/>
  <c r="BG41" i="12"/>
  <c r="BG39" i="12"/>
  <c r="BG37" i="12"/>
  <c r="BG35" i="12"/>
  <c r="BG33" i="12"/>
  <c r="BG31" i="12"/>
  <c r="BG30" i="12"/>
  <c r="BG25" i="12"/>
  <c r="BG22" i="12"/>
  <c r="BG18" i="12"/>
  <c r="BG29" i="12"/>
  <c r="BG27" i="12"/>
  <c r="BG16" i="12"/>
  <c r="BG12" i="12"/>
  <c r="BG8" i="12"/>
  <c r="BG4" i="12"/>
  <c r="BG26" i="12"/>
  <c r="BG17" i="12"/>
  <c r="BG14" i="12"/>
  <c r="BE7" i="12"/>
  <c r="BG2" i="12"/>
  <c r="BG23" i="12"/>
  <c r="BG21" i="12"/>
  <c r="BG19" i="12"/>
  <c r="BG15" i="12"/>
  <c r="BG11" i="12"/>
  <c r="BG7" i="12"/>
  <c r="BG3" i="12"/>
  <c r="B134" i="16"/>
  <c r="BE19" i="12"/>
  <c r="BE15" i="12"/>
  <c r="BE11" i="12"/>
  <c r="BG10" i="12"/>
  <c r="BG6" i="12"/>
  <c r="BE3" i="12"/>
  <c r="BJ64" i="12"/>
  <c r="BJ63" i="12"/>
  <c r="BJ62" i="12"/>
  <c r="BJ61" i="12"/>
  <c r="BJ60" i="12"/>
  <c r="BJ59" i="12"/>
  <c r="BJ58" i="12"/>
  <c r="BJ57" i="12"/>
  <c r="BJ56" i="12"/>
  <c r="BJ55" i="12"/>
  <c r="BJ54" i="12"/>
  <c r="BJ53" i="12"/>
  <c r="BJ52" i="12"/>
  <c r="BJ51" i="12"/>
  <c r="BJ50" i="12"/>
  <c r="BJ49" i="12"/>
  <c r="BJ48" i="12"/>
  <c r="BJ47" i="12"/>
  <c r="BJ46" i="12"/>
  <c r="BJ45" i="12"/>
  <c r="BJ44" i="12"/>
  <c r="BJ43" i="12"/>
  <c r="BJ42" i="12"/>
  <c r="BJ41" i="12"/>
  <c r="BJ40" i="12"/>
  <c r="BJ39" i="12"/>
  <c r="BJ38" i="12"/>
  <c r="BJ37" i="12"/>
  <c r="BK58" i="12"/>
  <c r="BK54" i="12"/>
  <c r="BK50" i="12"/>
  <c r="BK64" i="12"/>
  <c r="BK62" i="12"/>
  <c r="BK60" i="12"/>
  <c r="BK57" i="12"/>
  <c r="BK53" i="12"/>
  <c r="BK49" i="12"/>
  <c r="BK45" i="12"/>
  <c r="BK41" i="12"/>
  <c r="BK37" i="12"/>
  <c r="BK63" i="12"/>
  <c r="BK61" i="12"/>
  <c r="BK59" i="12"/>
  <c r="BK55" i="12"/>
  <c r="BK51" i="12"/>
  <c r="BK47" i="12"/>
  <c r="BK43" i="12"/>
  <c r="BK39" i="12"/>
  <c r="BJ36" i="12"/>
  <c r="BJ35" i="12"/>
  <c r="BJ34" i="12"/>
  <c r="BJ33" i="12"/>
  <c r="BJ32" i="12"/>
  <c r="BJ31" i="12"/>
  <c r="BJ30" i="12"/>
  <c r="BJ29" i="12"/>
  <c r="BJ28" i="12"/>
  <c r="BJ27" i="12"/>
  <c r="BJ26" i="12"/>
  <c r="BJ25" i="12"/>
  <c r="BJ24" i="12"/>
  <c r="BJ23" i="12"/>
  <c r="BJ22" i="12"/>
  <c r="BJ21" i="12"/>
  <c r="BJ20" i="12"/>
  <c r="BJ19" i="12"/>
  <c r="BJ18" i="12"/>
  <c r="BJ17" i="12"/>
  <c r="BJ16" i="12"/>
  <c r="BJ15" i="12"/>
  <c r="BJ14" i="12"/>
  <c r="BJ13" i="12"/>
  <c r="BJ12" i="12"/>
  <c r="BJ11" i="12"/>
  <c r="BJ10" i="12"/>
  <c r="BJ9" i="12"/>
  <c r="BJ8" i="12"/>
  <c r="BJ7" i="12"/>
  <c r="BJ6" i="12"/>
  <c r="BJ5" i="12"/>
  <c r="BJ4" i="12"/>
  <c r="BJ3" i="12"/>
  <c r="BJ2" i="12"/>
  <c r="BK56" i="12"/>
  <c r="BK33" i="12"/>
  <c r="BK29" i="12"/>
  <c r="BK25" i="12"/>
  <c r="BK21" i="12"/>
  <c r="BK52" i="12"/>
  <c r="BK35" i="12"/>
  <c r="BK31" i="12"/>
  <c r="BK48" i="12"/>
  <c r="BK46" i="12"/>
  <c r="BK44" i="12"/>
  <c r="BK42" i="12"/>
  <c r="BK40" i="12"/>
  <c r="BK38" i="12"/>
  <c r="BK36" i="12"/>
  <c r="BK34" i="12"/>
  <c r="BK32" i="12"/>
  <c r="BK26" i="12"/>
  <c r="BK23" i="12"/>
  <c r="BK30" i="12"/>
  <c r="BK27" i="12"/>
  <c r="BK28" i="12"/>
  <c r="BK13" i="12"/>
  <c r="BK9" i="12"/>
  <c r="BK5" i="12"/>
  <c r="BK19" i="12"/>
  <c r="BK7" i="12"/>
  <c r="BK24" i="12"/>
  <c r="BK22" i="12"/>
  <c r="BK20" i="12"/>
  <c r="BK16" i="12"/>
  <c r="BK12" i="12"/>
  <c r="BK8" i="12"/>
  <c r="BK4" i="12"/>
  <c r="BK18" i="12"/>
  <c r="BK15" i="12"/>
  <c r="BK11" i="12"/>
  <c r="BK3" i="12"/>
  <c r="B146" i="16"/>
  <c r="BV64" i="12"/>
  <c r="BV63" i="12"/>
  <c r="BV62" i="12"/>
  <c r="BV61" i="12"/>
  <c r="BV60" i="12"/>
  <c r="BV59" i="12"/>
  <c r="BV58" i="12"/>
  <c r="BV57" i="12"/>
  <c r="BV56" i="12"/>
  <c r="BV55" i="12"/>
  <c r="BV54" i="12"/>
  <c r="BV53" i="12"/>
  <c r="BV52" i="12"/>
  <c r="BV51" i="12"/>
  <c r="BV50" i="12"/>
  <c r="BV49" i="12"/>
  <c r="BV48" i="12"/>
  <c r="BV47" i="12"/>
  <c r="BV46" i="12"/>
  <c r="BV45" i="12"/>
  <c r="BV44" i="12"/>
  <c r="BV43" i="12"/>
  <c r="BV42" i="12"/>
  <c r="BV41" i="12"/>
  <c r="BV40" i="12"/>
  <c r="BV39" i="12"/>
  <c r="BV38" i="12"/>
  <c r="BV37" i="12"/>
  <c r="BW57" i="12"/>
  <c r="BW53" i="12"/>
  <c r="BW49" i="12"/>
  <c r="BW63" i="12"/>
  <c r="BW61" i="12"/>
  <c r="BW56" i="12"/>
  <c r="BW52" i="12"/>
  <c r="BW48" i="12"/>
  <c r="BW44" i="12"/>
  <c r="BW40" i="12"/>
  <c r="BW64" i="12"/>
  <c r="BW62" i="12"/>
  <c r="BW60" i="12"/>
  <c r="BW58" i="12"/>
  <c r="BW54" i="12"/>
  <c r="BW50" i="12"/>
  <c r="BW46" i="12"/>
  <c r="BW42" i="12"/>
  <c r="BW38" i="12"/>
  <c r="BV36" i="12"/>
  <c r="BV35" i="12"/>
  <c r="BV34" i="12"/>
  <c r="BV33" i="12"/>
  <c r="BV32" i="12"/>
  <c r="BV31" i="12"/>
  <c r="BV30" i="12"/>
  <c r="BV29" i="12"/>
  <c r="BV28" i="12"/>
  <c r="BV27" i="12"/>
  <c r="BV26" i="12"/>
  <c r="BV25" i="12"/>
  <c r="BV24" i="12"/>
  <c r="BV23" i="12"/>
  <c r="BV22" i="12"/>
  <c r="BV21" i="12"/>
  <c r="BV20" i="12"/>
  <c r="BV19" i="12"/>
  <c r="BV18" i="12"/>
  <c r="BV17" i="12"/>
  <c r="BV16" i="12"/>
  <c r="BV15" i="12"/>
  <c r="BV14" i="12"/>
  <c r="BV13" i="12"/>
  <c r="BV12" i="12"/>
  <c r="BV11" i="12"/>
  <c r="BV10" i="12"/>
  <c r="BV9" i="12"/>
  <c r="BV8" i="12"/>
  <c r="BV7" i="12"/>
  <c r="BV6" i="12"/>
  <c r="BV5" i="12"/>
  <c r="BV4" i="12"/>
  <c r="BV3" i="12"/>
  <c r="BV2" i="12"/>
  <c r="BW59" i="12"/>
  <c r="BW51" i="12"/>
  <c r="BW36" i="12"/>
  <c r="BW32" i="12"/>
  <c r="BW28" i="12"/>
  <c r="BW24" i="12"/>
  <c r="BW20" i="12"/>
  <c r="BW55" i="12"/>
  <c r="BW34" i="12"/>
  <c r="BW47" i="12"/>
  <c r="BW45" i="12"/>
  <c r="BW43" i="12"/>
  <c r="BW41" i="12"/>
  <c r="BW39" i="12"/>
  <c r="BW37" i="12"/>
  <c r="BW35" i="12"/>
  <c r="BW33" i="12"/>
  <c r="BW31" i="12"/>
  <c r="BW29" i="12"/>
  <c r="BW26" i="12"/>
  <c r="BW21" i="12"/>
  <c r="BW18" i="12"/>
  <c r="BW30" i="12"/>
  <c r="BW17" i="12"/>
  <c r="BW12" i="12"/>
  <c r="BW8" i="12"/>
  <c r="BW4" i="12"/>
  <c r="BU30" i="12"/>
  <c r="BW27" i="12"/>
  <c r="BU23" i="12"/>
  <c r="BW22" i="12"/>
  <c r="BU11" i="12"/>
  <c r="BU7" i="12"/>
  <c r="BW2" i="12"/>
  <c r="BW25" i="12"/>
  <c r="BW23" i="12"/>
  <c r="BW19" i="12"/>
  <c r="BW16" i="12"/>
  <c r="BW15" i="12"/>
  <c r="BW11" i="12"/>
  <c r="BW7" i="12"/>
  <c r="BW3" i="12"/>
  <c r="B182" i="16"/>
  <c r="BU16" i="12"/>
  <c r="BU15" i="12"/>
  <c r="BW14" i="12"/>
  <c r="BW10" i="12"/>
  <c r="BW6" i="12"/>
  <c r="BU3" i="12"/>
  <c r="BZ64" i="12"/>
  <c r="BZ63" i="12"/>
  <c r="BZ62" i="12"/>
  <c r="BZ61" i="12"/>
  <c r="BZ60" i="12"/>
  <c r="BZ59" i="12"/>
  <c r="BZ58" i="12"/>
  <c r="BZ57" i="12"/>
  <c r="BZ56" i="12"/>
  <c r="BZ55" i="12"/>
  <c r="BZ54" i="12"/>
  <c r="BZ53" i="12"/>
  <c r="BZ52" i="12"/>
  <c r="BZ51" i="12"/>
  <c r="BZ50" i="12"/>
  <c r="BZ49" i="12"/>
  <c r="BZ48" i="12"/>
  <c r="BZ47" i="12"/>
  <c r="BZ46" i="12"/>
  <c r="BZ45" i="12"/>
  <c r="BZ44" i="12"/>
  <c r="BZ43" i="12"/>
  <c r="BZ42" i="12"/>
  <c r="BZ41" i="12"/>
  <c r="BZ40" i="12"/>
  <c r="BZ39" i="12"/>
  <c r="BZ38" i="12"/>
  <c r="BZ37" i="12"/>
  <c r="CA58" i="12"/>
  <c r="CA54" i="12"/>
  <c r="CA50" i="12"/>
  <c r="CA64" i="12"/>
  <c r="CA62" i="12"/>
  <c r="CA60" i="12"/>
  <c r="CA57" i="12"/>
  <c r="CA53" i="12"/>
  <c r="CA49" i="12"/>
  <c r="CA45" i="12"/>
  <c r="CA41" i="12"/>
  <c r="CA37" i="12"/>
  <c r="CA63" i="12"/>
  <c r="CA61" i="12"/>
  <c r="CA59" i="12"/>
  <c r="CA55" i="12"/>
  <c r="CA51" i="12"/>
  <c r="CA47" i="12"/>
  <c r="CA43" i="12"/>
  <c r="CA39" i="12"/>
  <c r="BZ36" i="12"/>
  <c r="BZ35" i="12"/>
  <c r="BZ34" i="12"/>
  <c r="BZ33" i="12"/>
  <c r="BZ32" i="12"/>
  <c r="BZ31" i="12"/>
  <c r="BZ30" i="12"/>
  <c r="BZ29" i="12"/>
  <c r="BZ28" i="12"/>
  <c r="BZ27" i="12"/>
  <c r="BZ26" i="12"/>
  <c r="BZ25" i="12"/>
  <c r="BZ24" i="12"/>
  <c r="BZ23" i="12"/>
  <c r="BZ22" i="12"/>
  <c r="BZ21" i="12"/>
  <c r="BZ20" i="12"/>
  <c r="BZ19" i="12"/>
  <c r="BZ18" i="12"/>
  <c r="BZ17" i="12"/>
  <c r="BZ16" i="12"/>
  <c r="BZ15" i="12"/>
  <c r="BZ14" i="12"/>
  <c r="BZ13" i="12"/>
  <c r="BZ12" i="12"/>
  <c r="BZ11" i="12"/>
  <c r="BZ10" i="12"/>
  <c r="BZ9" i="12"/>
  <c r="BZ8" i="12"/>
  <c r="BZ7" i="12"/>
  <c r="BZ6" i="12"/>
  <c r="BZ5" i="12"/>
  <c r="BZ4" i="12"/>
  <c r="BZ3" i="12"/>
  <c r="BZ2" i="12"/>
  <c r="CA52" i="12"/>
  <c r="CA33" i="12"/>
  <c r="CA29" i="12"/>
  <c r="CA25" i="12"/>
  <c r="CA21" i="12"/>
  <c r="CA56" i="12"/>
  <c r="CA35" i="12"/>
  <c r="CA31" i="12"/>
  <c r="CA48" i="12"/>
  <c r="CA46" i="12"/>
  <c r="CA44" i="12"/>
  <c r="CA42" i="12"/>
  <c r="CA40" i="12"/>
  <c r="CA38" i="12"/>
  <c r="CA36" i="12"/>
  <c r="CA34" i="12"/>
  <c r="CA32" i="12"/>
  <c r="CA30" i="12"/>
  <c r="CA27" i="12"/>
  <c r="CA22" i="12"/>
  <c r="CA19" i="12"/>
  <c r="CA26" i="12"/>
  <c r="CA18" i="12"/>
  <c r="CA13" i="12"/>
  <c r="CA9" i="12"/>
  <c r="CA5" i="12"/>
  <c r="CA23" i="12"/>
  <c r="CA11" i="12"/>
  <c r="CA24" i="12"/>
  <c r="CA20" i="12"/>
  <c r="CA17" i="12"/>
  <c r="CA12" i="12"/>
  <c r="CA8" i="12"/>
  <c r="CA4" i="12"/>
  <c r="CA28" i="12"/>
  <c r="CA15" i="12"/>
  <c r="CA7" i="12"/>
  <c r="CA3" i="12"/>
  <c r="B194" i="16"/>
  <c r="AK64" i="13"/>
  <c r="AK62" i="13"/>
  <c r="AK58" i="13"/>
  <c r="AK61" i="13"/>
  <c r="AK63" i="13"/>
  <c r="AK59" i="13"/>
  <c r="AK57" i="13"/>
  <c r="AK56" i="13"/>
  <c r="AK55" i="13"/>
  <c r="AK54" i="13"/>
  <c r="AK53" i="13"/>
  <c r="AK52" i="13"/>
  <c r="AK51" i="13"/>
  <c r="AK50" i="13"/>
  <c r="AK49" i="13"/>
  <c r="AK48" i="13"/>
  <c r="AK47" i="13"/>
  <c r="AK46" i="13"/>
  <c r="AK45" i="13"/>
  <c r="AK44" i="13"/>
  <c r="AK43" i="13"/>
  <c r="AK42" i="13"/>
  <c r="AK41" i="13"/>
  <c r="AK40" i="13"/>
  <c r="AK39" i="13"/>
  <c r="AK38" i="13"/>
  <c r="AK37" i="13"/>
  <c r="AK36" i="13"/>
  <c r="AK35" i="13"/>
  <c r="AK34" i="13"/>
  <c r="AK33" i="13"/>
  <c r="AK32" i="13"/>
  <c r="AK31" i="13"/>
  <c r="AK30" i="13"/>
  <c r="AK29" i="13"/>
  <c r="AK28" i="13"/>
  <c r="AK27" i="13"/>
  <c r="AK26" i="13"/>
  <c r="AK25" i="13"/>
  <c r="AK24" i="13"/>
  <c r="AK23" i="13"/>
  <c r="AK22" i="13"/>
  <c r="AK21" i="13"/>
  <c r="AK60" i="13"/>
  <c r="AK18" i="13"/>
  <c r="AK17" i="13"/>
  <c r="AK16" i="13"/>
  <c r="AK15" i="13"/>
  <c r="AK14" i="13"/>
  <c r="AK13" i="13"/>
  <c r="AK12" i="13"/>
  <c r="AK11" i="13"/>
  <c r="AK10" i="13"/>
  <c r="AK9" i="13"/>
  <c r="AK8" i="13"/>
  <c r="AK7" i="13"/>
  <c r="AK6" i="13"/>
  <c r="AK5" i="13"/>
  <c r="AK4" i="13"/>
  <c r="AK3" i="13"/>
  <c r="AK2" i="13"/>
  <c r="AK19" i="13"/>
  <c r="AK20" i="13"/>
  <c r="AT64" i="13"/>
  <c r="AT63" i="13"/>
  <c r="AT62" i="13"/>
  <c r="AU62" i="13"/>
  <c r="AU63" i="13"/>
  <c r="AT61" i="13"/>
  <c r="AT60" i="13"/>
  <c r="AT59" i="13"/>
  <c r="AT58" i="13"/>
  <c r="AU64" i="13"/>
  <c r="AU59" i="13"/>
  <c r="AU58" i="13"/>
  <c r="AU57" i="13"/>
  <c r="AU56" i="13"/>
  <c r="AU55" i="13"/>
  <c r="AU54" i="13"/>
  <c r="AU53" i="13"/>
  <c r="AU52" i="13"/>
  <c r="AU51" i="13"/>
  <c r="AU50" i="13"/>
  <c r="AU49" i="13"/>
  <c r="AU48" i="13"/>
  <c r="AU47" i="13"/>
  <c r="AU46" i="13"/>
  <c r="AU60" i="13"/>
  <c r="AT44" i="13"/>
  <c r="AU43" i="13"/>
  <c r="AT40" i="13"/>
  <c r="AU39" i="13"/>
  <c r="AT38" i="13"/>
  <c r="AT37" i="13"/>
  <c r="AT36" i="13"/>
  <c r="AT35" i="13"/>
  <c r="AT34" i="13"/>
  <c r="AT33" i="13"/>
  <c r="AT32" i="13"/>
  <c r="AT31" i="13"/>
  <c r="AT30" i="13"/>
  <c r="AT29" i="13"/>
  <c r="AT28" i="13"/>
  <c r="AT27" i="13"/>
  <c r="AT26" i="13"/>
  <c r="AT25" i="13"/>
  <c r="AT24" i="13"/>
  <c r="AT23" i="13"/>
  <c r="AT22" i="13"/>
  <c r="AT21" i="13"/>
  <c r="AU61" i="13"/>
  <c r="AT57" i="13"/>
  <c r="AT55" i="13"/>
  <c r="AT53" i="13"/>
  <c r="AT51" i="13"/>
  <c r="AT49" i="13"/>
  <c r="AT47" i="13"/>
  <c r="AT43" i="13"/>
  <c r="AU42" i="13"/>
  <c r="AT39" i="13"/>
  <c r="AT56" i="13"/>
  <c r="AT54" i="13"/>
  <c r="AT52" i="13"/>
  <c r="AT50" i="13"/>
  <c r="AT48" i="13"/>
  <c r="AT46" i="13"/>
  <c r="AT45" i="13"/>
  <c r="AU44" i="13"/>
  <c r="AT41" i="13"/>
  <c r="AU40" i="13"/>
  <c r="AU38" i="13"/>
  <c r="AU37" i="13"/>
  <c r="AU36" i="13"/>
  <c r="AU35" i="13"/>
  <c r="AU34" i="13"/>
  <c r="AU33" i="13"/>
  <c r="AU32" i="13"/>
  <c r="AU31" i="13"/>
  <c r="AU30" i="13"/>
  <c r="AU29" i="13"/>
  <c r="AU28" i="13"/>
  <c r="AU27" i="13"/>
  <c r="AU26" i="13"/>
  <c r="AU25" i="13"/>
  <c r="AU24" i="13"/>
  <c r="AU23" i="13"/>
  <c r="AU22" i="13"/>
  <c r="AU21" i="13"/>
  <c r="AU20" i="13"/>
  <c r="AU19" i="13"/>
  <c r="AU18" i="13"/>
  <c r="AU41" i="13"/>
  <c r="AT19" i="13"/>
  <c r="AT18" i="13"/>
  <c r="AT20" i="13"/>
  <c r="AT17" i="13"/>
  <c r="AT16" i="13"/>
  <c r="AT15" i="13"/>
  <c r="AT14" i="13"/>
  <c r="AT13" i="13"/>
  <c r="AT12" i="13"/>
  <c r="AT11" i="13"/>
  <c r="AT10" i="13"/>
  <c r="AT9" i="13"/>
  <c r="AT8" i="13"/>
  <c r="AT7" i="13"/>
  <c r="AT6" i="13"/>
  <c r="AT5" i="13"/>
  <c r="AT4" i="13"/>
  <c r="AT3" i="13"/>
  <c r="AT2" i="13"/>
  <c r="AU17" i="13"/>
  <c r="AU15" i="13"/>
  <c r="AU13" i="13"/>
  <c r="AU11" i="13"/>
  <c r="AU9" i="13"/>
  <c r="AU7" i="13"/>
  <c r="AU5" i="13"/>
  <c r="AU3" i="13"/>
  <c r="AU45" i="13"/>
  <c r="AT42" i="13"/>
  <c r="AU16" i="13"/>
  <c r="AU14" i="13"/>
  <c r="AU12" i="13"/>
  <c r="AU10" i="13"/>
  <c r="AU8" i="13"/>
  <c r="AU6" i="13"/>
  <c r="AU4" i="13"/>
  <c r="AU2" i="13"/>
  <c r="B98" i="19"/>
  <c r="AX64" i="13"/>
  <c r="AX63" i="13"/>
  <c r="AX62" i="13"/>
  <c r="AY63" i="13"/>
  <c r="AY64" i="13"/>
  <c r="AX61" i="13"/>
  <c r="AX60" i="13"/>
  <c r="AX59" i="13"/>
  <c r="AX58" i="13"/>
  <c r="AY62" i="13"/>
  <c r="AY61" i="13"/>
  <c r="AY60" i="13"/>
  <c r="AY59" i="13"/>
  <c r="AY57" i="13"/>
  <c r="AY56" i="13"/>
  <c r="AY55" i="13"/>
  <c r="AY54" i="13"/>
  <c r="AY53" i="13"/>
  <c r="AY52" i="13"/>
  <c r="AY51" i="13"/>
  <c r="AY50" i="13"/>
  <c r="AY49" i="13"/>
  <c r="AY48" i="13"/>
  <c r="AY47" i="13"/>
  <c r="AY46" i="13"/>
  <c r="AX45" i="13"/>
  <c r="AY44" i="13"/>
  <c r="AX41" i="13"/>
  <c r="AY40" i="13"/>
  <c r="AX38" i="13"/>
  <c r="AX37" i="13"/>
  <c r="AX36" i="13"/>
  <c r="AX35" i="13"/>
  <c r="AX34" i="13"/>
  <c r="AX33" i="13"/>
  <c r="AX32" i="13"/>
  <c r="AX31" i="13"/>
  <c r="AX30" i="13"/>
  <c r="AX29" i="13"/>
  <c r="AX28" i="13"/>
  <c r="AX27" i="13"/>
  <c r="AX26" i="13"/>
  <c r="AX25" i="13"/>
  <c r="AX24" i="13"/>
  <c r="AX23" i="13"/>
  <c r="AX22" i="13"/>
  <c r="AX21" i="13"/>
  <c r="AX56" i="13"/>
  <c r="AX54" i="13"/>
  <c r="AX52" i="13"/>
  <c r="AX50" i="13"/>
  <c r="AX48" i="13"/>
  <c r="AX46" i="13"/>
  <c r="AX44" i="13"/>
  <c r="AY43" i="13"/>
  <c r="AX40" i="13"/>
  <c r="AY39" i="13"/>
  <c r="AY58" i="13"/>
  <c r="AX57" i="13"/>
  <c r="AX55" i="13"/>
  <c r="AX53" i="13"/>
  <c r="AX51" i="13"/>
  <c r="AX49" i="13"/>
  <c r="AX47" i="13"/>
  <c r="AY45" i="13"/>
  <c r="AX42" i="13"/>
  <c r="AY41" i="13"/>
  <c r="AY38" i="13"/>
  <c r="AY37" i="13"/>
  <c r="AY36" i="13"/>
  <c r="AY35" i="13"/>
  <c r="AY34" i="13"/>
  <c r="AY33" i="13"/>
  <c r="AY32" i="13"/>
  <c r="AY31" i="13"/>
  <c r="AY30" i="13"/>
  <c r="AY29" i="13"/>
  <c r="AY28" i="13"/>
  <c r="AY27" i="13"/>
  <c r="AY26" i="13"/>
  <c r="AY25" i="13"/>
  <c r="AY24" i="13"/>
  <c r="AY23" i="13"/>
  <c r="AY22" i="13"/>
  <c r="AY21" i="13"/>
  <c r="AY20" i="13"/>
  <c r="AY19" i="13"/>
  <c r="AY18" i="13"/>
  <c r="AY42" i="13"/>
  <c r="AX39" i="13"/>
  <c r="AX20" i="13"/>
  <c r="AX19" i="13"/>
  <c r="AX17" i="13"/>
  <c r="AX16" i="13"/>
  <c r="AX15" i="13"/>
  <c r="AX14" i="13"/>
  <c r="AX13" i="13"/>
  <c r="AX12" i="13"/>
  <c r="AX11" i="13"/>
  <c r="AX10" i="13"/>
  <c r="AX9" i="13"/>
  <c r="AX8" i="13"/>
  <c r="AX7" i="13"/>
  <c r="AX6" i="13"/>
  <c r="AX5" i="13"/>
  <c r="AX4" i="13"/>
  <c r="AX3" i="13"/>
  <c r="AX2" i="13"/>
  <c r="AX18" i="13"/>
  <c r="AY16" i="13"/>
  <c r="AY14" i="13"/>
  <c r="AY12" i="13"/>
  <c r="AY10" i="13"/>
  <c r="AY8" i="13"/>
  <c r="AY6" i="13"/>
  <c r="AY4" i="13"/>
  <c r="AY2" i="13"/>
  <c r="AX43" i="13"/>
  <c r="AY17" i="13"/>
  <c r="AY15" i="13"/>
  <c r="AY13" i="13"/>
  <c r="AY11" i="13"/>
  <c r="AY9" i="13"/>
  <c r="AY7" i="13"/>
  <c r="AY5" i="13"/>
  <c r="AY3" i="13"/>
  <c r="B110" i="19"/>
  <c r="BQ64" i="13"/>
  <c r="BQ62" i="13"/>
  <c r="BQ58" i="13"/>
  <c r="BQ63" i="13"/>
  <c r="BQ59" i="13"/>
  <c r="BQ57" i="13"/>
  <c r="BQ56" i="13"/>
  <c r="BQ55" i="13"/>
  <c r="BQ54" i="13"/>
  <c r="BQ53" i="13"/>
  <c r="BQ52" i="13"/>
  <c r="BQ51" i="13"/>
  <c r="BQ50" i="13"/>
  <c r="BQ49" i="13"/>
  <c r="BQ48" i="13"/>
  <c r="BQ47" i="13"/>
  <c r="BQ46" i="13"/>
  <c r="BQ45" i="13"/>
  <c r="BQ44" i="13"/>
  <c r="BQ43" i="13"/>
  <c r="BQ42" i="13"/>
  <c r="BQ41" i="13"/>
  <c r="BQ40" i="13"/>
  <c r="BQ39" i="13"/>
  <c r="BQ61" i="13"/>
  <c r="BQ38" i="13"/>
  <c r="BQ37" i="13"/>
  <c r="BQ36" i="13"/>
  <c r="BQ35" i="13"/>
  <c r="BQ34" i="13"/>
  <c r="BQ33" i="13"/>
  <c r="BQ32" i="13"/>
  <c r="BQ31" i="13"/>
  <c r="BQ30" i="13"/>
  <c r="BQ29" i="13"/>
  <c r="BQ28" i="13"/>
  <c r="BQ27" i="13"/>
  <c r="BQ26" i="13"/>
  <c r="BQ25" i="13"/>
  <c r="BQ24" i="13"/>
  <c r="BQ23" i="13"/>
  <c r="BQ22" i="13"/>
  <c r="BQ21" i="13"/>
  <c r="BQ20" i="13"/>
  <c r="BQ60" i="13"/>
  <c r="BQ18" i="13"/>
  <c r="BQ17" i="13"/>
  <c r="BQ16" i="13"/>
  <c r="BQ15" i="13"/>
  <c r="BQ14" i="13"/>
  <c r="BQ13" i="13"/>
  <c r="BQ12" i="13"/>
  <c r="BQ11" i="13"/>
  <c r="BQ10" i="13"/>
  <c r="BQ9" i="13"/>
  <c r="BQ8" i="13"/>
  <c r="BQ7" i="13"/>
  <c r="BQ6" i="13"/>
  <c r="BQ5" i="13"/>
  <c r="BQ4" i="13"/>
  <c r="BQ3" i="13"/>
  <c r="BQ2" i="13"/>
  <c r="BQ19" i="13"/>
  <c r="BZ64" i="13"/>
  <c r="BZ63" i="13"/>
  <c r="BZ62" i="13"/>
  <c r="CA62" i="13"/>
  <c r="CA63" i="13"/>
  <c r="BZ61" i="13"/>
  <c r="BZ60" i="13"/>
  <c r="BZ59" i="13"/>
  <c r="BZ58" i="13"/>
  <c r="CA61" i="13"/>
  <c r="CA59" i="13"/>
  <c r="CA58" i="13"/>
  <c r="CA57" i="13"/>
  <c r="CA56" i="13"/>
  <c r="CA55" i="13"/>
  <c r="CA54" i="13"/>
  <c r="CA53" i="13"/>
  <c r="CA52" i="13"/>
  <c r="CA51" i="13"/>
  <c r="CA50" i="13"/>
  <c r="CA49" i="13"/>
  <c r="CA48" i="13"/>
  <c r="CA47" i="13"/>
  <c r="CA46" i="13"/>
  <c r="CA45" i="13"/>
  <c r="CA60" i="13"/>
  <c r="CA64" i="13"/>
  <c r="BZ44" i="13"/>
  <c r="CA43" i="13"/>
  <c r="BZ40" i="13"/>
  <c r="CA39" i="13"/>
  <c r="BZ38" i="13"/>
  <c r="BZ37" i="13"/>
  <c r="BZ36" i="13"/>
  <c r="BZ35" i="13"/>
  <c r="BZ34" i="13"/>
  <c r="BZ33" i="13"/>
  <c r="BZ32" i="13"/>
  <c r="BZ31" i="13"/>
  <c r="BZ30" i="13"/>
  <c r="BZ29" i="13"/>
  <c r="BZ28" i="13"/>
  <c r="BZ27" i="13"/>
  <c r="BZ26" i="13"/>
  <c r="BZ25" i="13"/>
  <c r="BZ24" i="13"/>
  <c r="BZ23" i="13"/>
  <c r="BZ22" i="13"/>
  <c r="BZ21" i="13"/>
  <c r="BZ20" i="13"/>
  <c r="BZ57" i="13"/>
  <c r="BZ55" i="13"/>
  <c r="BZ53" i="13"/>
  <c r="BZ51" i="13"/>
  <c r="BZ49" i="13"/>
  <c r="BZ47" i="13"/>
  <c r="BZ45" i="13"/>
  <c r="BZ43" i="13"/>
  <c r="CA42" i="13"/>
  <c r="BZ39" i="13"/>
  <c r="BZ56" i="13"/>
  <c r="BZ54" i="13"/>
  <c r="BZ52" i="13"/>
  <c r="BZ50" i="13"/>
  <c r="BZ48" i="13"/>
  <c r="BZ46" i="13"/>
  <c r="CA44" i="13"/>
  <c r="BZ41" i="13"/>
  <c r="CA40" i="13"/>
  <c r="CA38" i="13"/>
  <c r="CA37" i="13"/>
  <c r="CA36" i="13"/>
  <c r="CA35" i="13"/>
  <c r="CA34" i="13"/>
  <c r="CA33" i="13"/>
  <c r="CA32" i="13"/>
  <c r="CA31" i="13"/>
  <c r="CA30" i="13"/>
  <c r="CA29" i="13"/>
  <c r="CA28" i="13"/>
  <c r="CA27" i="13"/>
  <c r="CA26" i="13"/>
  <c r="CA25" i="13"/>
  <c r="CA24" i="13"/>
  <c r="CA23" i="13"/>
  <c r="CA22" i="13"/>
  <c r="CA21" i="13"/>
  <c r="CA20" i="13"/>
  <c r="CA19" i="13"/>
  <c r="CA18" i="13"/>
  <c r="CA41" i="13"/>
  <c r="BZ19" i="13"/>
  <c r="BZ18" i="13"/>
  <c r="BZ17" i="13"/>
  <c r="BZ16" i="13"/>
  <c r="BZ15" i="13"/>
  <c r="BZ14" i="13"/>
  <c r="BZ13" i="13"/>
  <c r="BZ12" i="13"/>
  <c r="BZ11" i="13"/>
  <c r="BZ10" i="13"/>
  <c r="BZ9" i="13"/>
  <c r="BZ8" i="13"/>
  <c r="BZ7" i="13"/>
  <c r="BZ6" i="13"/>
  <c r="BZ5" i="13"/>
  <c r="BZ4" i="13"/>
  <c r="BZ3" i="13"/>
  <c r="BZ2" i="13"/>
  <c r="BZ42" i="13"/>
  <c r="CA17" i="13"/>
  <c r="CA15" i="13"/>
  <c r="CA13" i="13"/>
  <c r="CA11" i="13"/>
  <c r="CA9" i="13"/>
  <c r="CA7" i="13"/>
  <c r="CA5" i="13"/>
  <c r="CA3" i="13"/>
  <c r="CA16" i="13"/>
  <c r="CA14" i="13"/>
  <c r="CA12" i="13"/>
  <c r="CA10" i="13"/>
  <c r="CA8" i="13"/>
  <c r="CA6" i="13"/>
  <c r="CA4" i="13"/>
  <c r="CA2" i="13"/>
  <c r="B194" i="19"/>
  <c r="B47" i="18"/>
  <c r="B51" i="18"/>
  <c r="AN64" i="14"/>
  <c r="AN62" i="14"/>
  <c r="AN60" i="14"/>
  <c r="AN58" i="14"/>
  <c r="AN57" i="14"/>
  <c r="AN56" i="14"/>
  <c r="AN55" i="14"/>
  <c r="AN54" i="14"/>
  <c r="AN53" i="14"/>
  <c r="AN52" i="14"/>
  <c r="AN51" i="14"/>
  <c r="AN50" i="14"/>
  <c r="AN61" i="14"/>
  <c r="AN48" i="14"/>
  <c r="AN63" i="14"/>
  <c r="AN49" i="14"/>
  <c r="AN45" i="14"/>
  <c r="AN41" i="14"/>
  <c r="AN37" i="14"/>
  <c r="AN33" i="14"/>
  <c r="AN38" i="14"/>
  <c r="AN59" i="14"/>
  <c r="AN47" i="14"/>
  <c r="AN46" i="14"/>
  <c r="AN40" i="14"/>
  <c r="AN39" i="14"/>
  <c r="AN44" i="14"/>
  <c r="AN43" i="14"/>
  <c r="AN36" i="14"/>
  <c r="AN35" i="14"/>
  <c r="AN29" i="14"/>
  <c r="AN30" i="14"/>
  <c r="AN26" i="14"/>
  <c r="AN22" i="14"/>
  <c r="AN18" i="14"/>
  <c r="AN34" i="14"/>
  <c r="AN28" i="14"/>
  <c r="AN24" i="14"/>
  <c r="AN20" i="14"/>
  <c r="AN16" i="14"/>
  <c r="AN12" i="14"/>
  <c r="AN27" i="14"/>
  <c r="AN10" i="14"/>
  <c r="AN6" i="14"/>
  <c r="AN2" i="14"/>
  <c r="AN23" i="14"/>
  <c r="AN19" i="14"/>
  <c r="AN42" i="14"/>
  <c r="AN32" i="14"/>
  <c r="AN25" i="14"/>
  <c r="AN21" i="14"/>
  <c r="AN17" i="14"/>
  <c r="AN15" i="14"/>
  <c r="AN14" i="14"/>
  <c r="AN13" i="14"/>
  <c r="AN9" i="14"/>
  <c r="AN5" i="14"/>
  <c r="AN11" i="14"/>
  <c r="AN3" i="14"/>
  <c r="AN8" i="14"/>
  <c r="AN4" i="14"/>
  <c r="AN31" i="14"/>
  <c r="AN7" i="14"/>
  <c r="B87" i="18"/>
  <c r="B147" i="18"/>
  <c r="BT64" i="14"/>
  <c r="BT62" i="14"/>
  <c r="BT60" i="14"/>
  <c r="BT58" i="14"/>
  <c r="BT57" i="14"/>
  <c r="BT56" i="14"/>
  <c r="BT55" i="14"/>
  <c r="BT54" i="14"/>
  <c r="BT53" i="14"/>
  <c r="BT52" i="14"/>
  <c r="BT51" i="14"/>
  <c r="BT50" i="14"/>
  <c r="BT49" i="14"/>
  <c r="BT48" i="14"/>
  <c r="BT44" i="14"/>
  <c r="BT45" i="14"/>
  <c r="BT41" i="14"/>
  <c r="BT37" i="14"/>
  <c r="BT33" i="14"/>
  <c r="BT42" i="14"/>
  <c r="BT63" i="14"/>
  <c r="BT61" i="14"/>
  <c r="BT59" i="14"/>
  <c r="BT43" i="14"/>
  <c r="BT36" i="14"/>
  <c r="BT47" i="14"/>
  <c r="BT46" i="14"/>
  <c r="BT40" i="14"/>
  <c r="BT39" i="14"/>
  <c r="BT32" i="14"/>
  <c r="BT31" i="14"/>
  <c r="BT29" i="14"/>
  <c r="BT25" i="14"/>
  <c r="BT35" i="14"/>
  <c r="BT34" i="14"/>
  <c r="BT30" i="14"/>
  <c r="BT26" i="14"/>
  <c r="BT22" i="14"/>
  <c r="BT18" i="14"/>
  <c r="BT28" i="14"/>
  <c r="BT24" i="14"/>
  <c r="BT20" i="14"/>
  <c r="BT16" i="14"/>
  <c r="BT12" i="14"/>
  <c r="BT10" i="14"/>
  <c r="BT6" i="14"/>
  <c r="BT2" i="14"/>
  <c r="BT38" i="14"/>
  <c r="BT23" i="14"/>
  <c r="BT19" i="14"/>
  <c r="BT21" i="14"/>
  <c r="BT17" i="14"/>
  <c r="BT15" i="14"/>
  <c r="BT14" i="14"/>
  <c r="BT13" i="14"/>
  <c r="BT9" i="14"/>
  <c r="BT5" i="14"/>
  <c r="BT27" i="14"/>
  <c r="BT7" i="14"/>
  <c r="BT4" i="14"/>
  <c r="BT8" i="14"/>
  <c r="BT11" i="14"/>
  <c r="BT3" i="14"/>
  <c r="B183" i="18"/>
  <c r="AC2" i="11"/>
  <c r="AS2" i="11"/>
  <c r="BI2" i="11"/>
  <c r="AF3" i="11"/>
  <c r="AV3" i="11"/>
  <c r="BL3" i="11"/>
  <c r="AC4" i="11"/>
  <c r="AS4" i="11"/>
  <c r="BI4" i="11"/>
  <c r="AF5" i="11"/>
  <c r="AV5" i="11"/>
  <c r="BL5" i="11"/>
  <c r="AC6" i="11"/>
  <c r="AS6" i="11"/>
  <c r="BI6" i="11"/>
  <c r="AF7" i="11"/>
  <c r="BL7" i="11"/>
  <c r="AC8" i="11"/>
  <c r="AS8" i="11"/>
  <c r="BI8" i="11"/>
  <c r="AD31" i="11"/>
  <c r="B169" i="8"/>
  <c r="B167" i="8" s="1"/>
  <c r="BJ33" i="11"/>
  <c r="AD35" i="11"/>
  <c r="BJ37" i="11"/>
  <c r="AD39" i="11"/>
  <c r="BJ41" i="11"/>
  <c r="AD43" i="11"/>
  <c r="BJ45" i="11"/>
  <c r="AD47" i="11"/>
  <c r="BJ49" i="11"/>
  <c r="AD51" i="11"/>
  <c r="BJ53" i="11"/>
  <c r="AD55" i="11"/>
  <c r="BJ57" i="11"/>
  <c r="AD59" i="11"/>
  <c r="AD63" i="11"/>
  <c r="Y2" i="12"/>
  <c r="B73" i="16"/>
  <c r="B71" i="16" s="1"/>
  <c r="BK2" i="12"/>
  <c r="BW5" i="12"/>
  <c r="AO6" i="12"/>
  <c r="CA6" i="12"/>
  <c r="AC7" i="12"/>
  <c r="BI7" i="12"/>
  <c r="AG8" i="12"/>
  <c r="AA9" i="12"/>
  <c r="AE10" i="12"/>
  <c r="BE10" i="12"/>
  <c r="AW12" i="12"/>
  <c r="AQ13" i="12"/>
  <c r="AU14" i="12"/>
  <c r="BU14" i="12"/>
  <c r="CA16" i="12"/>
  <c r="AO18" i="12"/>
  <c r="BU18" i="12"/>
  <c r="AG19" i="12"/>
  <c r="BI23" i="12"/>
  <c r="Y24" i="12"/>
  <c r="BE24" i="12"/>
  <c r="AG26" i="12"/>
  <c r="AG64" i="11"/>
  <c r="AG63" i="11"/>
  <c r="AG62" i="11"/>
  <c r="AG61" i="11"/>
  <c r="AG60" i="11"/>
  <c r="AG59" i="11"/>
  <c r="AG58" i="11"/>
  <c r="AG57" i="11"/>
  <c r="AG56" i="11"/>
  <c r="AG55" i="11"/>
  <c r="AG54" i="11"/>
  <c r="AG53" i="11"/>
  <c r="AG52" i="11"/>
  <c r="AG51" i="11"/>
  <c r="AG50" i="11"/>
  <c r="AG49" i="11"/>
  <c r="AG48" i="11"/>
  <c r="AG47" i="11"/>
  <c r="AG46" i="11"/>
  <c r="AG45" i="11"/>
  <c r="AG44" i="11"/>
  <c r="AG43" i="11"/>
  <c r="AG42" i="11"/>
  <c r="AG41" i="11"/>
  <c r="AG40" i="11"/>
  <c r="AG39" i="11"/>
  <c r="AG38" i="11"/>
  <c r="AG37" i="11"/>
  <c r="AG36" i="11"/>
  <c r="AG35" i="11"/>
  <c r="AG34" i="11"/>
  <c r="AG33" i="11"/>
  <c r="AG32" i="11"/>
  <c r="AG31" i="11"/>
  <c r="AG30" i="11"/>
  <c r="AH63" i="11"/>
  <c r="AH61" i="11"/>
  <c r="AH59" i="11"/>
  <c r="AH57" i="11"/>
  <c r="AH55" i="11"/>
  <c r="AH53" i="11"/>
  <c r="AH51" i="11"/>
  <c r="AH49" i="11"/>
  <c r="AH47" i="11"/>
  <c r="AH45" i="11"/>
  <c r="AH43" i="11"/>
  <c r="AH41" i="11"/>
  <c r="AH39" i="11"/>
  <c r="AH37" i="11"/>
  <c r="AH35" i="11"/>
  <c r="AH33" i="11"/>
  <c r="AH31" i="11"/>
  <c r="AH62" i="11"/>
  <c r="AH54" i="11"/>
  <c r="AG29" i="11"/>
  <c r="AG28" i="11"/>
  <c r="AG25" i="11"/>
  <c r="AG24" i="11"/>
  <c r="AG23" i="11"/>
  <c r="AG21" i="11"/>
  <c r="AG20" i="11"/>
  <c r="AG19" i="11"/>
  <c r="AG18" i="11"/>
  <c r="AG15" i="11"/>
  <c r="AG14" i="11"/>
  <c r="AG13" i="11"/>
  <c r="AG12" i="11"/>
  <c r="AG11" i="11"/>
  <c r="AG10" i="11"/>
  <c r="AH29" i="11"/>
  <c r="AH28" i="11"/>
  <c r="AH27" i="11"/>
  <c r="AH26" i="11"/>
  <c r="AH25" i="11"/>
  <c r="AH24" i="11"/>
  <c r="AH23" i="11"/>
  <c r="AH22" i="11"/>
  <c r="AH21" i="11"/>
  <c r="AH20" i="11"/>
  <c r="AH19" i="11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5" i="11"/>
  <c r="AH4" i="11"/>
  <c r="AH3" i="11"/>
  <c r="AH2" i="11"/>
  <c r="AH64" i="11"/>
  <c r="AH60" i="11"/>
  <c r="AH58" i="11"/>
  <c r="AH56" i="11"/>
  <c r="AH52" i="11"/>
  <c r="AH50" i="11"/>
  <c r="AH48" i="11"/>
  <c r="AH46" i="11"/>
  <c r="AH44" i="11"/>
  <c r="AH42" i="11"/>
  <c r="AH40" i="11"/>
  <c r="AH38" i="11"/>
  <c r="AH36" i="11"/>
  <c r="AH34" i="11"/>
  <c r="AH32" i="11"/>
  <c r="AH30" i="11"/>
  <c r="AG27" i="11"/>
  <c r="AG26" i="11"/>
  <c r="AG22" i="11"/>
  <c r="AG17" i="11"/>
  <c r="AG16" i="11"/>
  <c r="AG9" i="11"/>
  <c r="B62" i="8"/>
  <c r="AW64" i="11"/>
  <c r="AW63" i="11"/>
  <c r="AW62" i="11"/>
  <c r="AW61" i="11"/>
  <c r="AW60" i="11"/>
  <c r="AW59" i="11"/>
  <c r="AW58" i="11"/>
  <c r="AW57" i="11"/>
  <c r="AW56" i="11"/>
  <c r="AW55" i="11"/>
  <c r="AW54" i="11"/>
  <c r="AW53" i="11"/>
  <c r="AW52" i="11"/>
  <c r="AW51" i="11"/>
  <c r="AW50" i="11"/>
  <c r="AW49" i="11"/>
  <c r="AW48" i="11"/>
  <c r="AW47" i="11"/>
  <c r="AW46" i="11"/>
  <c r="AW45" i="11"/>
  <c r="AW44" i="11"/>
  <c r="AW43" i="11"/>
  <c r="AW42" i="11"/>
  <c r="AW41" i="11"/>
  <c r="AW40" i="11"/>
  <c r="AW39" i="11"/>
  <c r="AW38" i="11"/>
  <c r="AW37" i="11"/>
  <c r="AW36" i="11"/>
  <c r="AW35" i="11"/>
  <c r="AW34" i="11"/>
  <c r="AW33" i="11"/>
  <c r="AW32" i="11"/>
  <c r="AW31" i="11"/>
  <c r="AW30" i="11"/>
  <c r="AX63" i="11"/>
  <c r="AX61" i="11"/>
  <c r="AX59" i="11"/>
  <c r="AX57" i="11"/>
  <c r="AX55" i="11"/>
  <c r="AX53" i="11"/>
  <c r="AX51" i="11"/>
  <c r="AX49" i="11"/>
  <c r="AX47" i="11"/>
  <c r="AX45" i="11"/>
  <c r="AX43" i="11"/>
  <c r="AX41" i="11"/>
  <c r="AX39" i="11"/>
  <c r="AX37" i="11"/>
  <c r="AX35" i="11"/>
  <c r="AX33" i="11"/>
  <c r="AX31" i="11"/>
  <c r="AX64" i="11"/>
  <c r="AX60" i="11"/>
  <c r="AX52" i="11"/>
  <c r="AX50" i="11"/>
  <c r="AX42" i="11"/>
  <c r="AX36" i="11"/>
  <c r="AW28" i="11"/>
  <c r="AW27" i="11"/>
  <c r="AW26" i="11"/>
  <c r="AW25" i="11"/>
  <c r="AW21" i="11"/>
  <c r="AW20" i="11"/>
  <c r="AW19" i="11"/>
  <c r="AW18" i="11"/>
  <c r="AW17" i="11"/>
  <c r="AW16" i="11"/>
  <c r="AW14" i="11"/>
  <c r="AW12" i="11"/>
  <c r="AW11" i="11"/>
  <c r="AW9" i="11"/>
  <c r="AX29" i="11"/>
  <c r="AX28" i="11"/>
  <c r="AX27" i="11"/>
  <c r="AX26" i="11"/>
  <c r="AX25" i="11"/>
  <c r="AX24" i="11"/>
  <c r="AX23" i="11"/>
  <c r="AX22" i="11"/>
  <c r="AX21" i="11"/>
  <c r="AX20" i="11"/>
  <c r="AX19" i="11"/>
  <c r="AX18" i="11"/>
  <c r="AX17" i="11"/>
  <c r="AX16" i="11"/>
  <c r="AX15" i="11"/>
  <c r="AX14" i="11"/>
  <c r="AX13" i="11"/>
  <c r="AX12" i="11"/>
  <c r="AX11" i="11"/>
  <c r="AX10" i="11"/>
  <c r="AX9" i="11"/>
  <c r="AX8" i="11"/>
  <c r="AX7" i="11"/>
  <c r="AX6" i="11"/>
  <c r="AX5" i="11"/>
  <c r="AX4" i="11"/>
  <c r="AX3" i="11"/>
  <c r="AX2" i="11"/>
  <c r="AX62" i="11"/>
  <c r="AX58" i="11"/>
  <c r="AX56" i="11"/>
  <c r="AX54" i="11"/>
  <c r="AX48" i="11"/>
  <c r="AX46" i="11"/>
  <c r="AX44" i="11"/>
  <c r="AX40" i="11"/>
  <c r="AX38" i="11"/>
  <c r="AX34" i="11"/>
  <c r="AX32" i="11"/>
  <c r="AX30" i="11"/>
  <c r="AW29" i="11"/>
  <c r="AW24" i="11"/>
  <c r="AW23" i="11"/>
  <c r="AW22" i="11"/>
  <c r="AW15" i="11"/>
  <c r="AW13" i="11"/>
  <c r="AW10" i="11"/>
  <c r="BI64" i="11"/>
  <c r="BI63" i="11"/>
  <c r="BI62" i="11"/>
  <c r="BI61" i="11"/>
  <c r="BI60" i="11"/>
  <c r="BI59" i="11"/>
  <c r="BI58" i="11"/>
  <c r="BI57" i="11"/>
  <c r="BI56" i="11"/>
  <c r="BI55" i="11"/>
  <c r="BI54" i="11"/>
  <c r="BI53" i="11"/>
  <c r="BI52" i="11"/>
  <c r="BI51" i="11"/>
  <c r="BI50" i="11"/>
  <c r="BI49" i="11"/>
  <c r="BI48" i="11"/>
  <c r="BI47" i="11"/>
  <c r="BI46" i="11"/>
  <c r="BI45" i="11"/>
  <c r="BI44" i="11"/>
  <c r="BI43" i="11"/>
  <c r="BI42" i="11"/>
  <c r="BI41" i="11"/>
  <c r="BI40" i="11"/>
  <c r="BI39" i="11"/>
  <c r="BI38" i="11"/>
  <c r="BI37" i="11"/>
  <c r="BI36" i="11"/>
  <c r="BI35" i="11"/>
  <c r="BI34" i="11"/>
  <c r="BI33" i="11"/>
  <c r="BI32" i="11"/>
  <c r="BI31" i="11"/>
  <c r="BI30" i="11"/>
  <c r="BH64" i="11"/>
  <c r="BH60" i="11"/>
  <c r="BH54" i="11"/>
  <c r="BH52" i="11"/>
  <c r="BH50" i="11"/>
  <c r="BH42" i="11"/>
  <c r="BH40" i="11"/>
  <c r="BH36" i="11"/>
  <c r="BH34" i="11"/>
  <c r="BI28" i="11"/>
  <c r="BI27" i="11"/>
  <c r="BI26" i="11"/>
  <c r="BI25" i="11"/>
  <c r="BI24" i="11"/>
  <c r="BI22" i="11"/>
  <c r="BI21" i="11"/>
  <c r="BI19" i="11"/>
  <c r="BI18" i="11"/>
  <c r="BI17" i="11"/>
  <c r="BI16" i="11"/>
  <c r="BI15" i="11"/>
  <c r="BI14" i="11"/>
  <c r="BI13" i="11"/>
  <c r="BI11" i="11"/>
  <c r="BJ64" i="11"/>
  <c r="BJ62" i="11"/>
  <c r="BJ60" i="11"/>
  <c r="BJ58" i="11"/>
  <c r="BJ56" i="11"/>
  <c r="BJ54" i="11"/>
  <c r="BJ52" i="11"/>
  <c r="BJ50" i="11"/>
  <c r="BJ48" i="11"/>
  <c r="BJ46" i="11"/>
  <c r="BJ44" i="11"/>
  <c r="BJ42" i="11"/>
  <c r="BJ40" i="11"/>
  <c r="BJ38" i="11"/>
  <c r="BJ36" i="11"/>
  <c r="BJ34" i="11"/>
  <c r="BJ32" i="11"/>
  <c r="BJ30" i="11"/>
  <c r="BJ29" i="11"/>
  <c r="BJ28" i="11"/>
  <c r="BJ27" i="11"/>
  <c r="BJ26" i="11"/>
  <c r="BJ25" i="11"/>
  <c r="BJ24" i="11"/>
  <c r="BJ23" i="11"/>
  <c r="BJ22" i="11"/>
  <c r="BJ21" i="11"/>
  <c r="BJ20" i="11"/>
  <c r="BJ19" i="11"/>
  <c r="BJ18" i="11"/>
  <c r="BJ17" i="11"/>
  <c r="BJ16" i="11"/>
  <c r="BJ15" i="11"/>
  <c r="BJ14" i="11"/>
  <c r="BJ13" i="11"/>
  <c r="BJ12" i="11"/>
  <c r="BJ11" i="11"/>
  <c r="BJ10" i="11"/>
  <c r="BJ9" i="11"/>
  <c r="BJ8" i="11"/>
  <c r="BJ7" i="11"/>
  <c r="BJ6" i="11"/>
  <c r="BJ5" i="11"/>
  <c r="BJ4" i="11"/>
  <c r="BJ3" i="11"/>
  <c r="BJ2" i="11"/>
  <c r="B146" i="8"/>
  <c r="BH62" i="11"/>
  <c r="BH58" i="11"/>
  <c r="BH56" i="11"/>
  <c r="BH48" i="11"/>
  <c r="BH46" i="11"/>
  <c r="BH44" i="11"/>
  <c r="BH38" i="11"/>
  <c r="BH32" i="11"/>
  <c r="BH30" i="11"/>
  <c r="BI29" i="11"/>
  <c r="BI23" i="11"/>
  <c r="BI20" i="11"/>
  <c r="BI12" i="11"/>
  <c r="BI10" i="11"/>
  <c r="BI9" i="11"/>
  <c r="B158" i="8"/>
  <c r="AW64" i="12"/>
  <c r="AW63" i="12"/>
  <c r="AW62" i="12"/>
  <c r="AW61" i="12"/>
  <c r="AW60" i="12"/>
  <c r="AW56" i="12"/>
  <c r="AW52" i="12"/>
  <c r="AW59" i="12"/>
  <c r="AW55" i="12"/>
  <c r="AW51" i="12"/>
  <c r="AW47" i="12"/>
  <c r="AW43" i="12"/>
  <c r="AW39" i="12"/>
  <c r="AW57" i="12"/>
  <c r="AW53" i="12"/>
  <c r="AW49" i="12"/>
  <c r="AW45" i="12"/>
  <c r="AW41" i="12"/>
  <c r="AW37" i="12"/>
  <c r="AW58" i="12"/>
  <c r="AW50" i="12"/>
  <c r="AW35" i="12"/>
  <c r="AW31" i="12"/>
  <c r="AW27" i="12"/>
  <c r="AW23" i="12"/>
  <c r="AW19" i="12"/>
  <c r="AW54" i="12"/>
  <c r="AW33" i="12"/>
  <c r="AW29" i="12"/>
  <c r="AW26" i="12"/>
  <c r="AW21" i="12"/>
  <c r="AW17" i="12"/>
  <c r="AW48" i="12"/>
  <c r="AW46" i="12"/>
  <c r="AW44" i="12"/>
  <c r="AW42" i="12"/>
  <c r="AW40" i="12"/>
  <c r="AW38" i="12"/>
  <c r="AW36" i="12"/>
  <c r="AW34" i="12"/>
  <c r="AW32" i="12"/>
  <c r="AW30" i="12"/>
  <c r="AW28" i="12"/>
  <c r="AW15" i="12"/>
  <c r="AW11" i="12"/>
  <c r="AW7" i="12"/>
  <c r="AW3" i="12"/>
  <c r="AW25" i="12"/>
  <c r="AW13" i="12"/>
  <c r="AW5" i="12"/>
  <c r="AW14" i="12"/>
  <c r="AW10" i="12"/>
  <c r="AW6" i="12"/>
  <c r="AW2" i="12"/>
  <c r="AW18" i="12"/>
  <c r="AW9" i="12"/>
  <c r="B111" i="16"/>
  <c r="BM64" i="12"/>
  <c r="BM63" i="12"/>
  <c r="BM62" i="12"/>
  <c r="BM61" i="12"/>
  <c r="BM60" i="12"/>
  <c r="BM56" i="12"/>
  <c r="BM52" i="12"/>
  <c r="BM59" i="12"/>
  <c r="BM55" i="12"/>
  <c r="BM51" i="12"/>
  <c r="BM47" i="12"/>
  <c r="BM43" i="12"/>
  <c r="BM39" i="12"/>
  <c r="BM57" i="12"/>
  <c r="BM53" i="12"/>
  <c r="BM49" i="12"/>
  <c r="BM45" i="12"/>
  <c r="BM41" i="12"/>
  <c r="BM37" i="12"/>
  <c r="BM54" i="12"/>
  <c r="BM35" i="12"/>
  <c r="BM31" i="12"/>
  <c r="BM27" i="12"/>
  <c r="BM23" i="12"/>
  <c r="BM19" i="12"/>
  <c r="BM58" i="12"/>
  <c r="BM50" i="12"/>
  <c r="BM33" i="12"/>
  <c r="BM30" i="12"/>
  <c r="BM25" i="12"/>
  <c r="BM22" i="12"/>
  <c r="BM17" i="12"/>
  <c r="BM48" i="12"/>
  <c r="BM46" i="12"/>
  <c r="BM44" i="12"/>
  <c r="BM42" i="12"/>
  <c r="BM40" i="12"/>
  <c r="BM38" i="12"/>
  <c r="BM36" i="12"/>
  <c r="BM34" i="12"/>
  <c r="BM32" i="12"/>
  <c r="BM29" i="12"/>
  <c r="BM26" i="12"/>
  <c r="BM18" i="12"/>
  <c r="BM15" i="12"/>
  <c r="BM11" i="12"/>
  <c r="BM7" i="12"/>
  <c r="BM3" i="12"/>
  <c r="BM21" i="12"/>
  <c r="BM13" i="12"/>
  <c r="BM9" i="12"/>
  <c r="BM5" i="12"/>
  <c r="BM14" i="12"/>
  <c r="BM10" i="12"/>
  <c r="BM6" i="12"/>
  <c r="BM2" i="12"/>
  <c r="BM28" i="12"/>
  <c r="B159" i="16"/>
  <c r="U63" i="13"/>
  <c r="U62" i="13"/>
  <c r="U61" i="13"/>
  <c r="U64" i="13"/>
  <c r="U59" i="13"/>
  <c r="U58" i="13"/>
  <c r="U57" i="13"/>
  <c r="U56" i="13"/>
  <c r="U55" i="13"/>
  <c r="U54" i="13"/>
  <c r="U53" i="13"/>
  <c r="U52" i="13"/>
  <c r="U51" i="13"/>
  <c r="U50" i="13"/>
  <c r="U49" i="13"/>
  <c r="U48" i="13"/>
  <c r="U47" i="13"/>
  <c r="U46" i="13"/>
  <c r="U45" i="13"/>
  <c r="U44" i="13"/>
  <c r="U43" i="13"/>
  <c r="U42" i="13"/>
  <c r="U41" i="13"/>
  <c r="U40" i="13"/>
  <c r="U60" i="13"/>
  <c r="U39" i="13"/>
  <c r="U38" i="13"/>
  <c r="U37" i="13"/>
  <c r="U36" i="13"/>
  <c r="U35" i="13"/>
  <c r="U34" i="13"/>
  <c r="U33" i="13"/>
  <c r="U32" i="13"/>
  <c r="U31" i="13"/>
  <c r="U30" i="13"/>
  <c r="U29" i="13"/>
  <c r="U28" i="13"/>
  <c r="U27" i="13"/>
  <c r="U26" i="13"/>
  <c r="U25" i="13"/>
  <c r="U24" i="13"/>
  <c r="U23" i="13"/>
  <c r="U22" i="13"/>
  <c r="U21" i="13"/>
  <c r="U18" i="13"/>
  <c r="U17" i="13"/>
  <c r="U16" i="13"/>
  <c r="U15" i="13"/>
  <c r="U14" i="13"/>
  <c r="U13" i="13"/>
  <c r="U12" i="13"/>
  <c r="U11" i="13"/>
  <c r="U10" i="13"/>
  <c r="U9" i="13"/>
  <c r="U8" i="13"/>
  <c r="U7" i="13"/>
  <c r="U6" i="13"/>
  <c r="U5" i="13"/>
  <c r="U4" i="13"/>
  <c r="U3" i="13"/>
  <c r="U2" i="13"/>
  <c r="U19" i="13"/>
  <c r="U20" i="13"/>
  <c r="AD64" i="13"/>
  <c r="AD63" i="13"/>
  <c r="AD62" i="13"/>
  <c r="AE62" i="13"/>
  <c r="AE64" i="13"/>
  <c r="AD61" i="13"/>
  <c r="AD60" i="13"/>
  <c r="AD59" i="13"/>
  <c r="AE59" i="13"/>
  <c r="AE58" i="13"/>
  <c r="AE57" i="13"/>
  <c r="AE56" i="13"/>
  <c r="AE55" i="13"/>
  <c r="AE54" i="13"/>
  <c r="AE53" i="13"/>
  <c r="AE52" i="13"/>
  <c r="AE51" i="13"/>
  <c r="AE50" i="13"/>
  <c r="AE49" i="13"/>
  <c r="AE48" i="13"/>
  <c r="AE47" i="13"/>
  <c r="AE46" i="13"/>
  <c r="AE60" i="13"/>
  <c r="AD44" i="13"/>
  <c r="AE43" i="13"/>
  <c r="AD40" i="13"/>
  <c r="AD39" i="13"/>
  <c r="AD38" i="13"/>
  <c r="AD37" i="13"/>
  <c r="AD36" i="13"/>
  <c r="AD35" i="13"/>
  <c r="AD34" i="13"/>
  <c r="AD33" i="13"/>
  <c r="AD32" i="13"/>
  <c r="AD31" i="13"/>
  <c r="AD30" i="13"/>
  <c r="AD29" i="13"/>
  <c r="AD28" i="13"/>
  <c r="AD27" i="13"/>
  <c r="AD26" i="13"/>
  <c r="AD25" i="13"/>
  <c r="AD24" i="13"/>
  <c r="AD23" i="13"/>
  <c r="AD22" i="13"/>
  <c r="AD21" i="13"/>
  <c r="AD57" i="13"/>
  <c r="AD55" i="13"/>
  <c r="AD53" i="13"/>
  <c r="AD51" i="13"/>
  <c r="AD49" i="13"/>
  <c r="AD47" i="13"/>
  <c r="AD43" i="13"/>
  <c r="AE42" i="13"/>
  <c r="AE61" i="13"/>
  <c r="AD58" i="13"/>
  <c r="AD56" i="13"/>
  <c r="AD54" i="13"/>
  <c r="AD52" i="13"/>
  <c r="AD50" i="13"/>
  <c r="AD48" i="13"/>
  <c r="AD46" i="13"/>
  <c r="AD45" i="13"/>
  <c r="AE44" i="13"/>
  <c r="AD41" i="13"/>
  <c r="AE40" i="13"/>
  <c r="AE39" i="13"/>
  <c r="AE38" i="13"/>
  <c r="AE37" i="13"/>
  <c r="AE36" i="13"/>
  <c r="AE35" i="13"/>
  <c r="AE34" i="13"/>
  <c r="AE33" i="13"/>
  <c r="AE32" i="13"/>
  <c r="AE31" i="13"/>
  <c r="AE30" i="13"/>
  <c r="AE29" i="13"/>
  <c r="AE28" i="13"/>
  <c r="AE27" i="13"/>
  <c r="AE26" i="13"/>
  <c r="AE25" i="13"/>
  <c r="AE24" i="13"/>
  <c r="AE23" i="13"/>
  <c r="AE22" i="13"/>
  <c r="AE21" i="13"/>
  <c r="AE20" i="13"/>
  <c r="AE19" i="13"/>
  <c r="AE18" i="13"/>
  <c r="AE45" i="13"/>
  <c r="AD42" i="13"/>
  <c r="AD19" i="13"/>
  <c r="AD18" i="13"/>
  <c r="AE63" i="13"/>
  <c r="AD20" i="13"/>
  <c r="AD17" i="13"/>
  <c r="AD16" i="13"/>
  <c r="AD15" i="13"/>
  <c r="AD14" i="13"/>
  <c r="AD13" i="13"/>
  <c r="AD12" i="13"/>
  <c r="AD11" i="13"/>
  <c r="AD10" i="13"/>
  <c r="AD9" i="13"/>
  <c r="AD8" i="13"/>
  <c r="AD7" i="13"/>
  <c r="AD6" i="13"/>
  <c r="AD5" i="13"/>
  <c r="AD4" i="13"/>
  <c r="AD3" i="13"/>
  <c r="AD2" i="13"/>
  <c r="AE17" i="13"/>
  <c r="AE15" i="13"/>
  <c r="AE13" i="13"/>
  <c r="AE11" i="13"/>
  <c r="AE9" i="13"/>
  <c r="AE7" i="13"/>
  <c r="AE5" i="13"/>
  <c r="AE3" i="13"/>
  <c r="AE41" i="13"/>
  <c r="AE16" i="13"/>
  <c r="AE14" i="13"/>
  <c r="AE12" i="13"/>
  <c r="AE10" i="13"/>
  <c r="AE8" i="13"/>
  <c r="AE6" i="13"/>
  <c r="AE4" i="13"/>
  <c r="AE2" i="13"/>
  <c r="B50" i="19"/>
  <c r="AH64" i="13"/>
  <c r="AH63" i="13"/>
  <c r="AH62" i="13"/>
  <c r="AI63" i="13"/>
  <c r="AH61" i="13"/>
  <c r="AH60" i="13"/>
  <c r="AH59" i="13"/>
  <c r="AH58" i="13"/>
  <c r="AI60" i="13"/>
  <c r="AI59" i="13"/>
  <c r="AI57" i="13"/>
  <c r="AI56" i="13"/>
  <c r="AI55" i="13"/>
  <c r="AI54" i="13"/>
  <c r="AI53" i="13"/>
  <c r="AI52" i="13"/>
  <c r="AI51" i="13"/>
  <c r="AI50" i="13"/>
  <c r="AI49" i="13"/>
  <c r="AI48" i="13"/>
  <c r="AI47" i="13"/>
  <c r="AI46" i="13"/>
  <c r="AI61" i="13"/>
  <c r="AH45" i="13"/>
  <c r="AI44" i="13"/>
  <c r="AH41" i="13"/>
  <c r="AI40" i="13"/>
  <c r="AH39" i="13"/>
  <c r="AH38" i="13"/>
  <c r="AH37" i="13"/>
  <c r="AH36" i="13"/>
  <c r="AH35" i="13"/>
  <c r="AH34" i="13"/>
  <c r="AH33" i="13"/>
  <c r="AH32" i="13"/>
  <c r="AH31" i="13"/>
  <c r="AH30" i="13"/>
  <c r="AH29" i="13"/>
  <c r="AH28" i="13"/>
  <c r="AH27" i="13"/>
  <c r="AH26" i="13"/>
  <c r="AH25" i="13"/>
  <c r="AH24" i="13"/>
  <c r="AH23" i="13"/>
  <c r="AH22" i="13"/>
  <c r="AH21" i="13"/>
  <c r="AI58" i="13"/>
  <c r="AH56" i="13"/>
  <c r="AH54" i="13"/>
  <c r="AH52" i="13"/>
  <c r="AH50" i="13"/>
  <c r="AH48" i="13"/>
  <c r="AH46" i="13"/>
  <c r="AH44" i="13"/>
  <c r="AI43" i="13"/>
  <c r="AH40" i="13"/>
  <c r="AI62" i="13"/>
  <c r="AH57" i="13"/>
  <c r="AH55" i="13"/>
  <c r="AH53" i="13"/>
  <c r="AH51" i="13"/>
  <c r="AH49" i="13"/>
  <c r="AH47" i="13"/>
  <c r="AI45" i="13"/>
  <c r="AH42" i="13"/>
  <c r="AI41" i="13"/>
  <c r="AI39" i="13"/>
  <c r="AI38" i="13"/>
  <c r="AI37" i="13"/>
  <c r="AI36" i="13"/>
  <c r="AI35" i="13"/>
  <c r="AI34" i="13"/>
  <c r="AI33" i="13"/>
  <c r="AI32" i="13"/>
  <c r="AI31" i="13"/>
  <c r="AI30" i="13"/>
  <c r="AI29" i="13"/>
  <c r="AI28" i="13"/>
  <c r="AI27" i="13"/>
  <c r="AI26" i="13"/>
  <c r="AI25" i="13"/>
  <c r="AI24" i="13"/>
  <c r="AI23" i="13"/>
  <c r="AI22" i="13"/>
  <c r="AI21" i="13"/>
  <c r="AI20" i="13"/>
  <c r="AI19" i="13"/>
  <c r="AI18" i="13"/>
  <c r="AH43" i="13"/>
  <c r="AH20" i="13"/>
  <c r="AH19" i="13"/>
  <c r="AH17" i="13"/>
  <c r="AH16" i="13"/>
  <c r="AH15" i="13"/>
  <c r="AH14" i="13"/>
  <c r="AH13" i="13"/>
  <c r="AH12" i="13"/>
  <c r="AH11" i="13"/>
  <c r="AH10" i="13"/>
  <c r="AH9" i="13"/>
  <c r="AH8" i="13"/>
  <c r="AH7" i="13"/>
  <c r="AH6" i="13"/>
  <c r="AH5" i="13"/>
  <c r="AH4" i="13"/>
  <c r="AH3" i="13"/>
  <c r="AH2" i="13"/>
  <c r="AI16" i="13"/>
  <c r="AI14" i="13"/>
  <c r="AI12" i="13"/>
  <c r="AI10" i="13"/>
  <c r="AI8" i="13"/>
  <c r="AI6" i="13"/>
  <c r="AI4" i="13"/>
  <c r="AI2" i="13"/>
  <c r="AI64" i="13"/>
  <c r="AI42" i="13"/>
  <c r="AH18" i="13"/>
  <c r="AI17" i="13"/>
  <c r="AI15" i="13"/>
  <c r="AI13" i="13"/>
  <c r="AI11" i="13"/>
  <c r="AI9" i="13"/>
  <c r="AI7" i="13"/>
  <c r="AI5" i="13"/>
  <c r="AI3" i="13"/>
  <c r="B62" i="19"/>
  <c r="BA63" i="13"/>
  <c r="BA58" i="13"/>
  <c r="BA64" i="13"/>
  <c r="BA59" i="13"/>
  <c r="BA57" i="13"/>
  <c r="BA56" i="13"/>
  <c r="BA55" i="13"/>
  <c r="BA54" i="13"/>
  <c r="BA53" i="13"/>
  <c r="BA52" i="13"/>
  <c r="BA51" i="13"/>
  <c r="BA50" i="13"/>
  <c r="BA49" i="13"/>
  <c r="BA48" i="13"/>
  <c r="BA47" i="13"/>
  <c r="BA46" i="13"/>
  <c r="BA45" i="13"/>
  <c r="BA44" i="13"/>
  <c r="BA43" i="13"/>
  <c r="BA42" i="13"/>
  <c r="BA41" i="13"/>
  <c r="BA40" i="13"/>
  <c r="BA39" i="13"/>
  <c r="BA62" i="13"/>
  <c r="BA60" i="13"/>
  <c r="BA38" i="13"/>
  <c r="BA37" i="13"/>
  <c r="BA36" i="13"/>
  <c r="BA35" i="13"/>
  <c r="BA34" i="13"/>
  <c r="BA33" i="13"/>
  <c r="BA32" i="13"/>
  <c r="BA31" i="13"/>
  <c r="BA30" i="13"/>
  <c r="BA29" i="13"/>
  <c r="BA28" i="13"/>
  <c r="BA27" i="13"/>
  <c r="BA26" i="13"/>
  <c r="BA25" i="13"/>
  <c r="BA24" i="13"/>
  <c r="BA23" i="13"/>
  <c r="BA22" i="13"/>
  <c r="BA21" i="13"/>
  <c r="BA20" i="13"/>
  <c r="BA18" i="13"/>
  <c r="BA17" i="13"/>
  <c r="BA16" i="13"/>
  <c r="BA15" i="13"/>
  <c r="BA14" i="13"/>
  <c r="BA13" i="13"/>
  <c r="BA12" i="13"/>
  <c r="BA11" i="13"/>
  <c r="BA10" i="13"/>
  <c r="BA9" i="13"/>
  <c r="BA8" i="13"/>
  <c r="BA7" i="13"/>
  <c r="BA6" i="13"/>
  <c r="BA5" i="13"/>
  <c r="BA4" i="13"/>
  <c r="BA3" i="13"/>
  <c r="BA2" i="13"/>
  <c r="BA61" i="13"/>
  <c r="BA19" i="13"/>
  <c r="BJ64" i="13"/>
  <c r="BJ63" i="13"/>
  <c r="BJ62" i="13"/>
  <c r="BK62" i="13"/>
  <c r="BK64" i="13"/>
  <c r="BJ61" i="13"/>
  <c r="BJ60" i="13"/>
  <c r="BJ59" i="13"/>
  <c r="BJ58" i="13"/>
  <c r="BK61" i="13"/>
  <c r="BK63" i="13"/>
  <c r="BK59" i="13"/>
  <c r="BK58" i="13"/>
  <c r="BK57" i="13"/>
  <c r="BK56" i="13"/>
  <c r="BK55" i="13"/>
  <c r="BK54" i="13"/>
  <c r="BK53" i="13"/>
  <c r="BK52" i="13"/>
  <c r="BK51" i="13"/>
  <c r="BK50" i="13"/>
  <c r="BK49" i="13"/>
  <c r="BK48" i="13"/>
  <c r="BK47" i="13"/>
  <c r="BK46" i="13"/>
  <c r="BK60" i="13"/>
  <c r="BJ44" i="13"/>
  <c r="BK43" i="13"/>
  <c r="BJ40" i="13"/>
  <c r="BK39" i="13"/>
  <c r="BJ38" i="13"/>
  <c r="BJ37" i="13"/>
  <c r="BJ36" i="13"/>
  <c r="BJ35" i="13"/>
  <c r="BJ34" i="13"/>
  <c r="BJ33" i="13"/>
  <c r="BJ32" i="13"/>
  <c r="BJ31" i="13"/>
  <c r="BJ30" i="13"/>
  <c r="BJ29" i="13"/>
  <c r="BJ28" i="13"/>
  <c r="BJ27" i="13"/>
  <c r="BJ26" i="13"/>
  <c r="BJ25" i="13"/>
  <c r="BJ24" i="13"/>
  <c r="BJ23" i="13"/>
  <c r="BJ22" i="13"/>
  <c r="BJ21" i="13"/>
  <c r="BJ20" i="13"/>
  <c r="BJ57" i="13"/>
  <c r="BJ55" i="13"/>
  <c r="BJ53" i="13"/>
  <c r="BJ51" i="13"/>
  <c r="BJ49" i="13"/>
  <c r="BJ47" i="13"/>
  <c r="BJ43" i="13"/>
  <c r="BK42" i="13"/>
  <c r="BJ39" i="13"/>
  <c r="BJ56" i="13"/>
  <c r="BJ54" i="13"/>
  <c r="BJ52" i="13"/>
  <c r="BJ50" i="13"/>
  <c r="BJ48" i="13"/>
  <c r="BJ46" i="13"/>
  <c r="BJ45" i="13"/>
  <c r="BK44" i="13"/>
  <c r="BJ41" i="13"/>
  <c r="BK40" i="13"/>
  <c r="BK38" i="13"/>
  <c r="BK37" i="13"/>
  <c r="BK36" i="13"/>
  <c r="BK35" i="13"/>
  <c r="BK34" i="13"/>
  <c r="BK33" i="13"/>
  <c r="BK32" i="13"/>
  <c r="BK31" i="13"/>
  <c r="BK30" i="13"/>
  <c r="BK29" i="13"/>
  <c r="BK28" i="13"/>
  <c r="BK27" i="13"/>
  <c r="BK26" i="13"/>
  <c r="BK25" i="13"/>
  <c r="BK24" i="13"/>
  <c r="BK23" i="13"/>
  <c r="BK22" i="13"/>
  <c r="BK21" i="13"/>
  <c r="BK20" i="13"/>
  <c r="BK19" i="13"/>
  <c r="BK18" i="13"/>
  <c r="BK45" i="13"/>
  <c r="BJ42" i="13"/>
  <c r="BJ19" i="13"/>
  <c r="BJ18" i="13"/>
  <c r="BJ17" i="13"/>
  <c r="BJ16" i="13"/>
  <c r="BJ15" i="13"/>
  <c r="BJ14" i="13"/>
  <c r="BJ13" i="13"/>
  <c r="BJ12" i="13"/>
  <c r="BJ11" i="13"/>
  <c r="BJ10" i="13"/>
  <c r="BJ9" i="13"/>
  <c r="BJ8" i="13"/>
  <c r="BJ7" i="13"/>
  <c r="BJ6" i="13"/>
  <c r="BJ5" i="13"/>
  <c r="BJ4" i="13"/>
  <c r="BJ3" i="13"/>
  <c r="BJ2" i="13"/>
  <c r="BK41" i="13"/>
  <c r="BK17" i="13"/>
  <c r="BK15" i="13"/>
  <c r="BK13" i="13"/>
  <c r="BK11" i="13"/>
  <c r="BK9" i="13"/>
  <c r="BK7" i="13"/>
  <c r="BK5" i="13"/>
  <c r="BK3" i="13"/>
  <c r="BK16" i="13"/>
  <c r="BK14" i="13"/>
  <c r="BK12" i="13"/>
  <c r="BK10" i="13"/>
  <c r="BK8" i="13"/>
  <c r="BK6" i="13"/>
  <c r="BK4" i="13"/>
  <c r="BK2" i="13"/>
  <c r="B146" i="19"/>
  <c r="BN64" i="13"/>
  <c r="BN63" i="13"/>
  <c r="BN62" i="13"/>
  <c r="BO63" i="13"/>
  <c r="BN61" i="13"/>
  <c r="BN60" i="13"/>
  <c r="BN59" i="13"/>
  <c r="BN58" i="13"/>
  <c r="BO61" i="13"/>
  <c r="BO64" i="13"/>
  <c r="BO62" i="13"/>
  <c r="BO60" i="13"/>
  <c r="BO59" i="13"/>
  <c r="BO57" i="13"/>
  <c r="BO56" i="13"/>
  <c r="BO55" i="13"/>
  <c r="BO54" i="13"/>
  <c r="BO53" i="13"/>
  <c r="BO52" i="13"/>
  <c r="BO51" i="13"/>
  <c r="BO50" i="13"/>
  <c r="BO49" i="13"/>
  <c r="BO48" i="13"/>
  <c r="BO47" i="13"/>
  <c r="BO46" i="13"/>
  <c r="BN45" i="13"/>
  <c r="BO44" i="13"/>
  <c r="BN41" i="13"/>
  <c r="BO40" i="13"/>
  <c r="BN38" i="13"/>
  <c r="BN37" i="13"/>
  <c r="BN36" i="13"/>
  <c r="BN35" i="13"/>
  <c r="BN34" i="13"/>
  <c r="BN33" i="13"/>
  <c r="BN32" i="13"/>
  <c r="BN31" i="13"/>
  <c r="BN30" i="13"/>
  <c r="BN29" i="13"/>
  <c r="BN28" i="13"/>
  <c r="BN27" i="13"/>
  <c r="BN26" i="13"/>
  <c r="BN25" i="13"/>
  <c r="BN24" i="13"/>
  <c r="BN23" i="13"/>
  <c r="BN22" i="13"/>
  <c r="BN21" i="13"/>
  <c r="BN20" i="13"/>
  <c r="BO58" i="13"/>
  <c r="BN56" i="13"/>
  <c r="BN54" i="13"/>
  <c r="BN52" i="13"/>
  <c r="BN50" i="13"/>
  <c r="BN48" i="13"/>
  <c r="BN46" i="13"/>
  <c r="BN44" i="13"/>
  <c r="BO43" i="13"/>
  <c r="BN40" i="13"/>
  <c r="BO39" i="13"/>
  <c r="BN57" i="13"/>
  <c r="BN55" i="13"/>
  <c r="BN53" i="13"/>
  <c r="BN51" i="13"/>
  <c r="BN49" i="13"/>
  <c r="BN47" i="13"/>
  <c r="BO45" i="13"/>
  <c r="BN42" i="13"/>
  <c r="BO41" i="13"/>
  <c r="BO38" i="13"/>
  <c r="BO37" i="13"/>
  <c r="BO36" i="13"/>
  <c r="BO35" i="13"/>
  <c r="BO34" i="13"/>
  <c r="BO33" i="13"/>
  <c r="BO32" i="13"/>
  <c r="BO31" i="13"/>
  <c r="BO30" i="13"/>
  <c r="BO29" i="13"/>
  <c r="BO28" i="13"/>
  <c r="BO27" i="13"/>
  <c r="BO26" i="13"/>
  <c r="BO25" i="13"/>
  <c r="BO24" i="13"/>
  <c r="BO23" i="13"/>
  <c r="BO22" i="13"/>
  <c r="BO21" i="13"/>
  <c r="BO20" i="13"/>
  <c r="BO19" i="13"/>
  <c r="BO18" i="13"/>
  <c r="BN43" i="13"/>
  <c r="BN19" i="13"/>
  <c r="BN17" i="13"/>
  <c r="BN16" i="13"/>
  <c r="BN15" i="13"/>
  <c r="BN14" i="13"/>
  <c r="BN13" i="13"/>
  <c r="BN12" i="13"/>
  <c r="BN11" i="13"/>
  <c r="BN10" i="13"/>
  <c r="BN9" i="13"/>
  <c r="BN8" i="13"/>
  <c r="BN7" i="13"/>
  <c r="BN6" i="13"/>
  <c r="BN5" i="13"/>
  <c r="BN4" i="13"/>
  <c r="BN3" i="13"/>
  <c r="BN2" i="13"/>
  <c r="BO42" i="13"/>
  <c r="BN39" i="13"/>
  <c r="BO16" i="13"/>
  <c r="BO14" i="13"/>
  <c r="BO12" i="13"/>
  <c r="BO10" i="13"/>
  <c r="BO8" i="13"/>
  <c r="BO6" i="13"/>
  <c r="BO4" i="13"/>
  <c r="BO2" i="13"/>
  <c r="BN18" i="13"/>
  <c r="BO17" i="13"/>
  <c r="BO15" i="13"/>
  <c r="BO13" i="13"/>
  <c r="BO11" i="13"/>
  <c r="BO9" i="13"/>
  <c r="BO7" i="13"/>
  <c r="BO5" i="13"/>
  <c r="BO3" i="13"/>
  <c r="B158" i="19"/>
  <c r="X64" i="14"/>
  <c r="X62" i="14"/>
  <c r="X60" i="14"/>
  <c r="X58" i="14"/>
  <c r="X57" i="14"/>
  <c r="X56" i="14"/>
  <c r="X55" i="14"/>
  <c r="X54" i="14"/>
  <c r="X53" i="14"/>
  <c r="X52" i="14"/>
  <c r="X51" i="14"/>
  <c r="X50" i="14"/>
  <c r="X59" i="14"/>
  <c r="X46" i="14"/>
  <c r="X63" i="14"/>
  <c r="X61" i="14"/>
  <c r="X47" i="14"/>
  <c r="X43" i="14"/>
  <c r="X39" i="14"/>
  <c r="X35" i="14"/>
  <c r="X44" i="14"/>
  <c r="X45" i="14"/>
  <c r="X38" i="14"/>
  <c r="X37" i="14"/>
  <c r="X49" i="14"/>
  <c r="X48" i="14"/>
  <c r="X42" i="14"/>
  <c r="X41" i="14"/>
  <c r="X36" i="14"/>
  <c r="X34" i="14"/>
  <c r="X33" i="14"/>
  <c r="X31" i="14"/>
  <c r="X27" i="14"/>
  <c r="X28" i="14"/>
  <c r="X24" i="14"/>
  <c r="X20" i="14"/>
  <c r="X32" i="14"/>
  <c r="X30" i="14"/>
  <c r="X26" i="14"/>
  <c r="X22" i="14"/>
  <c r="X18" i="14"/>
  <c r="X14" i="14"/>
  <c r="X12" i="14"/>
  <c r="X8" i="14"/>
  <c r="X4" i="14"/>
  <c r="X25" i="14"/>
  <c r="X21" i="14"/>
  <c r="X40" i="14"/>
  <c r="X23" i="14"/>
  <c r="X19" i="14"/>
  <c r="X17" i="14"/>
  <c r="X16" i="14"/>
  <c r="X15" i="14"/>
  <c r="X13" i="14"/>
  <c r="X11" i="14"/>
  <c r="X7" i="14"/>
  <c r="X3" i="14"/>
  <c r="X9" i="14"/>
  <c r="X6" i="14"/>
  <c r="X10" i="14"/>
  <c r="X2" i="14"/>
  <c r="X5" i="14"/>
  <c r="X29" i="14"/>
  <c r="B39" i="18"/>
  <c r="BD64" i="14"/>
  <c r="BD62" i="14"/>
  <c r="BD60" i="14"/>
  <c r="BD58" i="14"/>
  <c r="BD57" i="14"/>
  <c r="BD56" i="14"/>
  <c r="BD55" i="14"/>
  <c r="BD54" i="14"/>
  <c r="BD53" i="14"/>
  <c r="BD52" i="14"/>
  <c r="BD51" i="14"/>
  <c r="BD50" i="14"/>
  <c r="BD63" i="14"/>
  <c r="BD46" i="14"/>
  <c r="BD47" i="14"/>
  <c r="BD43" i="14"/>
  <c r="BD39" i="14"/>
  <c r="BD35" i="14"/>
  <c r="BD31" i="14"/>
  <c r="BD40" i="14"/>
  <c r="BD49" i="14"/>
  <c r="BD48" i="14"/>
  <c r="BD42" i="14"/>
  <c r="BD41" i="14"/>
  <c r="BD61" i="14"/>
  <c r="BD59" i="14"/>
  <c r="BD45" i="14"/>
  <c r="BD44" i="14"/>
  <c r="BD38" i="14"/>
  <c r="BD37" i="14"/>
  <c r="BD27" i="14"/>
  <c r="BD32" i="14"/>
  <c r="BD28" i="14"/>
  <c r="BD24" i="14"/>
  <c r="BD20" i="14"/>
  <c r="BD36" i="14"/>
  <c r="BD30" i="14"/>
  <c r="BD26" i="14"/>
  <c r="BD22" i="14"/>
  <c r="BD18" i="14"/>
  <c r="BD14" i="14"/>
  <c r="BD29" i="14"/>
  <c r="BD8" i="14"/>
  <c r="BD4" i="14"/>
  <c r="BD21" i="14"/>
  <c r="BD17" i="14"/>
  <c r="BD34" i="14"/>
  <c r="BD23" i="14"/>
  <c r="BD19" i="14"/>
  <c r="BD16" i="14"/>
  <c r="BD15" i="14"/>
  <c r="BD13" i="14"/>
  <c r="BD12" i="14"/>
  <c r="BD11" i="14"/>
  <c r="BD7" i="14"/>
  <c r="BD3" i="14"/>
  <c r="BD25" i="14"/>
  <c r="BD5" i="14"/>
  <c r="BD10" i="14"/>
  <c r="BD2" i="14"/>
  <c r="BD6" i="14"/>
  <c r="BD9" i="14"/>
  <c r="BD33" i="14"/>
  <c r="B135" i="18"/>
  <c r="AF2" i="11"/>
  <c r="AV2" i="11"/>
  <c r="BL2" i="11"/>
  <c r="AC3" i="11"/>
  <c r="AS3" i="11"/>
  <c r="BI3" i="11"/>
  <c r="AF4" i="11"/>
  <c r="AV4" i="11"/>
  <c r="BL4" i="11"/>
  <c r="AC5" i="11"/>
  <c r="AS5" i="11"/>
  <c r="BI5" i="11"/>
  <c r="AF6" i="11"/>
  <c r="AV6" i="11"/>
  <c r="BL6" i="11"/>
  <c r="AC7" i="11"/>
  <c r="AS7" i="11"/>
  <c r="BI7" i="11"/>
  <c r="AF8" i="11"/>
  <c r="AV8" i="11"/>
  <c r="BL8" i="11"/>
  <c r="BJ31" i="11"/>
  <c r="AD33" i="11"/>
  <c r="BJ35" i="11"/>
  <c r="AD37" i="11"/>
  <c r="BJ39" i="11"/>
  <c r="AD41" i="11"/>
  <c r="BJ43" i="11"/>
  <c r="AD45" i="11"/>
  <c r="BJ47" i="11"/>
  <c r="AD49" i="11"/>
  <c r="BJ51" i="11"/>
  <c r="AD53" i="11"/>
  <c r="BJ55" i="11"/>
  <c r="AD57" i="11"/>
  <c r="BJ59" i="11"/>
  <c r="AD61" i="11"/>
  <c r="BJ63" i="11"/>
  <c r="AW4" i="12"/>
  <c r="AG16" i="12"/>
  <c r="AG20" i="12"/>
  <c r="BM20" i="12"/>
  <c r="AW22" i="12"/>
  <c r="AB63" i="11"/>
  <c r="AV63" i="11"/>
  <c r="AV61" i="11"/>
  <c r="AV59" i="11"/>
  <c r="AV57" i="11"/>
  <c r="AV55" i="11"/>
  <c r="AV53" i="11"/>
  <c r="AV51" i="11"/>
  <c r="AV49" i="11"/>
  <c r="AV47" i="11"/>
  <c r="AV45" i="11"/>
  <c r="AV43" i="11"/>
  <c r="AV41" i="11"/>
  <c r="AV39" i="11"/>
  <c r="AV37" i="11"/>
  <c r="AV35" i="11"/>
  <c r="AV33" i="11"/>
  <c r="AV31" i="11"/>
  <c r="B111" i="8"/>
  <c r="B107" i="8"/>
  <c r="BH63" i="11"/>
  <c r="AC64" i="12"/>
  <c r="AC63" i="12"/>
  <c r="AC62" i="12"/>
  <c r="AC61" i="12"/>
  <c r="AC60" i="12"/>
  <c r="AC59" i="12"/>
  <c r="AC55" i="12"/>
  <c r="AC51" i="12"/>
  <c r="AC58" i="12"/>
  <c r="AC54" i="12"/>
  <c r="AC50" i="12"/>
  <c r="AC46" i="12"/>
  <c r="AC42" i="12"/>
  <c r="AC38" i="12"/>
  <c r="AC56" i="12"/>
  <c r="AC52" i="12"/>
  <c r="AC48" i="12"/>
  <c r="AC44" i="12"/>
  <c r="AC40" i="12"/>
  <c r="AC53" i="12"/>
  <c r="AC34" i="12"/>
  <c r="AC30" i="12"/>
  <c r="AC26" i="12"/>
  <c r="AC22" i="12"/>
  <c r="AC57" i="12"/>
  <c r="AC36" i="12"/>
  <c r="AC32" i="12"/>
  <c r="AC29" i="12"/>
  <c r="AC24" i="12"/>
  <c r="AC21" i="12"/>
  <c r="AC49" i="12"/>
  <c r="AC47" i="12"/>
  <c r="AC45" i="12"/>
  <c r="AC43" i="12"/>
  <c r="AC41" i="12"/>
  <c r="AC39" i="12"/>
  <c r="AC37" i="12"/>
  <c r="AC35" i="12"/>
  <c r="AC33" i="12"/>
  <c r="AC31" i="12"/>
  <c r="AC28" i="12"/>
  <c r="AC17" i="12"/>
  <c r="AC14" i="12"/>
  <c r="AC10" i="12"/>
  <c r="AC6" i="12"/>
  <c r="AC2" i="12"/>
  <c r="AC27" i="12"/>
  <c r="AC20" i="12"/>
  <c r="AC12" i="12"/>
  <c r="AC8" i="12"/>
  <c r="AC4" i="12"/>
  <c r="AC19" i="12"/>
  <c r="AC13" i="12"/>
  <c r="AC9" i="12"/>
  <c r="AC5" i="12"/>
  <c r="B51" i="16"/>
  <c r="B47" i="16"/>
  <c r="AC16" i="12"/>
  <c r="AS64" i="12"/>
  <c r="AS63" i="12"/>
  <c r="AS62" i="12"/>
  <c r="AS61" i="12"/>
  <c r="AS60" i="12"/>
  <c r="AS59" i="12"/>
  <c r="AS55" i="12"/>
  <c r="AS51" i="12"/>
  <c r="AS58" i="12"/>
  <c r="AS54" i="12"/>
  <c r="AS50" i="12"/>
  <c r="AS46" i="12"/>
  <c r="AS42" i="12"/>
  <c r="AS38" i="12"/>
  <c r="AS56" i="12"/>
  <c r="AS52" i="12"/>
  <c r="AS48" i="12"/>
  <c r="AS44" i="12"/>
  <c r="AS40" i="12"/>
  <c r="AS57" i="12"/>
  <c r="AS49" i="12"/>
  <c r="AS34" i="12"/>
  <c r="AS30" i="12"/>
  <c r="AS26" i="12"/>
  <c r="AS22" i="12"/>
  <c r="AS53" i="12"/>
  <c r="AS36" i="12"/>
  <c r="AS32" i="12"/>
  <c r="AS28" i="12"/>
  <c r="AS25" i="12"/>
  <c r="AS20" i="12"/>
  <c r="AS47" i="12"/>
  <c r="AS45" i="12"/>
  <c r="AS43" i="12"/>
  <c r="AS41" i="12"/>
  <c r="AS39" i="12"/>
  <c r="AS37" i="12"/>
  <c r="AS35" i="12"/>
  <c r="AS33" i="12"/>
  <c r="AS31" i="12"/>
  <c r="AS29" i="12"/>
  <c r="AS27" i="12"/>
  <c r="AS14" i="12"/>
  <c r="AS10" i="12"/>
  <c r="AS6" i="12"/>
  <c r="AS2" i="12"/>
  <c r="AS24" i="12"/>
  <c r="AS17" i="12"/>
  <c r="AS8" i="12"/>
  <c r="AS4" i="12"/>
  <c r="AS18" i="12"/>
  <c r="AS13" i="12"/>
  <c r="AS9" i="12"/>
  <c r="AS5" i="12"/>
  <c r="B99" i="16"/>
  <c r="B95" i="16"/>
  <c r="AS16" i="12"/>
  <c r="AS12" i="12"/>
  <c r="BI64" i="12"/>
  <c r="BI63" i="12"/>
  <c r="BI62" i="12"/>
  <c r="BI61" i="12"/>
  <c r="BI60" i="12"/>
  <c r="BI59" i="12"/>
  <c r="BI55" i="12"/>
  <c r="BI51" i="12"/>
  <c r="BI58" i="12"/>
  <c r="BI54" i="12"/>
  <c r="BI50" i="12"/>
  <c r="BI46" i="12"/>
  <c r="BI42" i="12"/>
  <c r="BI38" i="12"/>
  <c r="BI56" i="12"/>
  <c r="BI52" i="12"/>
  <c r="BI48" i="12"/>
  <c r="BI44" i="12"/>
  <c r="BI40" i="12"/>
  <c r="BI53" i="12"/>
  <c r="BI34" i="12"/>
  <c r="BI30" i="12"/>
  <c r="BI26" i="12"/>
  <c r="BI22" i="12"/>
  <c r="BI57" i="12"/>
  <c r="BI49" i="12"/>
  <c r="BI36" i="12"/>
  <c r="BI32" i="12"/>
  <c r="BI29" i="12"/>
  <c r="BI24" i="12"/>
  <c r="BI21" i="12"/>
  <c r="BI47" i="12"/>
  <c r="BI45" i="12"/>
  <c r="BI43" i="12"/>
  <c r="BI41" i="12"/>
  <c r="BI39" i="12"/>
  <c r="BI37" i="12"/>
  <c r="BI35" i="12"/>
  <c r="BI33" i="12"/>
  <c r="BI31" i="12"/>
  <c r="BI28" i="12"/>
  <c r="BI17" i="12"/>
  <c r="BI14" i="12"/>
  <c r="BI10" i="12"/>
  <c r="BI6" i="12"/>
  <c r="BI2" i="12"/>
  <c r="BI27" i="12"/>
  <c r="BI20" i="12"/>
  <c r="BI8" i="12"/>
  <c r="BI4" i="12"/>
  <c r="BI13" i="12"/>
  <c r="BI9" i="12"/>
  <c r="BI5" i="12"/>
  <c r="B147" i="16"/>
  <c r="B143" i="16"/>
  <c r="BI16" i="12"/>
  <c r="BI12" i="12"/>
  <c r="BY64" i="12"/>
  <c r="BY63" i="12"/>
  <c r="BY62" i="12"/>
  <c r="BY61" i="12"/>
  <c r="BY60" i="12"/>
  <c r="BY59" i="12"/>
  <c r="BY55" i="12"/>
  <c r="BY51" i="12"/>
  <c r="BY58" i="12"/>
  <c r="BY54" i="12"/>
  <c r="BY50" i="12"/>
  <c r="BY46" i="12"/>
  <c r="BY42" i="12"/>
  <c r="BY38" i="12"/>
  <c r="BY56" i="12"/>
  <c r="BY52" i="12"/>
  <c r="BY48" i="12"/>
  <c r="BY44" i="12"/>
  <c r="BY40" i="12"/>
  <c r="BY57" i="12"/>
  <c r="BY49" i="12"/>
  <c r="BY34" i="12"/>
  <c r="BY30" i="12"/>
  <c r="BY26" i="12"/>
  <c r="BY22" i="12"/>
  <c r="BY53" i="12"/>
  <c r="BY36" i="12"/>
  <c r="BY32" i="12"/>
  <c r="BY28" i="12"/>
  <c r="BY25" i="12"/>
  <c r="BY20" i="12"/>
  <c r="BY16" i="12"/>
  <c r="BY47" i="12"/>
  <c r="BY45" i="12"/>
  <c r="BY43" i="12"/>
  <c r="BY41" i="12"/>
  <c r="BY39" i="12"/>
  <c r="BY37" i="12"/>
  <c r="BY35" i="12"/>
  <c r="BY33" i="12"/>
  <c r="BY31" i="12"/>
  <c r="BY29" i="12"/>
  <c r="BY27" i="12"/>
  <c r="BY14" i="12"/>
  <c r="BY10" i="12"/>
  <c r="BY6" i="12"/>
  <c r="BY2" i="12"/>
  <c r="BY24" i="12"/>
  <c r="BY12" i="12"/>
  <c r="BY8" i="12"/>
  <c r="BY4" i="12"/>
  <c r="BY18" i="12"/>
  <c r="BY13" i="12"/>
  <c r="BY9" i="12"/>
  <c r="BY5" i="12"/>
  <c r="B195" i="16"/>
  <c r="B191" i="16"/>
  <c r="BY17" i="12"/>
  <c r="AW64" i="13"/>
  <c r="AW62" i="13"/>
  <c r="AW61" i="13"/>
  <c r="AW63" i="13"/>
  <c r="AW60" i="13"/>
  <c r="AW58" i="13"/>
  <c r="AW57" i="13"/>
  <c r="AW56" i="13"/>
  <c r="AW55" i="13"/>
  <c r="AW54" i="13"/>
  <c r="AW53" i="13"/>
  <c r="AW52" i="13"/>
  <c r="AW51" i="13"/>
  <c r="AW50" i="13"/>
  <c r="AW49" i="13"/>
  <c r="AW48" i="13"/>
  <c r="AW47" i="13"/>
  <c r="AW46" i="13"/>
  <c r="AW45" i="13"/>
  <c r="AW44" i="13"/>
  <c r="AW43" i="13"/>
  <c r="AW42" i="13"/>
  <c r="AW41" i="13"/>
  <c r="AW40" i="13"/>
  <c r="AW39" i="13"/>
  <c r="AW59" i="13"/>
  <c r="AW38" i="13"/>
  <c r="AW37" i="13"/>
  <c r="AW36" i="13"/>
  <c r="AW35" i="13"/>
  <c r="AW34" i="13"/>
  <c r="AW33" i="13"/>
  <c r="AW32" i="13"/>
  <c r="AW31" i="13"/>
  <c r="AW30" i="13"/>
  <c r="AW29" i="13"/>
  <c r="AW28" i="13"/>
  <c r="AW27" i="13"/>
  <c r="AW26" i="13"/>
  <c r="AW25" i="13"/>
  <c r="AW24" i="13"/>
  <c r="AW23" i="13"/>
  <c r="AW22" i="13"/>
  <c r="AW21" i="13"/>
  <c r="AW17" i="13"/>
  <c r="AW16" i="13"/>
  <c r="AW15" i="13"/>
  <c r="AW14" i="13"/>
  <c r="AW13" i="13"/>
  <c r="AW12" i="13"/>
  <c r="AW11" i="13"/>
  <c r="AW10" i="13"/>
  <c r="AW9" i="13"/>
  <c r="AW8" i="13"/>
  <c r="AW7" i="13"/>
  <c r="AW6" i="13"/>
  <c r="AW5" i="13"/>
  <c r="AW4" i="13"/>
  <c r="AW3" i="13"/>
  <c r="AW2" i="13"/>
  <c r="AW20" i="13"/>
  <c r="AW18" i="13"/>
  <c r="AW19" i="13"/>
  <c r="B111" i="19"/>
  <c r="U64" i="14"/>
  <c r="U63" i="14"/>
  <c r="U62" i="14"/>
  <c r="U61" i="14"/>
  <c r="U60" i="14"/>
  <c r="U59" i="14"/>
  <c r="V63" i="14"/>
  <c r="V61" i="14"/>
  <c r="V59" i="14"/>
  <c r="U58" i="14"/>
  <c r="U56" i="14"/>
  <c r="U54" i="14"/>
  <c r="U52" i="14"/>
  <c r="U50" i="14"/>
  <c r="V49" i="14"/>
  <c r="V48" i="14"/>
  <c r="V47" i="14"/>
  <c r="V46" i="14"/>
  <c r="V45" i="14"/>
  <c r="V44" i="14"/>
  <c r="V43" i="14"/>
  <c r="V42" i="14"/>
  <c r="V41" i="14"/>
  <c r="V40" i="14"/>
  <c r="V39" i="14"/>
  <c r="V38" i="14"/>
  <c r="V37" i="14"/>
  <c r="V36" i="14"/>
  <c r="V35" i="14"/>
  <c r="V34" i="14"/>
  <c r="V33" i="14"/>
  <c r="V32" i="14"/>
  <c r="V64" i="14"/>
  <c r="V58" i="14"/>
  <c r="U57" i="14"/>
  <c r="V54" i="14"/>
  <c r="U53" i="14"/>
  <c r="V50" i="14"/>
  <c r="U31" i="14"/>
  <c r="U30" i="14"/>
  <c r="U29" i="14"/>
  <c r="U28" i="14"/>
  <c r="U27" i="14"/>
  <c r="U26" i="14"/>
  <c r="U25" i="14"/>
  <c r="U24" i="14"/>
  <c r="U23" i="14"/>
  <c r="U22" i="14"/>
  <c r="U21" i="14"/>
  <c r="U20" i="14"/>
  <c r="U19" i="14"/>
  <c r="U18" i="14"/>
  <c r="U17" i="14"/>
  <c r="U16" i="14"/>
  <c r="U15" i="14"/>
  <c r="U14" i="14"/>
  <c r="U13" i="14"/>
  <c r="U12" i="14"/>
  <c r="U11" i="14"/>
  <c r="U10" i="14"/>
  <c r="U9" i="14"/>
  <c r="U8" i="14"/>
  <c r="U7" i="14"/>
  <c r="U6" i="14"/>
  <c r="U5" i="14"/>
  <c r="U4" i="14"/>
  <c r="U3" i="14"/>
  <c r="U2" i="14"/>
  <c r="U55" i="14"/>
  <c r="U51" i="14"/>
  <c r="U48" i="14"/>
  <c r="V62" i="14"/>
  <c r="V60" i="14"/>
  <c r="U49" i="14"/>
  <c r="U45" i="14"/>
  <c r="U41" i="14"/>
  <c r="U37" i="14"/>
  <c r="U33" i="14"/>
  <c r="V55" i="14"/>
  <c r="U40" i="14"/>
  <c r="V56" i="14"/>
  <c r="V51" i="14"/>
  <c r="U47" i="14"/>
  <c r="U43" i="14"/>
  <c r="U42" i="14"/>
  <c r="V53" i="14"/>
  <c r="U39" i="14"/>
  <c r="U38" i="14"/>
  <c r="V52" i="14"/>
  <c r="V29" i="14"/>
  <c r="U46" i="14"/>
  <c r="U32" i="14"/>
  <c r="V30" i="14"/>
  <c r="V26" i="14"/>
  <c r="V22" i="14"/>
  <c r="V18" i="14"/>
  <c r="V57" i="14"/>
  <c r="V28" i="14"/>
  <c r="V24" i="14"/>
  <c r="V20" i="14"/>
  <c r="V16" i="14"/>
  <c r="U35" i="14"/>
  <c r="V31" i="14"/>
  <c r="V10" i="14"/>
  <c r="V6" i="14"/>
  <c r="V2" i="14"/>
  <c r="U44" i="14"/>
  <c r="V23" i="14"/>
  <c r="V19" i="14"/>
  <c r="V17" i="14"/>
  <c r="V15" i="14"/>
  <c r="V14" i="14"/>
  <c r="U36" i="14"/>
  <c r="U34" i="14"/>
  <c r="V25" i="14"/>
  <c r="V21" i="14"/>
  <c r="V9" i="14"/>
  <c r="V5" i="14"/>
  <c r="V13" i="14"/>
  <c r="V12" i="14"/>
  <c r="V11" i="14"/>
  <c r="V4" i="14"/>
  <c r="V3" i="14"/>
  <c r="V27" i="14"/>
  <c r="V7" i="14"/>
  <c r="V8" i="14"/>
  <c r="B26" i="18"/>
  <c r="Y64" i="14"/>
  <c r="Y63" i="14"/>
  <c r="Y62" i="14"/>
  <c r="Y61" i="14"/>
  <c r="Y60" i="14"/>
  <c r="Y59" i="14"/>
  <c r="Z63" i="14"/>
  <c r="Z59" i="14"/>
  <c r="Z58" i="14"/>
  <c r="Z56" i="14"/>
  <c r="Z54" i="14"/>
  <c r="Z52" i="14"/>
  <c r="Z50" i="14"/>
  <c r="Z49" i="14"/>
  <c r="Z48" i="14"/>
  <c r="Z47" i="14"/>
  <c r="Z46" i="14"/>
  <c r="Z45" i="14"/>
  <c r="Z44" i="14"/>
  <c r="Z43" i="14"/>
  <c r="Z42" i="14"/>
  <c r="Z41" i="14"/>
  <c r="Z40" i="14"/>
  <c r="Z39" i="14"/>
  <c r="Z38" i="14"/>
  <c r="Z37" i="14"/>
  <c r="Z36" i="14"/>
  <c r="Z35" i="14"/>
  <c r="Z34" i="14"/>
  <c r="Z33" i="14"/>
  <c r="Z32" i="14"/>
  <c r="Z61" i="14"/>
  <c r="Z60" i="14"/>
  <c r="Z57" i="14"/>
  <c r="Y56" i="14"/>
  <c r="Z53" i="14"/>
  <c r="Y52" i="14"/>
  <c r="Y48" i="14"/>
  <c r="Y46" i="14"/>
  <c r="Y44" i="14"/>
  <c r="Y42" i="14"/>
  <c r="Y40" i="14"/>
  <c r="Y38" i="14"/>
  <c r="Y36" i="14"/>
  <c r="Y34" i="14"/>
  <c r="Y32" i="14"/>
  <c r="Y31" i="14"/>
  <c r="Y30" i="14"/>
  <c r="Y29" i="14"/>
  <c r="Y28" i="14"/>
  <c r="Y27" i="14"/>
  <c r="Y26" i="14"/>
  <c r="Y25" i="14"/>
  <c r="Y24" i="14"/>
  <c r="Y23" i="14"/>
  <c r="Y22" i="14"/>
  <c r="Y21" i="14"/>
  <c r="Y20" i="14"/>
  <c r="Y19" i="14"/>
  <c r="Y18" i="14"/>
  <c r="Y17" i="14"/>
  <c r="Y16" i="14"/>
  <c r="Y15" i="14"/>
  <c r="Y14" i="14"/>
  <c r="Y13" i="14"/>
  <c r="Y12" i="14"/>
  <c r="Y11" i="14"/>
  <c r="Y10" i="14"/>
  <c r="Y9" i="14"/>
  <c r="Y8" i="14"/>
  <c r="Y7" i="14"/>
  <c r="Y6" i="14"/>
  <c r="Y5" i="14"/>
  <c r="Y4" i="14"/>
  <c r="Y3" i="14"/>
  <c r="Y2" i="14"/>
  <c r="Z55" i="14"/>
  <c r="Z51" i="14"/>
  <c r="Y47" i="14"/>
  <c r="Y58" i="14"/>
  <c r="Y57" i="14"/>
  <c r="Y55" i="14"/>
  <c r="Y54" i="14"/>
  <c r="Y53" i="14"/>
  <c r="Y51" i="14"/>
  <c r="Y50" i="14"/>
  <c r="Z30" i="14"/>
  <c r="Z28" i="14"/>
  <c r="Z26" i="14"/>
  <c r="Z24" i="14"/>
  <c r="Z22" i="14"/>
  <c r="Z20" i="14"/>
  <c r="Z18" i="14"/>
  <c r="Z16" i="14"/>
  <c r="Z14" i="14"/>
  <c r="Z12" i="14"/>
  <c r="Z10" i="14"/>
  <c r="Z8" i="14"/>
  <c r="Z6" i="14"/>
  <c r="Z4" i="14"/>
  <c r="Z2" i="14"/>
  <c r="Y45" i="14"/>
  <c r="Y37" i="14"/>
  <c r="Y39" i="14"/>
  <c r="Y43" i="14"/>
  <c r="Z62" i="14"/>
  <c r="Y35" i="14"/>
  <c r="Z64" i="14"/>
  <c r="Y49" i="14"/>
  <c r="Y41" i="14"/>
  <c r="Z29" i="14"/>
  <c r="Z25" i="14"/>
  <c r="Z21" i="14"/>
  <c r="Y33" i="14"/>
  <c r="Z31" i="14"/>
  <c r="Z27" i="14"/>
  <c r="Z23" i="14"/>
  <c r="Z19" i="14"/>
  <c r="Z15" i="14"/>
  <c r="Z9" i="14"/>
  <c r="Z5" i="14"/>
  <c r="Z7" i="14"/>
  <c r="Z17" i="14"/>
  <c r="Z11" i="14"/>
  <c r="Z3" i="14"/>
  <c r="Z13" i="14"/>
  <c r="B38" i="18"/>
  <c r="AR58" i="14"/>
  <c r="AR57" i="14"/>
  <c r="AR56" i="14"/>
  <c r="AR55" i="14"/>
  <c r="AR54" i="14"/>
  <c r="AR53" i="14"/>
  <c r="AR52" i="14"/>
  <c r="AR51" i="14"/>
  <c r="AR50" i="14"/>
  <c r="AR63" i="14"/>
  <c r="AR59" i="14"/>
  <c r="AR49" i="14"/>
  <c r="AR47" i="14"/>
  <c r="AR45" i="14"/>
  <c r="AR43" i="14"/>
  <c r="AR41" i="14"/>
  <c r="AR39" i="14"/>
  <c r="AR37" i="14"/>
  <c r="AR35" i="14"/>
  <c r="AR33" i="14"/>
  <c r="AR46" i="14"/>
  <c r="AR64" i="14"/>
  <c r="AR61" i="14"/>
  <c r="AR31" i="14"/>
  <c r="AR29" i="14"/>
  <c r="AR27" i="14"/>
  <c r="AR25" i="14"/>
  <c r="AR23" i="14"/>
  <c r="AR21" i="14"/>
  <c r="AR19" i="14"/>
  <c r="AR17" i="14"/>
  <c r="AR15" i="14"/>
  <c r="AR13" i="14"/>
  <c r="AR11" i="14"/>
  <c r="AR9" i="14"/>
  <c r="AR7" i="14"/>
  <c r="AR5" i="14"/>
  <c r="AR3" i="14"/>
  <c r="AR42" i="14"/>
  <c r="AR44" i="14"/>
  <c r="AR36" i="14"/>
  <c r="AR62" i="14"/>
  <c r="AR48" i="14"/>
  <c r="AR40" i="14"/>
  <c r="AR32" i="14"/>
  <c r="AR34" i="14"/>
  <c r="AR28" i="14"/>
  <c r="AR24" i="14"/>
  <c r="AR20" i="14"/>
  <c r="AR38" i="14"/>
  <c r="AR30" i="14"/>
  <c r="AR26" i="14"/>
  <c r="AR22" i="14"/>
  <c r="AR18" i="14"/>
  <c r="AR14" i="14"/>
  <c r="AR8" i="14"/>
  <c r="AR4" i="14"/>
  <c r="AR60" i="14"/>
  <c r="AR16" i="14"/>
  <c r="AR6" i="14"/>
  <c r="AR10" i="14"/>
  <c r="AR2" i="14"/>
  <c r="AR12" i="14"/>
  <c r="BA64" i="14"/>
  <c r="BA63" i="14"/>
  <c r="BA62" i="14"/>
  <c r="BA61" i="14"/>
  <c r="BA60" i="14"/>
  <c r="BA59" i="14"/>
  <c r="BB63" i="14"/>
  <c r="BB61" i="14"/>
  <c r="BB59" i="14"/>
  <c r="BA58" i="14"/>
  <c r="BA56" i="14"/>
  <c r="BA54" i="14"/>
  <c r="BA52" i="14"/>
  <c r="BA50" i="14"/>
  <c r="BB49" i="14"/>
  <c r="BB48" i="14"/>
  <c r="BB47" i="14"/>
  <c r="BB46" i="14"/>
  <c r="BB45" i="14"/>
  <c r="BB44" i="14"/>
  <c r="BB43" i="14"/>
  <c r="BB42" i="14"/>
  <c r="BB41" i="14"/>
  <c r="BB40" i="14"/>
  <c r="BB39" i="14"/>
  <c r="BB38" i="14"/>
  <c r="BB37" i="14"/>
  <c r="BB36" i="14"/>
  <c r="BB35" i="14"/>
  <c r="BB34" i="14"/>
  <c r="BB33" i="14"/>
  <c r="BB32" i="14"/>
  <c r="BB31" i="14"/>
  <c r="BB60" i="14"/>
  <c r="BB58" i="14"/>
  <c r="BA57" i="14"/>
  <c r="BB54" i="14"/>
  <c r="BA53" i="14"/>
  <c r="BB50" i="14"/>
  <c r="BA30" i="14"/>
  <c r="BA29" i="14"/>
  <c r="BA28" i="14"/>
  <c r="BA27" i="14"/>
  <c r="BA26" i="14"/>
  <c r="BA25" i="14"/>
  <c r="BA24" i="14"/>
  <c r="BA23" i="14"/>
  <c r="BA22" i="14"/>
  <c r="BA21" i="14"/>
  <c r="BA20" i="14"/>
  <c r="BA19" i="14"/>
  <c r="BA18" i="14"/>
  <c r="BA17" i="14"/>
  <c r="BA16" i="14"/>
  <c r="BA15" i="14"/>
  <c r="BA14" i="14"/>
  <c r="BA13" i="14"/>
  <c r="BA12" i="14"/>
  <c r="BA11" i="14"/>
  <c r="BA10" i="14"/>
  <c r="BA9" i="14"/>
  <c r="BA8" i="14"/>
  <c r="BA7" i="14"/>
  <c r="BA6" i="14"/>
  <c r="BA5" i="14"/>
  <c r="BA4" i="14"/>
  <c r="BA3" i="14"/>
  <c r="BA2" i="14"/>
  <c r="BA55" i="14"/>
  <c r="BA51" i="14"/>
  <c r="BA48" i="14"/>
  <c r="BA44" i="14"/>
  <c r="BB64" i="14"/>
  <c r="BA49" i="14"/>
  <c r="BA45" i="14"/>
  <c r="BA41" i="14"/>
  <c r="BA37" i="14"/>
  <c r="BA33" i="14"/>
  <c r="BB53" i="14"/>
  <c r="BA46" i="14"/>
  <c r="BB55" i="14"/>
  <c r="BA39" i="14"/>
  <c r="BA38" i="14"/>
  <c r="BB62" i="14"/>
  <c r="BB57" i="14"/>
  <c r="BB52" i="14"/>
  <c r="BA47" i="14"/>
  <c r="BA43" i="14"/>
  <c r="BA42" i="14"/>
  <c r="BA35" i="14"/>
  <c r="BA34" i="14"/>
  <c r="BB29" i="14"/>
  <c r="BB25" i="14"/>
  <c r="BA36" i="14"/>
  <c r="BB30" i="14"/>
  <c r="BB26" i="14"/>
  <c r="BB22" i="14"/>
  <c r="BB18" i="14"/>
  <c r="BB51" i="14"/>
  <c r="BA32" i="14"/>
  <c r="BB28" i="14"/>
  <c r="BB24" i="14"/>
  <c r="BB20" i="14"/>
  <c r="BB16" i="14"/>
  <c r="BB12" i="14"/>
  <c r="BB27" i="14"/>
  <c r="BB10" i="14"/>
  <c r="BB6" i="14"/>
  <c r="BB2" i="14"/>
  <c r="BB23" i="14"/>
  <c r="BB19" i="14"/>
  <c r="BB15" i="14"/>
  <c r="BB14" i="14"/>
  <c r="BB56" i="14"/>
  <c r="BA40" i="14"/>
  <c r="BB21" i="14"/>
  <c r="BB17" i="14"/>
  <c r="BB9" i="14"/>
  <c r="BB5" i="14"/>
  <c r="BB8" i="14"/>
  <c r="BB7" i="14"/>
  <c r="BB13" i="14"/>
  <c r="BA31" i="14"/>
  <c r="BB11" i="14"/>
  <c r="BB3" i="14"/>
  <c r="BB4" i="14"/>
  <c r="B122" i="18"/>
  <c r="BE64" i="14"/>
  <c r="BE63" i="14"/>
  <c r="BE62" i="14"/>
  <c r="BE61" i="14"/>
  <c r="BE60" i="14"/>
  <c r="BE59" i="14"/>
  <c r="BF63" i="14"/>
  <c r="BF59" i="14"/>
  <c r="BF58" i="14"/>
  <c r="BF56" i="14"/>
  <c r="BF54" i="14"/>
  <c r="BF52" i="14"/>
  <c r="BF50" i="14"/>
  <c r="BF49" i="14"/>
  <c r="BF48" i="14"/>
  <c r="BF47" i="14"/>
  <c r="BF46" i="14"/>
  <c r="BF45" i="14"/>
  <c r="BF44" i="14"/>
  <c r="BF43" i="14"/>
  <c r="BF42" i="14"/>
  <c r="BF41" i="14"/>
  <c r="BF40" i="14"/>
  <c r="BF39" i="14"/>
  <c r="BF38" i="14"/>
  <c r="BF37" i="14"/>
  <c r="BF36" i="14"/>
  <c r="BF35" i="14"/>
  <c r="BF34" i="14"/>
  <c r="BF33" i="14"/>
  <c r="BF32" i="14"/>
  <c r="BF31" i="14"/>
  <c r="BF64" i="14"/>
  <c r="BF57" i="14"/>
  <c r="BE56" i="14"/>
  <c r="BF53" i="14"/>
  <c r="BE52" i="14"/>
  <c r="BE48" i="14"/>
  <c r="BE46" i="14"/>
  <c r="BE44" i="14"/>
  <c r="BE42" i="14"/>
  <c r="BE40" i="14"/>
  <c r="BE38" i="14"/>
  <c r="BE36" i="14"/>
  <c r="BE34" i="14"/>
  <c r="BE32" i="14"/>
  <c r="BE30" i="14"/>
  <c r="BE29" i="14"/>
  <c r="BE28" i="14"/>
  <c r="BE27" i="14"/>
  <c r="BE26" i="14"/>
  <c r="BE25" i="14"/>
  <c r="BE24" i="14"/>
  <c r="BE23" i="14"/>
  <c r="BE22" i="14"/>
  <c r="BE21" i="14"/>
  <c r="BE20" i="14"/>
  <c r="BE19" i="14"/>
  <c r="BE18" i="14"/>
  <c r="BE17" i="14"/>
  <c r="BE16" i="14"/>
  <c r="BE15" i="14"/>
  <c r="BE14" i="14"/>
  <c r="BE13" i="14"/>
  <c r="BE12" i="14"/>
  <c r="BE11" i="14"/>
  <c r="BE10" i="14"/>
  <c r="BE9" i="14"/>
  <c r="BE8" i="14"/>
  <c r="BE7" i="14"/>
  <c r="BE6" i="14"/>
  <c r="BE5" i="14"/>
  <c r="BE4" i="14"/>
  <c r="BE3" i="14"/>
  <c r="BE2" i="14"/>
  <c r="BF62" i="14"/>
  <c r="BF60" i="14"/>
  <c r="BF55" i="14"/>
  <c r="BF51" i="14"/>
  <c r="BE47" i="14"/>
  <c r="BF61" i="14"/>
  <c r="BE58" i="14"/>
  <c r="BE57" i="14"/>
  <c r="BE55" i="14"/>
  <c r="BE54" i="14"/>
  <c r="BE53" i="14"/>
  <c r="BE51" i="14"/>
  <c r="BE50" i="14"/>
  <c r="BF30" i="14"/>
  <c r="BF28" i="14"/>
  <c r="BF26" i="14"/>
  <c r="BF24" i="14"/>
  <c r="BF22" i="14"/>
  <c r="BF20" i="14"/>
  <c r="BF18" i="14"/>
  <c r="BF16" i="14"/>
  <c r="BF14" i="14"/>
  <c r="BF12" i="14"/>
  <c r="BF10" i="14"/>
  <c r="BF8" i="14"/>
  <c r="BF6" i="14"/>
  <c r="BF4" i="14"/>
  <c r="BF2" i="14"/>
  <c r="BE49" i="14"/>
  <c r="BE41" i="14"/>
  <c r="BE43" i="14"/>
  <c r="BE39" i="14"/>
  <c r="BE31" i="14"/>
  <c r="BE37" i="14"/>
  <c r="BE33" i="14"/>
  <c r="BF29" i="14"/>
  <c r="BF25" i="14"/>
  <c r="BF21" i="14"/>
  <c r="BF17" i="14"/>
  <c r="BE45" i="14"/>
  <c r="BE35" i="14"/>
  <c r="BF27" i="14"/>
  <c r="BF23" i="14"/>
  <c r="BF19" i="14"/>
  <c r="BF15" i="14"/>
  <c r="BF9" i="14"/>
  <c r="BF5" i="14"/>
  <c r="BF11" i="14"/>
  <c r="BF3" i="14"/>
  <c r="BF13" i="14"/>
  <c r="BF7" i="14"/>
  <c r="B134" i="18"/>
  <c r="AB3" i="11"/>
  <c r="AG3" i="11"/>
  <c r="AR3" i="11"/>
  <c r="AW3" i="11"/>
  <c r="BH3" i="11"/>
  <c r="BM3" i="11"/>
  <c r="AB5" i="11"/>
  <c r="AG5" i="11"/>
  <c r="AR5" i="11"/>
  <c r="AW5" i="11"/>
  <c r="BH5" i="11"/>
  <c r="BM5" i="11"/>
  <c r="AB7" i="11"/>
  <c r="AG7" i="11"/>
  <c r="AR7" i="11"/>
  <c r="AW7" i="11"/>
  <c r="BH7" i="11"/>
  <c r="BM7" i="11"/>
  <c r="AB9" i="11"/>
  <c r="AV9" i="11"/>
  <c r="BH9" i="11"/>
  <c r="AB10" i="11"/>
  <c r="AV10" i="11"/>
  <c r="BH10" i="11"/>
  <c r="AB11" i="11"/>
  <c r="AV11" i="11"/>
  <c r="BH11" i="11"/>
  <c r="AB12" i="11"/>
  <c r="AV12" i="11"/>
  <c r="BH12" i="11"/>
  <c r="AB13" i="11"/>
  <c r="AV13" i="11"/>
  <c r="BH13" i="11"/>
  <c r="AB14" i="11"/>
  <c r="AV14" i="11"/>
  <c r="BH14" i="11"/>
  <c r="AB15" i="11"/>
  <c r="AV15" i="11"/>
  <c r="BH15" i="11"/>
  <c r="AB16" i="11"/>
  <c r="AV16" i="11"/>
  <c r="BH16" i="11"/>
  <c r="AB17" i="11"/>
  <c r="AV17" i="11"/>
  <c r="BH17" i="11"/>
  <c r="AB18" i="11"/>
  <c r="AV18" i="11"/>
  <c r="BH18" i="11"/>
  <c r="AB19" i="11"/>
  <c r="AV19" i="11"/>
  <c r="BH19" i="11"/>
  <c r="AB20" i="11"/>
  <c r="AV20" i="11"/>
  <c r="BH20" i="11"/>
  <c r="AB21" i="11"/>
  <c r="AV21" i="11"/>
  <c r="BH21" i="11"/>
  <c r="AB22" i="11"/>
  <c r="AV22" i="11"/>
  <c r="BH22" i="11"/>
  <c r="AB23" i="11"/>
  <c r="AV23" i="11"/>
  <c r="BH23" i="11"/>
  <c r="AB24" i="11"/>
  <c r="AV24" i="11"/>
  <c r="BH24" i="11"/>
  <c r="AB25" i="11"/>
  <c r="AV25" i="11"/>
  <c r="BH25" i="11"/>
  <c r="AB26" i="11"/>
  <c r="AV26" i="11"/>
  <c r="BH26" i="11"/>
  <c r="AB27" i="11"/>
  <c r="AV27" i="11"/>
  <c r="BH27" i="11"/>
  <c r="AB28" i="11"/>
  <c r="AV28" i="11"/>
  <c r="BH28" i="11"/>
  <c r="AB29" i="11"/>
  <c r="AV29" i="11"/>
  <c r="BH29" i="11"/>
  <c r="AB30" i="11"/>
  <c r="AV30" i="11"/>
  <c r="B121" i="8"/>
  <c r="AF32" i="11"/>
  <c r="BL32" i="11"/>
  <c r="AT33" i="11"/>
  <c r="AV34" i="11"/>
  <c r="AF36" i="11"/>
  <c r="BL36" i="11"/>
  <c r="AT37" i="11"/>
  <c r="AV38" i="11"/>
  <c r="AF40" i="11"/>
  <c r="BL40" i="11"/>
  <c r="AT41" i="11"/>
  <c r="AV42" i="11"/>
  <c r="AF44" i="11"/>
  <c r="BL44" i="11"/>
  <c r="AT45" i="11"/>
  <c r="AV46" i="11"/>
  <c r="AF48" i="11"/>
  <c r="BL48" i="11"/>
  <c r="AT49" i="11"/>
  <c r="AV50" i="11"/>
  <c r="AF52" i="11"/>
  <c r="BL52" i="11"/>
  <c r="AT53" i="11"/>
  <c r="AV54" i="11"/>
  <c r="AF56" i="11"/>
  <c r="BL56" i="11"/>
  <c r="AT57" i="11"/>
  <c r="AV58" i="11"/>
  <c r="AF60" i="11"/>
  <c r="BL60" i="11"/>
  <c r="AT61" i="11"/>
  <c r="AV62" i="11"/>
  <c r="AF64" i="11"/>
  <c r="BL64" i="11"/>
  <c r="B25" i="16"/>
  <c r="B23" i="16" s="1"/>
  <c r="AU2" i="12"/>
  <c r="B157" i="16"/>
  <c r="B155" i="16" s="1"/>
  <c r="BU2" i="12"/>
  <c r="AS3" i="12"/>
  <c r="BY3" i="12"/>
  <c r="BM4" i="12"/>
  <c r="BG5" i="12"/>
  <c r="Y6" i="12"/>
  <c r="BK6" i="12"/>
  <c r="BW9" i="12"/>
  <c r="AO10" i="12"/>
  <c r="CA10" i="12"/>
  <c r="AC11" i="12"/>
  <c r="BI11" i="12"/>
  <c r="AG12" i="12"/>
  <c r="AA13" i="12"/>
  <c r="AE14" i="12"/>
  <c r="BE14" i="12"/>
  <c r="AW16" i="12"/>
  <c r="AE17" i="12"/>
  <c r="BK17" i="12"/>
  <c r="AA19" i="12"/>
  <c r="BY19" i="12"/>
  <c r="AW20" i="12"/>
  <c r="Y22" i="12"/>
  <c r="BE22" i="12"/>
  <c r="AC23" i="12"/>
  <c r="BY23" i="12"/>
  <c r="Y26" i="12"/>
  <c r="BE26" i="12"/>
  <c r="BU64" i="11"/>
  <c r="BU63" i="11"/>
  <c r="BU62" i="11"/>
  <c r="BU61" i="11"/>
  <c r="BU60" i="11"/>
  <c r="BU59" i="11"/>
  <c r="BU58" i="11"/>
  <c r="BU57" i="11"/>
  <c r="BU56" i="11"/>
  <c r="BU55" i="11"/>
  <c r="BU54" i="11"/>
  <c r="BU53" i="11"/>
  <c r="BU52" i="11"/>
  <c r="BU51" i="11"/>
  <c r="BU50" i="11"/>
  <c r="BU49" i="11"/>
  <c r="BU48" i="11"/>
  <c r="BU47" i="11"/>
  <c r="BU46" i="11"/>
  <c r="BU45" i="11"/>
  <c r="BU44" i="11"/>
  <c r="BU43" i="11"/>
  <c r="BU42" i="11"/>
  <c r="BU41" i="11"/>
  <c r="BU40" i="11"/>
  <c r="BU39" i="11"/>
  <c r="BU38" i="11"/>
  <c r="BU37" i="11"/>
  <c r="BU36" i="11"/>
  <c r="BU35" i="11"/>
  <c r="BU34" i="11"/>
  <c r="BU33" i="11"/>
  <c r="BU32" i="11"/>
  <c r="BU31" i="11"/>
  <c r="BU30" i="11"/>
  <c r="V64" i="12"/>
  <c r="V63" i="12"/>
  <c r="V62" i="12"/>
  <c r="V61" i="12"/>
  <c r="V60" i="12"/>
  <c r="V59" i="12"/>
  <c r="V58" i="12"/>
  <c r="V57" i="12"/>
  <c r="V56" i="12"/>
  <c r="V55" i="12"/>
  <c r="V54" i="12"/>
  <c r="V53" i="12"/>
  <c r="V52" i="12"/>
  <c r="V51" i="12"/>
  <c r="V50" i="12"/>
  <c r="V49" i="12"/>
  <c r="V48" i="12"/>
  <c r="V47" i="12"/>
  <c r="V46" i="12"/>
  <c r="V45" i="12"/>
  <c r="V44" i="12"/>
  <c r="V43" i="12"/>
  <c r="V42" i="12"/>
  <c r="V41" i="12"/>
  <c r="V40" i="12"/>
  <c r="V39" i="12"/>
  <c r="V38" i="12"/>
  <c r="V37" i="12"/>
  <c r="W56" i="12"/>
  <c r="W52" i="12"/>
  <c r="W64" i="12"/>
  <c r="W62" i="12"/>
  <c r="W60" i="12"/>
  <c r="W59" i="12"/>
  <c r="W55" i="12"/>
  <c r="W51" i="12"/>
  <c r="W47" i="12"/>
  <c r="W43" i="12"/>
  <c r="W39" i="12"/>
  <c r="W63" i="12"/>
  <c r="W61" i="12"/>
  <c r="W57" i="12"/>
  <c r="W53" i="12"/>
  <c r="W49" i="12"/>
  <c r="W45" i="12"/>
  <c r="W41" i="12"/>
  <c r="W37" i="12"/>
  <c r="V36" i="12"/>
  <c r="V35" i="12"/>
  <c r="V34" i="12"/>
  <c r="V33" i="12"/>
  <c r="V32" i="12"/>
  <c r="V31" i="12"/>
  <c r="V30" i="12"/>
  <c r="V29" i="12"/>
  <c r="V28" i="12"/>
  <c r="V27" i="12"/>
  <c r="V26" i="12"/>
  <c r="V25" i="12"/>
  <c r="V24" i="12"/>
  <c r="V23" i="12"/>
  <c r="V22" i="12"/>
  <c r="V21" i="12"/>
  <c r="V20" i="12"/>
  <c r="V19" i="12"/>
  <c r="V18" i="12"/>
  <c r="V17" i="12"/>
  <c r="V16" i="12"/>
  <c r="V15" i="12"/>
  <c r="V14" i="12"/>
  <c r="V13" i="12"/>
  <c r="V12" i="12"/>
  <c r="V11" i="12"/>
  <c r="V10" i="12"/>
  <c r="V9" i="12"/>
  <c r="V8" i="12"/>
  <c r="V7" i="12"/>
  <c r="V6" i="12"/>
  <c r="V5" i="12"/>
  <c r="V4" i="12"/>
  <c r="V3" i="12"/>
  <c r="V2" i="12"/>
  <c r="W54" i="12"/>
  <c r="W35" i="12"/>
  <c r="W31" i="12"/>
  <c r="W27" i="12"/>
  <c r="W23" i="12"/>
  <c r="W58" i="12"/>
  <c r="W50" i="12"/>
  <c r="W33" i="12"/>
  <c r="W48" i="12"/>
  <c r="W46" i="12"/>
  <c r="W44" i="12"/>
  <c r="W42" i="12"/>
  <c r="W40" i="12"/>
  <c r="W38" i="12"/>
  <c r="W36" i="12"/>
  <c r="W34" i="12"/>
  <c r="W32" i="12"/>
  <c r="W29" i="12"/>
  <c r="W24" i="12"/>
  <c r="W21" i="12"/>
  <c r="W17" i="12"/>
  <c r="W28" i="12"/>
  <c r="Y64" i="12"/>
  <c r="Y63" i="12"/>
  <c r="Y62" i="12"/>
  <c r="Y61" i="12"/>
  <c r="Y60" i="12"/>
  <c r="Y58" i="12"/>
  <c r="Y54" i="12"/>
  <c r="Y50" i="12"/>
  <c r="Y57" i="12"/>
  <c r="Y53" i="12"/>
  <c r="Y49" i="12"/>
  <c r="Y45" i="12"/>
  <c r="Y41" i="12"/>
  <c r="Y37" i="12"/>
  <c r="Y59" i="12"/>
  <c r="Y55" i="12"/>
  <c r="Y51" i="12"/>
  <c r="Y47" i="12"/>
  <c r="Y43" i="12"/>
  <c r="Y39" i="12"/>
  <c r="Y52" i="12"/>
  <c r="Y33" i="12"/>
  <c r="Y29" i="12"/>
  <c r="Y25" i="12"/>
  <c r="Y21" i="12"/>
  <c r="Y56" i="12"/>
  <c r="Y35" i="12"/>
  <c r="Y31" i="12"/>
  <c r="Y28" i="12"/>
  <c r="Y23" i="12"/>
  <c r="Y20" i="12"/>
  <c r="Y19" i="12"/>
  <c r="Y48" i="12"/>
  <c r="Y46" i="12"/>
  <c r="Y44" i="12"/>
  <c r="Y42" i="12"/>
  <c r="Y40" i="12"/>
  <c r="Y38" i="12"/>
  <c r="Y36" i="12"/>
  <c r="Y34" i="12"/>
  <c r="Y32" i="12"/>
  <c r="Y27" i="12"/>
  <c r="AL64" i="12"/>
  <c r="AL63" i="12"/>
  <c r="AL62" i="12"/>
  <c r="AL61" i="12"/>
  <c r="AL60" i="12"/>
  <c r="AL59" i="12"/>
  <c r="AL58" i="12"/>
  <c r="AL57" i="12"/>
  <c r="AL56" i="12"/>
  <c r="AL55" i="12"/>
  <c r="AL54" i="12"/>
  <c r="AL53" i="12"/>
  <c r="AL52" i="12"/>
  <c r="AL51" i="12"/>
  <c r="AL50" i="12"/>
  <c r="AL49" i="12"/>
  <c r="AL48" i="12"/>
  <c r="AL47" i="12"/>
  <c r="AL46" i="12"/>
  <c r="AL45" i="12"/>
  <c r="AL44" i="12"/>
  <c r="AL43" i="12"/>
  <c r="AL42" i="12"/>
  <c r="AL41" i="12"/>
  <c r="AL40" i="12"/>
  <c r="AL39" i="12"/>
  <c r="AL38" i="12"/>
  <c r="AL37" i="12"/>
  <c r="AM56" i="12"/>
  <c r="AM52" i="12"/>
  <c r="AM64" i="12"/>
  <c r="AM62" i="12"/>
  <c r="AM60" i="12"/>
  <c r="AM59" i="12"/>
  <c r="AM55" i="12"/>
  <c r="AM51" i="12"/>
  <c r="AM47" i="12"/>
  <c r="AM43" i="12"/>
  <c r="AM39" i="12"/>
  <c r="AM63" i="12"/>
  <c r="AM61" i="12"/>
  <c r="AM57" i="12"/>
  <c r="AM53" i="12"/>
  <c r="AM49" i="12"/>
  <c r="AM45" i="12"/>
  <c r="AM41" i="12"/>
  <c r="AM37" i="12"/>
  <c r="AL36" i="12"/>
  <c r="AL35" i="12"/>
  <c r="AL34" i="12"/>
  <c r="AL33" i="12"/>
  <c r="AL32" i="12"/>
  <c r="AL31" i="12"/>
  <c r="AL30" i="12"/>
  <c r="AL29" i="12"/>
  <c r="AL28" i="12"/>
  <c r="AL27" i="12"/>
  <c r="AL26" i="12"/>
  <c r="AL25" i="12"/>
  <c r="AL24" i="12"/>
  <c r="AL23" i="12"/>
  <c r="AL22" i="12"/>
  <c r="AL21" i="12"/>
  <c r="AL20" i="12"/>
  <c r="AL19" i="12"/>
  <c r="AL18" i="12"/>
  <c r="AL17" i="12"/>
  <c r="AL16" i="12"/>
  <c r="AL15" i="12"/>
  <c r="AL14" i="12"/>
  <c r="AL13" i="12"/>
  <c r="AL12" i="12"/>
  <c r="AL11" i="12"/>
  <c r="AL10" i="12"/>
  <c r="AL9" i="12"/>
  <c r="AL8" i="12"/>
  <c r="AL7" i="12"/>
  <c r="AL6" i="12"/>
  <c r="AL5" i="12"/>
  <c r="AL4" i="12"/>
  <c r="AL3" i="12"/>
  <c r="AL2" i="12"/>
  <c r="AM58" i="12"/>
  <c r="AM50" i="12"/>
  <c r="AM35" i="12"/>
  <c r="AM31" i="12"/>
  <c r="AM27" i="12"/>
  <c r="AM23" i="12"/>
  <c r="AM54" i="12"/>
  <c r="AM33" i="12"/>
  <c r="AM48" i="12"/>
  <c r="AM46" i="12"/>
  <c r="AM44" i="12"/>
  <c r="AM42" i="12"/>
  <c r="AM40" i="12"/>
  <c r="AM38" i="12"/>
  <c r="AM36" i="12"/>
  <c r="AM34" i="12"/>
  <c r="AM32" i="12"/>
  <c r="AM28" i="12"/>
  <c r="AM25" i="12"/>
  <c r="AM20" i="12"/>
  <c r="AM17" i="12"/>
  <c r="AM29" i="12"/>
  <c r="AO64" i="12"/>
  <c r="AO63" i="12"/>
  <c r="AO62" i="12"/>
  <c r="AO61" i="12"/>
  <c r="AO60" i="12"/>
  <c r="AO58" i="12"/>
  <c r="AO54" i="12"/>
  <c r="AO50" i="12"/>
  <c r="AO57" i="12"/>
  <c r="AO53" i="12"/>
  <c r="AO49" i="12"/>
  <c r="AO45" i="12"/>
  <c r="AO41" i="12"/>
  <c r="AO37" i="12"/>
  <c r="AO59" i="12"/>
  <c r="AO55" i="12"/>
  <c r="AO51" i="12"/>
  <c r="AO47" i="12"/>
  <c r="AO43" i="12"/>
  <c r="AO39" i="12"/>
  <c r="AO56" i="12"/>
  <c r="AO33" i="12"/>
  <c r="AO29" i="12"/>
  <c r="AO25" i="12"/>
  <c r="AO21" i="12"/>
  <c r="AO52" i="12"/>
  <c r="AO35" i="12"/>
  <c r="AO31" i="12"/>
  <c r="AO27" i="12"/>
  <c r="AO24" i="12"/>
  <c r="AO19" i="12"/>
  <c r="AO48" i="12"/>
  <c r="AO46" i="12"/>
  <c r="AO44" i="12"/>
  <c r="AO42" i="12"/>
  <c r="AO40" i="12"/>
  <c r="AO38" i="12"/>
  <c r="AO36" i="12"/>
  <c r="AO34" i="12"/>
  <c r="AO32" i="12"/>
  <c r="AO28" i="12"/>
  <c r="BB64" i="12"/>
  <c r="BB63" i="12"/>
  <c r="BB62" i="12"/>
  <c r="BB61" i="12"/>
  <c r="BB60" i="12"/>
  <c r="BB59" i="12"/>
  <c r="BB58" i="12"/>
  <c r="BB57" i="12"/>
  <c r="BB56" i="12"/>
  <c r="BB55" i="12"/>
  <c r="BB54" i="12"/>
  <c r="BB53" i="12"/>
  <c r="BB52" i="12"/>
  <c r="BB51" i="12"/>
  <c r="BB50" i="12"/>
  <c r="BB49" i="12"/>
  <c r="BB48" i="12"/>
  <c r="BB47" i="12"/>
  <c r="BB46" i="12"/>
  <c r="BB45" i="12"/>
  <c r="BB44" i="12"/>
  <c r="BB43" i="12"/>
  <c r="BB42" i="12"/>
  <c r="BB41" i="12"/>
  <c r="BB40" i="12"/>
  <c r="BB39" i="12"/>
  <c r="BB38" i="12"/>
  <c r="BB37" i="12"/>
  <c r="BC56" i="12"/>
  <c r="BC52" i="12"/>
  <c r="BC64" i="12"/>
  <c r="BC62" i="12"/>
  <c r="BC60" i="12"/>
  <c r="BC59" i="12"/>
  <c r="BC55" i="12"/>
  <c r="BC51" i="12"/>
  <c r="BC47" i="12"/>
  <c r="BC43" i="12"/>
  <c r="BC39" i="12"/>
  <c r="BC63" i="12"/>
  <c r="BC61" i="12"/>
  <c r="BC57" i="12"/>
  <c r="BC53" i="12"/>
  <c r="BC49" i="12"/>
  <c r="BC45" i="12"/>
  <c r="BC41" i="12"/>
  <c r="BC37" i="12"/>
  <c r="BB36" i="12"/>
  <c r="BB35" i="12"/>
  <c r="BB34" i="12"/>
  <c r="BB33" i="12"/>
  <c r="BB32" i="12"/>
  <c r="BB31" i="12"/>
  <c r="BB30" i="12"/>
  <c r="BB29" i="12"/>
  <c r="BB28" i="12"/>
  <c r="BB27" i="12"/>
  <c r="BB26" i="12"/>
  <c r="BB25" i="12"/>
  <c r="BB24" i="12"/>
  <c r="BB23" i="12"/>
  <c r="BB22" i="12"/>
  <c r="BB21" i="12"/>
  <c r="BB20" i="12"/>
  <c r="BB19" i="12"/>
  <c r="BB18" i="12"/>
  <c r="BB17" i="12"/>
  <c r="BB16" i="12"/>
  <c r="BB15" i="12"/>
  <c r="BB14" i="12"/>
  <c r="BB13" i="12"/>
  <c r="BB12" i="12"/>
  <c r="BB11" i="12"/>
  <c r="BB10" i="12"/>
  <c r="BB9" i="12"/>
  <c r="BB8" i="12"/>
  <c r="BB7" i="12"/>
  <c r="BB6" i="12"/>
  <c r="BB5" i="12"/>
  <c r="BB4" i="12"/>
  <c r="BB3" i="12"/>
  <c r="BB2" i="12"/>
  <c r="BC54" i="12"/>
  <c r="BC35" i="12"/>
  <c r="BC31" i="12"/>
  <c r="BC27" i="12"/>
  <c r="BC23" i="12"/>
  <c r="BC19" i="12"/>
  <c r="BC58" i="12"/>
  <c r="BC50" i="12"/>
  <c r="BC33" i="12"/>
  <c r="BC48" i="12"/>
  <c r="BC46" i="12"/>
  <c r="BC44" i="12"/>
  <c r="BC42" i="12"/>
  <c r="BC40" i="12"/>
  <c r="BC38" i="12"/>
  <c r="BC36" i="12"/>
  <c r="BC34" i="12"/>
  <c r="BC32" i="12"/>
  <c r="BC29" i="12"/>
  <c r="BC24" i="12"/>
  <c r="BC21" i="12"/>
  <c r="BC17" i="12"/>
  <c r="BC28" i="12"/>
  <c r="BE64" i="12"/>
  <c r="BE63" i="12"/>
  <c r="BE62" i="12"/>
  <c r="BE61" i="12"/>
  <c r="BE60" i="12"/>
  <c r="BE58" i="12"/>
  <c r="BE54" i="12"/>
  <c r="BE50" i="12"/>
  <c r="BE57" i="12"/>
  <c r="BE53" i="12"/>
  <c r="BE49" i="12"/>
  <c r="BE45" i="12"/>
  <c r="BE41" i="12"/>
  <c r="BE37" i="12"/>
  <c r="BE59" i="12"/>
  <c r="BE55" i="12"/>
  <c r="BE51" i="12"/>
  <c r="BE47" i="12"/>
  <c r="BE43" i="12"/>
  <c r="BE39" i="12"/>
  <c r="BE52" i="12"/>
  <c r="BE33" i="12"/>
  <c r="BE29" i="12"/>
  <c r="BE25" i="12"/>
  <c r="BE21" i="12"/>
  <c r="BE56" i="12"/>
  <c r="BE35" i="12"/>
  <c r="BE31" i="12"/>
  <c r="BE28" i="12"/>
  <c r="BE23" i="12"/>
  <c r="BE20" i="12"/>
  <c r="BE48" i="12"/>
  <c r="BE46" i="12"/>
  <c r="BE44" i="12"/>
  <c r="BE42" i="12"/>
  <c r="BE40" i="12"/>
  <c r="BE38" i="12"/>
  <c r="BE36" i="12"/>
  <c r="BE34" i="12"/>
  <c r="BE32" i="12"/>
  <c r="BE27" i="12"/>
  <c r="BR64" i="12"/>
  <c r="BR63" i="12"/>
  <c r="BR62" i="12"/>
  <c r="BR61" i="12"/>
  <c r="BR60" i="12"/>
  <c r="BR59" i="12"/>
  <c r="BR58" i="12"/>
  <c r="BR57" i="12"/>
  <c r="BR56" i="12"/>
  <c r="BR55" i="12"/>
  <c r="BR54" i="12"/>
  <c r="BR53" i="12"/>
  <c r="BR52" i="12"/>
  <c r="BR51" i="12"/>
  <c r="BR50" i="12"/>
  <c r="BR49" i="12"/>
  <c r="BR48" i="12"/>
  <c r="BR47" i="12"/>
  <c r="BR46" i="12"/>
  <c r="BR45" i="12"/>
  <c r="BR44" i="12"/>
  <c r="BR43" i="12"/>
  <c r="BR42" i="12"/>
  <c r="BR41" i="12"/>
  <c r="BR40" i="12"/>
  <c r="BR39" i="12"/>
  <c r="BR38" i="12"/>
  <c r="BR37" i="12"/>
  <c r="BS56" i="12"/>
  <c r="BS52" i="12"/>
  <c r="BS64" i="12"/>
  <c r="BS62" i="12"/>
  <c r="BS60" i="12"/>
  <c r="BS59" i="12"/>
  <c r="BS55" i="12"/>
  <c r="BS51" i="12"/>
  <c r="BS47" i="12"/>
  <c r="BS43" i="12"/>
  <c r="BS39" i="12"/>
  <c r="BS63" i="12"/>
  <c r="BS61" i="12"/>
  <c r="BS57" i="12"/>
  <c r="BS53" i="12"/>
  <c r="BS49" i="12"/>
  <c r="BS45" i="12"/>
  <c r="BS41" i="12"/>
  <c r="BS37" i="12"/>
  <c r="BR36" i="12"/>
  <c r="BR35" i="12"/>
  <c r="BR34" i="12"/>
  <c r="BR33" i="12"/>
  <c r="BR32" i="12"/>
  <c r="BR31" i="12"/>
  <c r="BR30" i="12"/>
  <c r="BR29" i="12"/>
  <c r="BR28" i="12"/>
  <c r="BR27" i="12"/>
  <c r="BR26" i="12"/>
  <c r="BR25" i="12"/>
  <c r="BR24" i="12"/>
  <c r="BR23" i="12"/>
  <c r="BR22" i="12"/>
  <c r="BR21" i="12"/>
  <c r="BR20" i="12"/>
  <c r="BR19" i="12"/>
  <c r="BR18" i="12"/>
  <c r="BR17" i="12"/>
  <c r="BR16" i="12"/>
  <c r="BR15" i="12"/>
  <c r="BR14" i="12"/>
  <c r="BR13" i="12"/>
  <c r="BR12" i="12"/>
  <c r="BR11" i="12"/>
  <c r="BR10" i="12"/>
  <c r="BR9" i="12"/>
  <c r="BR8" i="12"/>
  <c r="BR7" i="12"/>
  <c r="BR6" i="12"/>
  <c r="BR5" i="12"/>
  <c r="BR4" i="12"/>
  <c r="BR3" i="12"/>
  <c r="BR2" i="12"/>
  <c r="BS58" i="12"/>
  <c r="BS50" i="12"/>
  <c r="BS35" i="12"/>
  <c r="BS31" i="12"/>
  <c r="BS27" i="12"/>
  <c r="BS23" i="12"/>
  <c r="BS19" i="12"/>
  <c r="BS54" i="12"/>
  <c r="BS33" i="12"/>
  <c r="BS48" i="12"/>
  <c r="BS46" i="12"/>
  <c r="BS44" i="12"/>
  <c r="BS42" i="12"/>
  <c r="BS40" i="12"/>
  <c r="BS38" i="12"/>
  <c r="BS36" i="12"/>
  <c r="BS34" i="12"/>
  <c r="BS32" i="12"/>
  <c r="BS28" i="12"/>
  <c r="BS25" i="12"/>
  <c r="BS20" i="12"/>
  <c r="BS17" i="12"/>
  <c r="BS29" i="12"/>
  <c r="BU64" i="12"/>
  <c r="BU63" i="12"/>
  <c r="BU62" i="12"/>
  <c r="BU61" i="12"/>
  <c r="BU60" i="12"/>
  <c r="BU58" i="12"/>
  <c r="BU54" i="12"/>
  <c r="BU50" i="12"/>
  <c r="BU57" i="12"/>
  <c r="BU53" i="12"/>
  <c r="BU49" i="12"/>
  <c r="BU45" i="12"/>
  <c r="BU41" i="12"/>
  <c r="BU37" i="12"/>
  <c r="BU59" i="12"/>
  <c r="BU55" i="12"/>
  <c r="BU51" i="12"/>
  <c r="BU47" i="12"/>
  <c r="BU43" i="12"/>
  <c r="BU39" i="12"/>
  <c r="BU56" i="12"/>
  <c r="BU33" i="12"/>
  <c r="BU29" i="12"/>
  <c r="BU25" i="12"/>
  <c r="BU21" i="12"/>
  <c r="BU52" i="12"/>
  <c r="BU35" i="12"/>
  <c r="BU31" i="12"/>
  <c r="BU27" i="12"/>
  <c r="BU24" i="12"/>
  <c r="BU19" i="12"/>
  <c r="BU48" i="12"/>
  <c r="BU46" i="12"/>
  <c r="BU44" i="12"/>
  <c r="BU42" i="12"/>
  <c r="BU40" i="12"/>
  <c r="BU38" i="12"/>
  <c r="BU36" i="12"/>
  <c r="BU34" i="12"/>
  <c r="BU32" i="12"/>
  <c r="BU28" i="12"/>
  <c r="Z64" i="13"/>
  <c r="Z63" i="13"/>
  <c r="Z62" i="13"/>
  <c r="AA63" i="13"/>
  <c r="Z61" i="13"/>
  <c r="Z60" i="13"/>
  <c r="Z59" i="13"/>
  <c r="AA64" i="13"/>
  <c r="AA61" i="13"/>
  <c r="AA58" i="13"/>
  <c r="AA57" i="13"/>
  <c r="AA56" i="13"/>
  <c r="AA55" i="13"/>
  <c r="AA54" i="13"/>
  <c r="AA53" i="13"/>
  <c r="AA52" i="13"/>
  <c r="AA51" i="13"/>
  <c r="AA50" i="13"/>
  <c r="AA49" i="13"/>
  <c r="AA48" i="13"/>
  <c r="AA47" i="13"/>
  <c r="AA46" i="13"/>
  <c r="AA59" i="13"/>
  <c r="Z43" i="13"/>
  <c r="AA42" i="13"/>
  <c r="Z39" i="13"/>
  <c r="Z38" i="13"/>
  <c r="Z37" i="13"/>
  <c r="Z36" i="13"/>
  <c r="Z35" i="13"/>
  <c r="Z34" i="13"/>
  <c r="Z33" i="13"/>
  <c r="Z32" i="13"/>
  <c r="Z31" i="13"/>
  <c r="Z30" i="13"/>
  <c r="Z29" i="13"/>
  <c r="Z28" i="13"/>
  <c r="Z27" i="13"/>
  <c r="Z26" i="13"/>
  <c r="Z25" i="13"/>
  <c r="Z24" i="13"/>
  <c r="Z23" i="13"/>
  <c r="Z22" i="13"/>
  <c r="Z21" i="13"/>
  <c r="Z58" i="13"/>
  <c r="Z56" i="13"/>
  <c r="Z54" i="13"/>
  <c r="Z52" i="13"/>
  <c r="Z50" i="13"/>
  <c r="Z48" i="13"/>
  <c r="Z46" i="13"/>
  <c r="AA45" i="13"/>
  <c r="Z42" i="13"/>
  <c r="AA41" i="13"/>
  <c r="AA60" i="13"/>
  <c r="Z57" i="13"/>
  <c r="Z55" i="13"/>
  <c r="Z53" i="13"/>
  <c r="Z51" i="13"/>
  <c r="Z49" i="13"/>
  <c r="Z47" i="13"/>
  <c r="Z44" i="13"/>
  <c r="AA43" i="13"/>
  <c r="Z40" i="13"/>
  <c r="AA39" i="13"/>
  <c r="AA38" i="13"/>
  <c r="AA37" i="13"/>
  <c r="AA36" i="13"/>
  <c r="AA35" i="13"/>
  <c r="AA34" i="13"/>
  <c r="AA33" i="13"/>
  <c r="AA32" i="13"/>
  <c r="AA31" i="13"/>
  <c r="AA30" i="13"/>
  <c r="AA29" i="13"/>
  <c r="AA28" i="13"/>
  <c r="AA27" i="13"/>
  <c r="AA26" i="13"/>
  <c r="AA25" i="13"/>
  <c r="AA24" i="13"/>
  <c r="AA23" i="13"/>
  <c r="AA22" i="13"/>
  <c r="AA21" i="13"/>
  <c r="AA20" i="13"/>
  <c r="AA19" i="13"/>
  <c r="AA18" i="13"/>
  <c r="AA62" i="13"/>
  <c r="AA44" i="13"/>
  <c r="Z41" i="13"/>
  <c r="Z18" i="13"/>
  <c r="Z19" i="13"/>
  <c r="Z17" i="13"/>
  <c r="Z16" i="13"/>
  <c r="Z15" i="13"/>
  <c r="Z14" i="13"/>
  <c r="Z13" i="13"/>
  <c r="Z12" i="13"/>
  <c r="Z11" i="13"/>
  <c r="Z10" i="13"/>
  <c r="Z9" i="13"/>
  <c r="Z8" i="13"/>
  <c r="Z7" i="13"/>
  <c r="Z6" i="13"/>
  <c r="Z5" i="13"/>
  <c r="Z4" i="13"/>
  <c r="Z3" i="13"/>
  <c r="Z2" i="13"/>
  <c r="Z45" i="13"/>
  <c r="Z20" i="13"/>
  <c r="AA16" i="13"/>
  <c r="AA14" i="13"/>
  <c r="AA12" i="13"/>
  <c r="AA10" i="13"/>
  <c r="AA8" i="13"/>
  <c r="AA6" i="13"/>
  <c r="AA4" i="13"/>
  <c r="AA2" i="13"/>
  <c r="AA40" i="13"/>
  <c r="AA17" i="13"/>
  <c r="AA15" i="13"/>
  <c r="AA13" i="13"/>
  <c r="AA11" i="13"/>
  <c r="AA9" i="13"/>
  <c r="AA7" i="13"/>
  <c r="AA5" i="13"/>
  <c r="AA3" i="13"/>
  <c r="AC63" i="13"/>
  <c r="AC62" i="13"/>
  <c r="AC64" i="13"/>
  <c r="AC60" i="13"/>
  <c r="AC59" i="13"/>
  <c r="AC61" i="13"/>
  <c r="AC58" i="13"/>
  <c r="AC57" i="13"/>
  <c r="AC56" i="13"/>
  <c r="AC55" i="13"/>
  <c r="AC54" i="13"/>
  <c r="AC53" i="13"/>
  <c r="AC52" i="13"/>
  <c r="AC51" i="13"/>
  <c r="AC50" i="13"/>
  <c r="AC49" i="13"/>
  <c r="AC48" i="13"/>
  <c r="AC47" i="13"/>
  <c r="AC46" i="13"/>
  <c r="AC45" i="13"/>
  <c r="AC44" i="13"/>
  <c r="AC43" i="13"/>
  <c r="AC42" i="13"/>
  <c r="AC41" i="13"/>
  <c r="AC40" i="13"/>
  <c r="AC39" i="13"/>
  <c r="AC38" i="13"/>
  <c r="AC37" i="13"/>
  <c r="AC36" i="13"/>
  <c r="AC35" i="13"/>
  <c r="AC34" i="13"/>
  <c r="AC33" i="13"/>
  <c r="AC32" i="13"/>
  <c r="AC31" i="13"/>
  <c r="AC30" i="13"/>
  <c r="AC29" i="13"/>
  <c r="AC28" i="13"/>
  <c r="AC27" i="13"/>
  <c r="AC26" i="13"/>
  <c r="AC25" i="13"/>
  <c r="AC24" i="13"/>
  <c r="AC23" i="13"/>
  <c r="AC22" i="13"/>
  <c r="AC21" i="13"/>
  <c r="AC20" i="13"/>
  <c r="AC17" i="13"/>
  <c r="AC16" i="13"/>
  <c r="AC15" i="13"/>
  <c r="AC14" i="13"/>
  <c r="AC13" i="13"/>
  <c r="AC12" i="13"/>
  <c r="AC11" i="13"/>
  <c r="AC10" i="13"/>
  <c r="AC9" i="13"/>
  <c r="AC8" i="13"/>
  <c r="AC7" i="13"/>
  <c r="AC6" i="13"/>
  <c r="AC5" i="13"/>
  <c r="AC4" i="13"/>
  <c r="AC3" i="13"/>
  <c r="AC2" i="13"/>
  <c r="AC19" i="13"/>
  <c r="AC18" i="13"/>
  <c r="AP64" i="13"/>
  <c r="AP63" i="13"/>
  <c r="AP62" i="13"/>
  <c r="AQ62" i="13"/>
  <c r="AP61" i="13"/>
  <c r="AP60" i="13"/>
  <c r="AP59" i="13"/>
  <c r="AP58" i="13"/>
  <c r="AQ63" i="13"/>
  <c r="AQ58" i="13"/>
  <c r="AQ61" i="13"/>
  <c r="AQ57" i="13"/>
  <c r="AQ56" i="13"/>
  <c r="AQ55" i="13"/>
  <c r="AQ54" i="13"/>
  <c r="AQ53" i="13"/>
  <c r="AQ52" i="13"/>
  <c r="AQ51" i="13"/>
  <c r="AQ50" i="13"/>
  <c r="AQ49" i="13"/>
  <c r="AQ48" i="13"/>
  <c r="AQ47" i="13"/>
  <c r="AQ46" i="13"/>
  <c r="AQ59" i="13"/>
  <c r="AP43" i="13"/>
  <c r="AQ42" i="13"/>
  <c r="AP39" i="13"/>
  <c r="AP38" i="13"/>
  <c r="AP37" i="13"/>
  <c r="AP36" i="13"/>
  <c r="AP35" i="13"/>
  <c r="AP34" i="13"/>
  <c r="AP33" i="13"/>
  <c r="AP32" i="13"/>
  <c r="AP31" i="13"/>
  <c r="AP30" i="13"/>
  <c r="AP29" i="13"/>
  <c r="AP28" i="13"/>
  <c r="AP27" i="13"/>
  <c r="AP26" i="13"/>
  <c r="AP25" i="13"/>
  <c r="AP24" i="13"/>
  <c r="AP23" i="13"/>
  <c r="AP22" i="13"/>
  <c r="AP21" i="13"/>
  <c r="AQ60" i="13"/>
  <c r="AP56" i="13"/>
  <c r="AP54" i="13"/>
  <c r="AP52" i="13"/>
  <c r="AP50" i="13"/>
  <c r="AP48" i="13"/>
  <c r="AP46" i="13"/>
  <c r="AQ45" i="13"/>
  <c r="AP42" i="13"/>
  <c r="AQ41" i="13"/>
  <c r="AQ64" i="13"/>
  <c r="AP57" i="13"/>
  <c r="AP55" i="13"/>
  <c r="AP53" i="13"/>
  <c r="AP51" i="13"/>
  <c r="AP49" i="13"/>
  <c r="AP47" i="13"/>
  <c r="AP44" i="13"/>
  <c r="AQ43" i="13"/>
  <c r="AP40" i="13"/>
  <c r="AQ39" i="13"/>
  <c r="AQ38" i="13"/>
  <c r="AQ37" i="13"/>
  <c r="AQ36" i="13"/>
  <c r="AQ35" i="13"/>
  <c r="AQ34" i="13"/>
  <c r="AQ33" i="13"/>
  <c r="AQ32" i="13"/>
  <c r="AQ31" i="13"/>
  <c r="AQ30" i="13"/>
  <c r="AQ29" i="13"/>
  <c r="AQ28" i="13"/>
  <c r="AQ27" i="13"/>
  <c r="AQ26" i="13"/>
  <c r="AQ25" i="13"/>
  <c r="AQ24" i="13"/>
  <c r="AQ23" i="13"/>
  <c r="AQ22" i="13"/>
  <c r="AQ21" i="13"/>
  <c r="AQ20" i="13"/>
  <c r="AQ19" i="13"/>
  <c r="AQ18" i="13"/>
  <c r="AP45" i="13"/>
  <c r="AQ40" i="13"/>
  <c r="AP18" i="13"/>
  <c r="AP19" i="13"/>
  <c r="AP17" i="13"/>
  <c r="AP16" i="13"/>
  <c r="AP15" i="13"/>
  <c r="AP14" i="13"/>
  <c r="AP13" i="13"/>
  <c r="AP12" i="13"/>
  <c r="AP11" i="13"/>
  <c r="AP10" i="13"/>
  <c r="AP9" i="13"/>
  <c r="AP8" i="13"/>
  <c r="AP7" i="13"/>
  <c r="AP6" i="13"/>
  <c r="AP5" i="13"/>
  <c r="AP4" i="13"/>
  <c r="AP3" i="13"/>
  <c r="AP2" i="13"/>
  <c r="AQ16" i="13"/>
  <c r="AQ14" i="13"/>
  <c r="AQ12" i="13"/>
  <c r="AQ10" i="13"/>
  <c r="AQ8" i="13"/>
  <c r="AQ6" i="13"/>
  <c r="AQ4" i="13"/>
  <c r="AQ2" i="13"/>
  <c r="AQ44" i="13"/>
  <c r="AP41" i="13"/>
  <c r="AP20" i="13"/>
  <c r="AQ17" i="13"/>
  <c r="AQ15" i="13"/>
  <c r="AQ13" i="13"/>
  <c r="AQ11" i="13"/>
  <c r="AQ9" i="13"/>
  <c r="AQ7" i="13"/>
  <c r="AQ5" i="13"/>
  <c r="AQ3" i="13"/>
  <c r="AS63" i="13"/>
  <c r="AS64" i="13"/>
  <c r="AS60" i="13"/>
  <c r="AS62" i="13"/>
  <c r="AS59" i="13"/>
  <c r="AS61" i="13"/>
  <c r="AS57" i="13"/>
  <c r="AS56" i="13"/>
  <c r="AS55" i="13"/>
  <c r="AS54" i="13"/>
  <c r="AS53" i="13"/>
  <c r="AS52" i="13"/>
  <c r="AS51" i="13"/>
  <c r="AS50" i="13"/>
  <c r="AS49" i="13"/>
  <c r="AS48" i="13"/>
  <c r="AS47" i="13"/>
  <c r="AS46" i="13"/>
  <c r="AS45" i="13"/>
  <c r="AS44" i="13"/>
  <c r="AS43" i="13"/>
  <c r="AS42" i="13"/>
  <c r="AS41" i="13"/>
  <c r="AS40" i="13"/>
  <c r="AS39" i="13"/>
  <c r="AS58" i="13"/>
  <c r="AS38" i="13"/>
  <c r="AS37" i="13"/>
  <c r="AS36" i="13"/>
  <c r="AS35" i="13"/>
  <c r="AS34" i="13"/>
  <c r="AS33" i="13"/>
  <c r="AS32" i="13"/>
  <c r="AS31" i="13"/>
  <c r="AS30" i="13"/>
  <c r="AS29" i="13"/>
  <c r="AS28" i="13"/>
  <c r="AS27" i="13"/>
  <c r="AS26" i="13"/>
  <c r="AS25" i="13"/>
  <c r="AS24" i="13"/>
  <c r="AS23" i="13"/>
  <c r="AS22" i="13"/>
  <c r="AS21" i="13"/>
  <c r="AS20" i="13"/>
  <c r="AS17" i="13"/>
  <c r="AS16" i="13"/>
  <c r="AS15" i="13"/>
  <c r="AS14" i="13"/>
  <c r="AS13" i="13"/>
  <c r="AS12" i="13"/>
  <c r="AS11" i="13"/>
  <c r="AS10" i="13"/>
  <c r="AS9" i="13"/>
  <c r="AS8" i="13"/>
  <c r="AS7" i="13"/>
  <c r="AS6" i="13"/>
  <c r="AS5" i="13"/>
  <c r="AS4" i="13"/>
  <c r="AS3" i="13"/>
  <c r="AS2" i="13"/>
  <c r="AS19" i="13"/>
  <c r="AS18" i="13"/>
  <c r="BF64" i="13"/>
  <c r="BF63" i="13"/>
  <c r="BF62" i="13"/>
  <c r="BG63" i="13"/>
  <c r="BF61" i="13"/>
  <c r="BF60" i="13"/>
  <c r="BF59" i="13"/>
  <c r="BF58" i="13"/>
  <c r="BG64" i="13"/>
  <c r="BG61" i="13"/>
  <c r="BG62" i="13"/>
  <c r="BG58" i="13"/>
  <c r="BG57" i="13"/>
  <c r="BG56" i="13"/>
  <c r="BG55" i="13"/>
  <c r="BG54" i="13"/>
  <c r="BG53" i="13"/>
  <c r="BG52" i="13"/>
  <c r="BG51" i="13"/>
  <c r="BG50" i="13"/>
  <c r="BG49" i="13"/>
  <c r="BG48" i="13"/>
  <c r="BG47" i="13"/>
  <c r="BG46" i="13"/>
  <c r="BG59" i="13"/>
  <c r="BF43" i="13"/>
  <c r="BG42" i="13"/>
  <c r="BF39" i="13"/>
  <c r="BF38" i="13"/>
  <c r="BF37" i="13"/>
  <c r="BF36" i="13"/>
  <c r="BF35" i="13"/>
  <c r="BF34" i="13"/>
  <c r="BF33" i="13"/>
  <c r="BF32" i="13"/>
  <c r="BF31" i="13"/>
  <c r="BF30" i="13"/>
  <c r="BF29" i="13"/>
  <c r="BF28" i="13"/>
  <c r="BF27" i="13"/>
  <c r="BF26" i="13"/>
  <c r="BF25" i="13"/>
  <c r="BF24" i="13"/>
  <c r="BF23" i="13"/>
  <c r="BF22" i="13"/>
  <c r="BF21" i="13"/>
  <c r="BF56" i="13"/>
  <c r="BF54" i="13"/>
  <c r="BF52" i="13"/>
  <c r="BF50" i="13"/>
  <c r="BF48" i="13"/>
  <c r="BF46" i="13"/>
  <c r="BG45" i="13"/>
  <c r="BF42" i="13"/>
  <c r="BG41" i="13"/>
  <c r="BG60" i="13"/>
  <c r="BF57" i="13"/>
  <c r="BF55" i="13"/>
  <c r="BF53" i="13"/>
  <c r="BF51" i="13"/>
  <c r="BF49" i="13"/>
  <c r="BF47" i="13"/>
  <c r="BF44" i="13"/>
  <c r="BG43" i="13"/>
  <c r="BF40" i="13"/>
  <c r="BG39" i="13"/>
  <c r="BG38" i="13"/>
  <c r="BG37" i="13"/>
  <c r="BG36" i="13"/>
  <c r="BG35" i="13"/>
  <c r="BG34" i="13"/>
  <c r="BG33" i="13"/>
  <c r="BG32" i="13"/>
  <c r="BG31" i="13"/>
  <c r="BG30" i="13"/>
  <c r="BG29" i="13"/>
  <c r="BG28" i="13"/>
  <c r="BG27" i="13"/>
  <c r="BG26" i="13"/>
  <c r="BG25" i="13"/>
  <c r="BG24" i="13"/>
  <c r="BG23" i="13"/>
  <c r="BG22" i="13"/>
  <c r="BG21" i="13"/>
  <c r="BG20" i="13"/>
  <c r="BG19" i="13"/>
  <c r="BG18" i="13"/>
  <c r="BG44" i="13"/>
  <c r="BF41" i="13"/>
  <c r="BF20" i="13"/>
  <c r="BF18" i="13"/>
  <c r="BF19" i="13"/>
  <c r="BF17" i="13"/>
  <c r="BF16" i="13"/>
  <c r="BF15" i="13"/>
  <c r="BF14" i="13"/>
  <c r="BF13" i="13"/>
  <c r="BF12" i="13"/>
  <c r="BF11" i="13"/>
  <c r="BF10" i="13"/>
  <c r="BF9" i="13"/>
  <c r="BF8" i="13"/>
  <c r="BF7" i="13"/>
  <c r="BF6" i="13"/>
  <c r="BF5" i="13"/>
  <c r="BF4" i="13"/>
  <c r="BF3" i="13"/>
  <c r="BF2" i="13"/>
  <c r="BG40" i="13"/>
  <c r="BG16" i="13"/>
  <c r="BG14" i="13"/>
  <c r="BG12" i="13"/>
  <c r="BG10" i="13"/>
  <c r="BG8" i="13"/>
  <c r="BG6" i="13"/>
  <c r="BG4" i="13"/>
  <c r="BG2" i="13"/>
  <c r="BF45" i="13"/>
  <c r="BG17" i="13"/>
  <c r="BG15" i="13"/>
  <c r="BG13" i="13"/>
  <c r="BG11" i="13"/>
  <c r="BG9" i="13"/>
  <c r="BG7" i="13"/>
  <c r="BG5" i="13"/>
  <c r="BG3" i="13"/>
  <c r="BI63" i="13"/>
  <c r="BI62" i="13"/>
  <c r="BI60" i="13"/>
  <c r="BI59" i="13"/>
  <c r="BI57" i="13"/>
  <c r="BI56" i="13"/>
  <c r="BI55" i="13"/>
  <c r="BI54" i="13"/>
  <c r="BI53" i="13"/>
  <c r="BI52" i="13"/>
  <c r="BI51" i="13"/>
  <c r="BI50" i="13"/>
  <c r="BI49" i="13"/>
  <c r="BI48" i="13"/>
  <c r="BI47" i="13"/>
  <c r="BI46" i="13"/>
  <c r="BI45" i="13"/>
  <c r="BI44" i="13"/>
  <c r="BI43" i="13"/>
  <c r="BI42" i="13"/>
  <c r="BI41" i="13"/>
  <c r="BI40" i="13"/>
  <c r="BI39" i="13"/>
  <c r="BI64" i="13"/>
  <c r="BI38" i="13"/>
  <c r="BI37" i="13"/>
  <c r="BI36" i="13"/>
  <c r="BI35" i="13"/>
  <c r="BI34" i="13"/>
  <c r="BI33" i="13"/>
  <c r="BI32" i="13"/>
  <c r="BI31" i="13"/>
  <c r="BI30" i="13"/>
  <c r="BI29" i="13"/>
  <c r="BI28" i="13"/>
  <c r="BI27" i="13"/>
  <c r="BI26" i="13"/>
  <c r="BI25" i="13"/>
  <c r="BI24" i="13"/>
  <c r="BI23" i="13"/>
  <c r="BI22" i="13"/>
  <c r="BI21" i="13"/>
  <c r="BI20" i="13"/>
  <c r="BI61" i="13"/>
  <c r="BI58" i="13"/>
  <c r="BI17" i="13"/>
  <c r="BI16" i="13"/>
  <c r="BI15" i="13"/>
  <c r="BI14" i="13"/>
  <c r="BI13" i="13"/>
  <c r="BI12" i="13"/>
  <c r="BI11" i="13"/>
  <c r="BI10" i="13"/>
  <c r="BI9" i="13"/>
  <c r="BI8" i="13"/>
  <c r="BI7" i="13"/>
  <c r="BI6" i="13"/>
  <c r="BI5" i="13"/>
  <c r="BI4" i="13"/>
  <c r="BI3" i="13"/>
  <c r="BI2" i="13"/>
  <c r="BI19" i="13"/>
  <c r="BI18" i="13"/>
  <c r="BV64" i="13"/>
  <c r="BV63" i="13"/>
  <c r="BV62" i="13"/>
  <c r="BW62" i="13"/>
  <c r="BV61" i="13"/>
  <c r="BV60" i="13"/>
  <c r="BV59" i="13"/>
  <c r="BV58" i="13"/>
  <c r="BW61" i="13"/>
  <c r="BW64" i="13"/>
  <c r="BW58" i="13"/>
  <c r="BW57" i="13"/>
  <c r="BW56" i="13"/>
  <c r="BW55" i="13"/>
  <c r="BW54" i="13"/>
  <c r="BW53" i="13"/>
  <c r="BW52" i="13"/>
  <c r="BW51" i="13"/>
  <c r="BW50" i="13"/>
  <c r="BW49" i="13"/>
  <c r="BW48" i="13"/>
  <c r="BW47" i="13"/>
  <c r="BW46" i="13"/>
  <c r="BW45" i="13"/>
  <c r="BW59" i="13"/>
  <c r="BW63" i="13"/>
  <c r="BV43" i="13"/>
  <c r="BW42" i="13"/>
  <c r="BV39" i="13"/>
  <c r="BV38" i="13"/>
  <c r="BV37" i="13"/>
  <c r="BV36" i="13"/>
  <c r="BV35" i="13"/>
  <c r="BV34" i="13"/>
  <c r="BV33" i="13"/>
  <c r="BV32" i="13"/>
  <c r="BV31" i="13"/>
  <c r="BV30" i="13"/>
  <c r="BV29" i="13"/>
  <c r="BV28" i="13"/>
  <c r="BV27" i="13"/>
  <c r="BV26" i="13"/>
  <c r="BV25" i="13"/>
  <c r="BV24" i="13"/>
  <c r="BV23" i="13"/>
  <c r="BV22" i="13"/>
  <c r="BV21" i="13"/>
  <c r="BV20" i="13"/>
  <c r="BW60" i="13"/>
  <c r="BV56" i="13"/>
  <c r="BV54" i="13"/>
  <c r="BV52" i="13"/>
  <c r="BV50" i="13"/>
  <c r="BV48" i="13"/>
  <c r="BV46" i="13"/>
  <c r="BV42" i="13"/>
  <c r="BW41" i="13"/>
  <c r="BV57" i="13"/>
  <c r="BV55" i="13"/>
  <c r="BV53" i="13"/>
  <c r="BV51" i="13"/>
  <c r="BV49" i="13"/>
  <c r="BV47" i="13"/>
  <c r="BV45" i="13"/>
  <c r="BV44" i="13"/>
  <c r="BW43" i="13"/>
  <c r="BV40" i="13"/>
  <c r="BW39" i="13"/>
  <c r="BW38" i="13"/>
  <c r="BW37" i="13"/>
  <c r="BW36" i="13"/>
  <c r="BW35" i="13"/>
  <c r="BW34" i="13"/>
  <c r="BW33" i="13"/>
  <c r="BW32" i="13"/>
  <c r="BW31" i="13"/>
  <c r="BW30" i="13"/>
  <c r="BW29" i="13"/>
  <c r="BW28" i="13"/>
  <c r="BW27" i="13"/>
  <c r="BW26" i="13"/>
  <c r="BW25" i="13"/>
  <c r="BW24" i="13"/>
  <c r="BW23" i="13"/>
  <c r="BW22" i="13"/>
  <c r="BW21" i="13"/>
  <c r="BW20" i="13"/>
  <c r="BW19" i="13"/>
  <c r="BW18" i="13"/>
  <c r="BW40" i="13"/>
  <c r="BV18" i="13"/>
  <c r="BV19" i="13"/>
  <c r="BV17" i="13"/>
  <c r="BV16" i="13"/>
  <c r="BV15" i="13"/>
  <c r="BV14" i="13"/>
  <c r="BV13" i="13"/>
  <c r="BV12" i="13"/>
  <c r="BV11" i="13"/>
  <c r="BV10" i="13"/>
  <c r="BV9" i="13"/>
  <c r="BV8" i="13"/>
  <c r="BV7" i="13"/>
  <c r="BV6" i="13"/>
  <c r="BV5" i="13"/>
  <c r="BV4" i="13"/>
  <c r="BV3" i="13"/>
  <c r="BV2" i="13"/>
  <c r="BW44" i="13"/>
  <c r="BV41" i="13"/>
  <c r="BW16" i="13"/>
  <c r="BW14" i="13"/>
  <c r="BW12" i="13"/>
  <c r="BW10" i="13"/>
  <c r="BW8" i="13"/>
  <c r="BW6" i="13"/>
  <c r="BW4" i="13"/>
  <c r="BW2" i="13"/>
  <c r="BW17" i="13"/>
  <c r="BW15" i="13"/>
  <c r="BW13" i="13"/>
  <c r="BW11" i="13"/>
  <c r="BW9" i="13"/>
  <c r="BW7" i="13"/>
  <c r="BW5" i="13"/>
  <c r="BW3" i="13"/>
  <c r="BY63" i="13"/>
  <c r="BY64" i="13"/>
  <c r="BY60" i="13"/>
  <c r="BY59" i="13"/>
  <c r="BY62" i="13"/>
  <c r="BY57" i="13"/>
  <c r="BY56" i="13"/>
  <c r="BY55" i="13"/>
  <c r="BY54" i="13"/>
  <c r="BY53" i="13"/>
  <c r="BY52" i="13"/>
  <c r="BY51" i="13"/>
  <c r="BY50" i="13"/>
  <c r="BY49" i="13"/>
  <c r="BY48" i="13"/>
  <c r="BY47" i="13"/>
  <c r="BY46" i="13"/>
  <c r="BY45" i="13"/>
  <c r="BY44" i="13"/>
  <c r="BY43" i="13"/>
  <c r="BY42" i="13"/>
  <c r="BY41" i="13"/>
  <c r="BY40" i="13"/>
  <c r="BY39" i="13"/>
  <c r="BY61" i="13"/>
  <c r="BY58" i="13"/>
  <c r="BY38" i="13"/>
  <c r="BY37" i="13"/>
  <c r="BY36" i="13"/>
  <c r="BY35" i="13"/>
  <c r="BY34" i="13"/>
  <c r="BY33" i="13"/>
  <c r="BY32" i="13"/>
  <c r="BY31" i="13"/>
  <c r="BY30" i="13"/>
  <c r="BY29" i="13"/>
  <c r="BY28" i="13"/>
  <c r="BY27" i="13"/>
  <c r="BY26" i="13"/>
  <c r="BY25" i="13"/>
  <c r="BY24" i="13"/>
  <c r="BY23" i="13"/>
  <c r="BY22" i="13"/>
  <c r="BY21" i="13"/>
  <c r="BY20" i="13"/>
  <c r="BY17" i="13"/>
  <c r="BY16" i="13"/>
  <c r="BY15" i="13"/>
  <c r="BY14" i="13"/>
  <c r="BY13" i="13"/>
  <c r="BY12" i="13"/>
  <c r="BY11" i="13"/>
  <c r="BY10" i="13"/>
  <c r="BY9" i="13"/>
  <c r="BY8" i="13"/>
  <c r="BY7" i="13"/>
  <c r="BY6" i="13"/>
  <c r="BY5" i="13"/>
  <c r="BY4" i="13"/>
  <c r="BY3" i="13"/>
  <c r="BY2" i="13"/>
  <c r="BY19" i="13"/>
  <c r="BY18" i="13"/>
  <c r="T58" i="14"/>
  <c r="T57" i="14"/>
  <c r="T56" i="14"/>
  <c r="T55" i="14"/>
  <c r="T54" i="14"/>
  <c r="T53" i="14"/>
  <c r="T52" i="14"/>
  <c r="T51" i="14"/>
  <c r="T50" i="14"/>
  <c r="T64" i="14"/>
  <c r="T60" i="14"/>
  <c r="T63" i="14"/>
  <c r="T62" i="14"/>
  <c r="T48" i="14"/>
  <c r="T46" i="14"/>
  <c r="T44" i="14"/>
  <c r="T42" i="14"/>
  <c r="T40" i="14"/>
  <c r="T38" i="14"/>
  <c r="T36" i="14"/>
  <c r="T34" i="14"/>
  <c r="T32" i="14"/>
  <c r="T59" i="14"/>
  <c r="T47" i="14"/>
  <c r="T30" i="14"/>
  <c r="T28" i="14"/>
  <c r="T26" i="14"/>
  <c r="T24" i="14"/>
  <c r="T22" i="14"/>
  <c r="T20" i="14"/>
  <c r="T18" i="14"/>
  <c r="T16" i="14"/>
  <c r="T14" i="14"/>
  <c r="T12" i="14"/>
  <c r="T10" i="14"/>
  <c r="T8" i="14"/>
  <c r="T6" i="14"/>
  <c r="T4" i="14"/>
  <c r="T2" i="14"/>
  <c r="T39" i="14"/>
  <c r="T49" i="14"/>
  <c r="T41" i="14"/>
  <c r="T61" i="14"/>
  <c r="T45" i="14"/>
  <c r="T37" i="14"/>
  <c r="T29" i="14"/>
  <c r="T25" i="14"/>
  <c r="T21" i="14"/>
  <c r="T43" i="14"/>
  <c r="T35" i="14"/>
  <c r="T31" i="14"/>
  <c r="T27" i="14"/>
  <c r="T23" i="14"/>
  <c r="T19" i="14"/>
  <c r="T15" i="14"/>
  <c r="T9" i="14"/>
  <c r="T5" i="14"/>
  <c r="T33" i="14"/>
  <c r="T13" i="14"/>
  <c r="T11" i="14"/>
  <c r="T3" i="14"/>
  <c r="T17" i="14"/>
  <c r="T7" i="14"/>
  <c r="AG64" i="14"/>
  <c r="AG63" i="14"/>
  <c r="AG62" i="14"/>
  <c r="AG61" i="14"/>
  <c r="AG60" i="14"/>
  <c r="AG59" i="14"/>
  <c r="AH64" i="14"/>
  <c r="AH60" i="14"/>
  <c r="AH57" i="14"/>
  <c r="AH55" i="14"/>
  <c r="AH53" i="14"/>
  <c r="AH51" i="14"/>
  <c r="AH49" i="14"/>
  <c r="AH48" i="14"/>
  <c r="AH47" i="14"/>
  <c r="AH46" i="14"/>
  <c r="AH45" i="14"/>
  <c r="AH44" i="14"/>
  <c r="AH43" i="14"/>
  <c r="AH42" i="14"/>
  <c r="AH41" i="14"/>
  <c r="AH40" i="14"/>
  <c r="AH39" i="14"/>
  <c r="AH38" i="14"/>
  <c r="AH37" i="14"/>
  <c r="AH36" i="14"/>
  <c r="AH35" i="14"/>
  <c r="AH34" i="14"/>
  <c r="AH33" i="14"/>
  <c r="AH32" i="14"/>
  <c r="AH62" i="14"/>
  <c r="AH61" i="14"/>
  <c r="AH58" i="14"/>
  <c r="AG57" i="14"/>
  <c r="AH54" i="14"/>
  <c r="AG53" i="14"/>
  <c r="AH50" i="14"/>
  <c r="AG49" i="14"/>
  <c r="AG47" i="14"/>
  <c r="AG45" i="14"/>
  <c r="AG43" i="14"/>
  <c r="AG41" i="14"/>
  <c r="AG39" i="14"/>
  <c r="AG37" i="14"/>
  <c r="AG35" i="14"/>
  <c r="AG33" i="14"/>
  <c r="AG31" i="14"/>
  <c r="AG30" i="14"/>
  <c r="AG29" i="14"/>
  <c r="AG28" i="14"/>
  <c r="AG27" i="14"/>
  <c r="AG26" i="14"/>
  <c r="AG25" i="14"/>
  <c r="AG24" i="14"/>
  <c r="AG23" i="14"/>
  <c r="AG22" i="14"/>
  <c r="AG21" i="14"/>
  <c r="AG20" i="14"/>
  <c r="AG19" i="14"/>
  <c r="AG18" i="14"/>
  <c r="AG17" i="14"/>
  <c r="AG16" i="14"/>
  <c r="AG15" i="14"/>
  <c r="AG14" i="14"/>
  <c r="AG13" i="14"/>
  <c r="AG12" i="14"/>
  <c r="AG11" i="14"/>
  <c r="AG10" i="14"/>
  <c r="AG9" i="14"/>
  <c r="AG8" i="14"/>
  <c r="AG7" i="14"/>
  <c r="AG6" i="14"/>
  <c r="AG5" i="14"/>
  <c r="AG4" i="14"/>
  <c r="AG3" i="14"/>
  <c r="AG2" i="14"/>
  <c r="AH56" i="14"/>
  <c r="AH52" i="14"/>
  <c r="AG48" i="14"/>
  <c r="AH63" i="14"/>
  <c r="AG58" i="14"/>
  <c r="AG56" i="14"/>
  <c r="AG55" i="14"/>
  <c r="AG54" i="14"/>
  <c r="AG52" i="14"/>
  <c r="AG51" i="14"/>
  <c r="AG50" i="14"/>
  <c r="AH31" i="14"/>
  <c r="AH29" i="14"/>
  <c r="AH27" i="14"/>
  <c r="AH25" i="14"/>
  <c r="AH23" i="14"/>
  <c r="AH21" i="14"/>
  <c r="AH19" i="14"/>
  <c r="AH17" i="14"/>
  <c r="AH15" i="14"/>
  <c r="AH13" i="14"/>
  <c r="AH11" i="14"/>
  <c r="AH9" i="14"/>
  <c r="AH7" i="14"/>
  <c r="AH5" i="14"/>
  <c r="AH3" i="14"/>
  <c r="AH59" i="14"/>
  <c r="AG46" i="14"/>
  <c r="AG38" i="14"/>
  <c r="AG40" i="14"/>
  <c r="AG44" i="14"/>
  <c r="AG36" i="14"/>
  <c r="AG42" i="14"/>
  <c r="AH30" i="14"/>
  <c r="AH26" i="14"/>
  <c r="AH22" i="14"/>
  <c r="AH18" i="14"/>
  <c r="AG34" i="14"/>
  <c r="AH28" i="14"/>
  <c r="AH24" i="14"/>
  <c r="AH20" i="14"/>
  <c r="AH16" i="14"/>
  <c r="AH12" i="14"/>
  <c r="AH10" i="14"/>
  <c r="AH6" i="14"/>
  <c r="AH2" i="14"/>
  <c r="AG32" i="14"/>
  <c r="AH8" i="14"/>
  <c r="AH14" i="14"/>
  <c r="AH4" i="14"/>
  <c r="AJ58" i="14"/>
  <c r="AJ57" i="14"/>
  <c r="AJ56" i="14"/>
  <c r="AJ55" i="14"/>
  <c r="AJ54" i="14"/>
  <c r="AJ53" i="14"/>
  <c r="AJ52" i="14"/>
  <c r="AJ51" i="14"/>
  <c r="AJ50" i="14"/>
  <c r="AJ62" i="14"/>
  <c r="AJ64" i="14"/>
  <c r="AJ48" i="14"/>
  <c r="AJ46" i="14"/>
  <c r="AJ44" i="14"/>
  <c r="AJ42" i="14"/>
  <c r="AJ40" i="14"/>
  <c r="AJ38" i="14"/>
  <c r="AJ36" i="14"/>
  <c r="AJ34" i="14"/>
  <c r="AJ32" i="14"/>
  <c r="AJ61" i="14"/>
  <c r="AJ59" i="14"/>
  <c r="AJ49" i="14"/>
  <c r="AJ45" i="14"/>
  <c r="AJ30" i="14"/>
  <c r="AJ28" i="14"/>
  <c r="AJ26" i="14"/>
  <c r="AJ24" i="14"/>
  <c r="AJ22" i="14"/>
  <c r="AJ20" i="14"/>
  <c r="AJ18" i="14"/>
  <c r="AJ16" i="14"/>
  <c r="AJ14" i="14"/>
  <c r="AJ12" i="14"/>
  <c r="AJ10" i="14"/>
  <c r="AJ8" i="14"/>
  <c r="AJ6" i="14"/>
  <c r="AJ4" i="14"/>
  <c r="AJ2" i="14"/>
  <c r="AJ41" i="14"/>
  <c r="AJ63" i="14"/>
  <c r="AJ43" i="14"/>
  <c r="AJ47" i="14"/>
  <c r="AJ39" i="14"/>
  <c r="AJ60" i="14"/>
  <c r="AJ33" i="14"/>
  <c r="AJ31" i="14"/>
  <c r="AJ27" i="14"/>
  <c r="AJ23" i="14"/>
  <c r="AJ19" i="14"/>
  <c r="AJ37" i="14"/>
  <c r="AJ29" i="14"/>
  <c r="AJ25" i="14"/>
  <c r="AJ21" i="14"/>
  <c r="AJ17" i="14"/>
  <c r="AJ13" i="14"/>
  <c r="AJ11" i="14"/>
  <c r="AJ7" i="14"/>
  <c r="AJ3" i="14"/>
  <c r="AJ35" i="14"/>
  <c r="AJ15" i="14"/>
  <c r="AJ5" i="14"/>
  <c r="AJ9" i="14"/>
  <c r="AW64" i="14"/>
  <c r="AW63" i="14"/>
  <c r="AW62" i="14"/>
  <c r="AW61" i="14"/>
  <c r="AW60" i="14"/>
  <c r="AW59" i="14"/>
  <c r="AX62" i="14"/>
  <c r="AX57" i="14"/>
  <c r="AX55" i="14"/>
  <c r="AX53" i="14"/>
  <c r="AX51" i="14"/>
  <c r="AX49" i="14"/>
  <c r="AX48" i="14"/>
  <c r="AX47" i="14"/>
  <c r="AX46" i="14"/>
  <c r="AX45" i="14"/>
  <c r="AX44" i="14"/>
  <c r="AX43" i="14"/>
  <c r="AX42" i="14"/>
  <c r="AX41" i="14"/>
  <c r="AX40" i="14"/>
  <c r="AX39" i="14"/>
  <c r="AX38" i="14"/>
  <c r="AX37" i="14"/>
  <c r="AX36" i="14"/>
  <c r="AX35" i="14"/>
  <c r="AX34" i="14"/>
  <c r="AX33" i="14"/>
  <c r="AX32" i="14"/>
  <c r="AX31" i="14"/>
  <c r="AX64" i="14"/>
  <c r="AX63" i="14"/>
  <c r="AX56" i="14"/>
  <c r="AW55" i="14"/>
  <c r="AX52" i="14"/>
  <c r="AW51" i="14"/>
  <c r="AW49" i="14"/>
  <c r="AW47" i="14"/>
  <c r="AW45" i="14"/>
  <c r="AW43" i="14"/>
  <c r="AW41" i="14"/>
  <c r="AW39" i="14"/>
  <c r="AW37" i="14"/>
  <c r="AW35" i="14"/>
  <c r="AW33" i="14"/>
  <c r="AW31" i="14"/>
  <c r="AW30" i="14"/>
  <c r="AW29" i="14"/>
  <c r="AW28" i="14"/>
  <c r="AW27" i="14"/>
  <c r="AW26" i="14"/>
  <c r="AW25" i="14"/>
  <c r="AW24" i="14"/>
  <c r="AW23" i="14"/>
  <c r="AW22" i="14"/>
  <c r="AW21" i="14"/>
  <c r="AW20" i="14"/>
  <c r="AW19" i="14"/>
  <c r="AW18" i="14"/>
  <c r="AW17" i="14"/>
  <c r="AW16" i="14"/>
  <c r="AW15" i="14"/>
  <c r="AW14" i="14"/>
  <c r="AW13" i="14"/>
  <c r="AW12" i="14"/>
  <c r="AW11" i="14"/>
  <c r="AW10" i="14"/>
  <c r="AW9" i="14"/>
  <c r="AW8" i="14"/>
  <c r="AW7" i="14"/>
  <c r="AW6" i="14"/>
  <c r="AW5" i="14"/>
  <c r="AW4" i="14"/>
  <c r="AW3" i="14"/>
  <c r="AW2" i="14"/>
  <c r="AX58" i="14"/>
  <c r="AX54" i="14"/>
  <c r="AX50" i="14"/>
  <c r="AW46" i="14"/>
  <c r="AW58" i="14"/>
  <c r="AW57" i="14"/>
  <c r="AW56" i="14"/>
  <c r="AW54" i="14"/>
  <c r="AW53" i="14"/>
  <c r="AW52" i="14"/>
  <c r="AW50" i="14"/>
  <c r="AX29" i="14"/>
  <c r="AX27" i="14"/>
  <c r="AX25" i="14"/>
  <c r="AX23" i="14"/>
  <c r="AX21" i="14"/>
  <c r="AX19" i="14"/>
  <c r="AX17" i="14"/>
  <c r="AX15" i="14"/>
  <c r="AX13" i="14"/>
  <c r="AX11" i="14"/>
  <c r="AX9" i="14"/>
  <c r="AX7" i="14"/>
  <c r="AX5" i="14"/>
  <c r="AX3" i="14"/>
  <c r="AX60" i="14"/>
  <c r="AW48" i="14"/>
  <c r="AW40" i="14"/>
  <c r="AW42" i="14"/>
  <c r="AW38" i="14"/>
  <c r="AX61" i="14"/>
  <c r="AX59" i="14"/>
  <c r="AW44" i="14"/>
  <c r="AW32" i="14"/>
  <c r="AX28" i="14"/>
  <c r="AX24" i="14"/>
  <c r="AX20" i="14"/>
  <c r="AW36" i="14"/>
  <c r="AX30" i="14"/>
  <c r="AX26" i="14"/>
  <c r="AX22" i="14"/>
  <c r="AX18" i="14"/>
  <c r="AX14" i="14"/>
  <c r="AX8" i="14"/>
  <c r="AX4" i="14"/>
  <c r="AW34" i="14"/>
  <c r="AX10" i="14"/>
  <c r="AX2" i="14"/>
  <c r="AX16" i="14"/>
  <c r="AX12" i="14"/>
  <c r="AX6" i="14"/>
  <c r="AZ58" i="14"/>
  <c r="AZ57" i="14"/>
  <c r="AZ56" i="14"/>
  <c r="AZ55" i="14"/>
  <c r="AZ54" i="14"/>
  <c r="AZ53" i="14"/>
  <c r="AZ52" i="14"/>
  <c r="AZ51" i="14"/>
  <c r="AZ50" i="14"/>
  <c r="AZ64" i="14"/>
  <c r="AZ60" i="14"/>
  <c r="AZ59" i="14"/>
  <c r="AZ48" i="14"/>
  <c r="AZ46" i="14"/>
  <c r="AZ44" i="14"/>
  <c r="AZ42" i="14"/>
  <c r="AZ40" i="14"/>
  <c r="AZ38" i="14"/>
  <c r="AZ36" i="14"/>
  <c r="AZ34" i="14"/>
  <c r="AZ32" i="14"/>
  <c r="AZ63" i="14"/>
  <c r="AZ61" i="14"/>
  <c r="AZ47" i="14"/>
  <c r="AZ30" i="14"/>
  <c r="AZ28" i="14"/>
  <c r="AZ26" i="14"/>
  <c r="AZ24" i="14"/>
  <c r="AZ22" i="14"/>
  <c r="AZ20" i="14"/>
  <c r="AZ18" i="14"/>
  <c r="AZ16" i="14"/>
  <c r="AZ14" i="14"/>
  <c r="AZ12" i="14"/>
  <c r="AZ10" i="14"/>
  <c r="AZ8" i="14"/>
  <c r="AZ6" i="14"/>
  <c r="AZ4" i="14"/>
  <c r="AZ2" i="14"/>
  <c r="AZ62" i="14"/>
  <c r="AZ43" i="14"/>
  <c r="AZ45" i="14"/>
  <c r="AZ37" i="14"/>
  <c r="AZ49" i="14"/>
  <c r="AZ41" i="14"/>
  <c r="AZ33" i="14"/>
  <c r="AZ35" i="14"/>
  <c r="AZ29" i="14"/>
  <c r="AZ25" i="14"/>
  <c r="AZ21" i="14"/>
  <c r="AZ17" i="14"/>
  <c r="AZ39" i="14"/>
  <c r="AZ31" i="14"/>
  <c r="AZ27" i="14"/>
  <c r="AZ23" i="14"/>
  <c r="AZ19" i="14"/>
  <c r="AZ15" i="14"/>
  <c r="AZ9" i="14"/>
  <c r="AZ5" i="14"/>
  <c r="AZ13" i="14"/>
  <c r="AZ7" i="14"/>
  <c r="AZ11" i="14"/>
  <c r="AZ3" i="14"/>
  <c r="BM64" i="14"/>
  <c r="BM63" i="14"/>
  <c r="BM62" i="14"/>
  <c r="BM61" i="14"/>
  <c r="BM60" i="14"/>
  <c r="BM59" i="14"/>
  <c r="BN64" i="14"/>
  <c r="BN60" i="14"/>
  <c r="BN57" i="14"/>
  <c r="BN55" i="14"/>
  <c r="BN53" i="14"/>
  <c r="BN51" i="14"/>
  <c r="BN49" i="14"/>
  <c r="BN48" i="14"/>
  <c r="BN47" i="14"/>
  <c r="BN46" i="14"/>
  <c r="BN45" i="14"/>
  <c r="BN44" i="14"/>
  <c r="BN43" i="14"/>
  <c r="BN42" i="14"/>
  <c r="BN41" i="14"/>
  <c r="BN40" i="14"/>
  <c r="BN39" i="14"/>
  <c r="BN38" i="14"/>
  <c r="BN37" i="14"/>
  <c r="BN36" i="14"/>
  <c r="BN35" i="14"/>
  <c r="BN34" i="14"/>
  <c r="BN33" i="14"/>
  <c r="BN32" i="14"/>
  <c r="BN31" i="14"/>
  <c r="BN58" i="14"/>
  <c r="BM57" i="14"/>
  <c r="BN54" i="14"/>
  <c r="BM53" i="14"/>
  <c r="BN50" i="14"/>
  <c r="BM49" i="14"/>
  <c r="BM47" i="14"/>
  <c r="BM45" i="14"/>
  <c r="BM43" i="14"/>
  <c r="BM41" i="14"/>
  <c r="BM39" i="14"/>
  <c r="BM37" i="14"/>
  <c r="BM35" i="14"/>
  <c r="BM33" i="14"/>
  <c r="BM31" i="14"/>
  <c r="BM30" i="14"/>
  <c r="BM29" i="14"/>
  <c r="BM28" i="14"/>
  <c r="BM27" i="14"/>
  <c r="BM26" i="14"/>
  <c r="BM25" i="14"/>
  <c r="BM24" i="14"/>
  <c r="BM23" i="14"/>
  <c r="BM22" i="14"/>
  <c r="BM21" i="14"/>
  <c r="BM20" i="14"/>
  <c r="BM19" i="14"/>
  <c r="BM18" i="14"/>
  <c r="BM17" i="14"/>
  <c r="BM16" i="14"/>
  <c r="BM15" i="14"/>
  <c r="BM14" i="14"/>
  <c r="BM13" i="14"/>
  <c r="BM12" i="14"/>
  <c r="BM11" i="14"/>
  <c r="BM10" i="14"/>
  <c r="BM9" i="14"/>
  <c r="BM8" i="14"/>
  <c r="BM7" i="14"/>
  <c r="BM6" i="14"/>
  <c r="BM5" i="14"/>
  <c r="BM4" i="14"/>
  <c r="BM3" i="14"/>
  <c r="BM2" i="14"/>
  <c r="BN56" i="14"/>
  <c r="BN52" i="14"/>
  <c r="BM48" i="14"/>
  <c r="BM44" i="14"/>
  <c r="BM58" i="14"/>
  <c r="BM56" i="14"/>
  <c r="BM55" i="14"/>
  <c r="BM54" i="14"/>
  <c r="BM52" i="14"/>
  <c r="BM51" i="14"/>
  <c r="BM50" i="14"/>
  <c r="BN29" i="14"/>
  <c r="BN27" i="14"/>
  <c r="BN25" i="14"/>
  <c r="BN23" i="14"/>
  <c r="BN21" i="14"/>
  <c r="BN19" i="14"/>
  <c r="BN17" i="14"/>
  <c r="BN15" i="14"/>
  <c r="BN13" i="14"/>
  <c r="BN11" i="14"/>
  <c r="BN9" i="14"/>
  <c r="BN7" i="14"/>
  <c r="BN5" i="14"/>
  <c r="BN3" i="14"/>
  <c r="BN63" i="14"/>
  <c r="BN61" i="14"/>
  <c r="BN59" i="14"/>
  <c r="BM42" i="14"/>
  <c r="BM36" i="14"/>
  <c r="BM40" i="14"/>
  <c r="BM32" i="14"/>
  <c r="BN62" i="14"/>
  <c r="BM46" i="14"/>
  <c r="BM38" i="14"/>
  <c r="BM34" i="14"/>
  <c r="BN30" i="14"/>
  <c r="BN26" i="14"/>
  <c r="BN22" i="14"/>
  <c r="BN18" i="14"/>
  <c r="BN28" i="14"/>
  <c r="BN24" i="14"/>
  <c r="BN20" i="14"/>
  <c r="BN16" i="14"/>
  <c r="BN12" i="14"/>
  <c r="BN10" i="14"/>
  <c r="BN6" i="14"/>
  <c r="BN2" i="14"/>
  <c r="BN4" i="14"/>
  <c r="BN14" i="14"/>
  <c r="BN8" i="14"/>
  <c r="BP58" i="14"/>
  <c r="BP57" i="14"/>
  <c r="BP56" i="14"/>
  <c r="BP55" i="14"/>
  <c r="BP54" i="14"/>
  <c r="BP53" i="14"/>
  <c r="BP52" i="14"/>
  <c r="BP51" i="14"/>
  <c r="BP50" i="14"/>
  <c r="BP49" i="14"/>
  <c r="BP62" i="14"/>
  <c r="BP61" i="14"/>
  <c r="BP60" i="14"/>
  <c r="BP48" i="14"/>
  <c r="BP46" i="14"/>
  <c r="BP44" i="14"/>
  <c r="BP42" i="14"/>
  <c r="BP40" i="14"/>
  <c r="BP38" i="14"/>
  <c r="BP36" i="14"/>
  <c r="BP34" i="14"/>
  <c r="BP32" i="14"/>
  <c r="BP63" i="14"/>
  <c r="BP45" i="14"/>
  <c r="BP59" i="14"/>
  <c r="BP30" i="14"/>
  <c r="BP28" i="14"/>
  <c r="BP26" i="14"/>
  <c r="BP24" i="14"/>
  <c r="BP22" i="14"/>
  <c r="BP20" i="14"/>
  <c r="BP18" i="14"/>
  <c r="BP16" i="14"/>
  <c r="BP14" i="14"/>
  <c r="BP12" i="14"/>
  <c r="BP10" i="14"/>
  <c r="BP8" i="14"/>
  <c r="BP6" i="14"/>
  <c r="BP4" i="14"/>
  <c r="BP2" i="14"/>
  <c r="BP37" i="14"/>
  <c r="BP47" i="14"/>
  <c r="BP39" i="14"/>
  <c r="BP43" i="14"/>
  <c r="BP35" i="14"/>
  <c r="BP64" i="14"/>
  <c r="BP27" i="14"/>
  <c r="BP23" i="14"/>
  <c r="BP19" i="14"/>
  <c r="BP41" i="14"/>
  <c r="BP33" i="14"/>
  <c r="BP29" i="14"/>
  <c r="BP25" i="14"/>
  <c r="BP21" i="14"/>
  <c r="BP17" i="14"/>
  <c r="BP13" i="14"/>
  <c r="BP31" i="14"/>
  <c r="BP11" i="14"/>
  <c r="BP7" i="14"/>
  <c r="BP3" i="14"/>
  <c r="BP9" i="14"/>
  <c r="BP15" i="14"/>
  <c r="BP5" i="14"/>
  <c r="V2" i="11"/>
  <c r="Z2" i="11"/>
  <c r="AL2" i="11"/>
  <c r="AP2" i="11"/>
  <c r="BB2" i="11"/>
  <c r="BF2" i="11"/>
  <c r="BR2" i="11"/>
  <c r="BV2" i="11"/>
  <c r="V3" i="11"/>
  <c r="Z3" i="11"/>
  <c r="AL3" i="11"/>
  <c r="AP3" i="11"/>
  <c r="BB3" i="11"/>
  <c r="BF3" i="11"/>
  <c r="BR3" i="11"/>
  <c r="BV3" i="11"/>
  <c r="V4" i="11"/>
  <c r="Z4" i="11"/>
  <c r="AL4" i="11"/>
  <c r="AP4" i="11"/>
  <c r="BB4" i="11"/>
  <c r="BF4" i="11"/>
  <c r="BR4" i="11"/>
  <c r="BV4" i="11"/>
  <c r="V5" i="11"/>
  <c r="Z5" i="11"/>
  <c r="AL5" i="11"/>
  <c r="AP5" i="11"/>
  <c r="BB5" i="11"/>
  <c r="BF5" i="11"/>
  <c r="BR5" i="11"/>
  <c r="BV5" i="11"/>
  <c r="V6" i="11"/>
  <c r="Z6" i="11"/>
  <c r="AL6" i="11"/>
  <c r="AP6" i="11"/>
  <c r="BB6" i="11"/>
  <c r="BF6" i="11"/>
  <c r="BR6" i="11"/>
  <c r="BV6" i="11"/>
  <c r="V7" i="11"/>
  <c r="Z7" i="11"/>
  <c r="AL7" i="11"/>
  <c r="AP7" i="11"/>
  <c r="BB7" i="11"/>
  <c r="BF7" i="11"/>
  <c r="BR7" i="11"/>
  <c r="BV7" i="11"/>
  <c r="V8" i="11"/>
  <c r="Z8" i="11"/>
  <c r="AL8" i="11"/>
  <c r="AP8" i="11"/>
  <c r="BB8" i="11"/>
  <c r="BF8" i="11"/>
  <c r="BR8" i="11"/>
  <c r="BV8" i="11"/>
  <c r="V9" i="11"/>
  <c r="Z9" i="11"/>
  <c r="AL9" i="11"/>
  <c r="AP9" i="11"/>
  <c r="BB9" i="11"/>
  <c r="BF9" i="11"/>
  <c r="BR9" i="11"/>
  <c r="BV9" i="11"/>
  <c r="V10" i="11"/>
  <c r="Z10" i="11"/>
  <c r="AL10" i="11"/>
  <c r="AP10" i="11"/>
  <c r="BB10" i="11"/>
  <c r="BF10" i="11"/>
  <c r="BR10" i="11"/>
  <c r="BV10" i="11"/>
  <c r="V11" i="11"/>
  <c r="Z11" i="11"/>
  <c r="AL11" i="11"/>
  <c r="AP11" i="11"/>
  <c r="BB11" i="11"/>
  <c r="BF11" i="11"/>
  <c r="BR11" i="11"/>
  <c r="BV11" i="11"/>
  <c r="V12" i="11"/>
  <c r="Z12" i="11"/>
  <c r="AL12" i="11"/>
  <c r="AP12" i="11"/>
  <c r="BB12" i="11"/>
  <c r="BF12" i="11"/>
  <c r="BR12" i="11"/>
  <c r="BV12" i="11"/>
  <c r="V13" i="11"/>
  <c r="Z13" i="11"/>
  <c r="AL13" i="11"/>
  <c r="AP13" i="11"/>
  <c r="BB13" i="11"/>
  <c r="BF13" i="11"/>
  <c r="BR13" i="11"/>
  <c r="BV13" i="11"/>
  <c r="V14" i="11"/>
  <c r="Z14" i="11"/>
  <c r="AL14" i="11"/>
  <c r="AP14" i="11"/>
  <c r="BB14" i="11"/>
  <c r="BF14" i="11"/>
  <c r="BR14" i="11"/>
  <c r="BV14" i="11"/>
  <c r="V15" i="11"/>
  <c r="Z15" i="11"/>
  <c r="AL15" i="11"/>
  <c r="AP15" i="11"/>
  <c r="BB15" i="11"/>
  <c r="BF15" i="11"/>
  <c r="BR15" i="11"/>
  <c r="BV15" i="11"/>
  <c r="V16" i="11"/>
  <c r="Z16" i="11"/>
  <c r="AL16" i="11"/>
  <c r="AP16" i="11"/>
  <c r="BB16" i="11"/>
  <c r="BF16" i="11"/>
  <c r="BR16" i="11"/>
  <c r="BV16" i="11"/>
  <c r="V17" i="11"/>
  <c r="Z17" i="11"/>
  <c r="AL17" i="11"/>
  <c r="AP17" i="11"/>
  <c r="BB17" i="11"/>
  <c r="BF17" i="11"/>
  <c r="BR17" i="11"/>
  <c r="BV17" i="11"/>
  <c r="V18" i="11"/>
  <c r="Z18" i="11"/>
  <c r="AL18" i="11"/>
  <c r="AP18" i="11"/>
  <c r="BB18" i="11"/>
  <c r="BF18" i="11"/>
  <c r="BR18" i="11"/>
  <c r="BV18" i="11"/>
  <c r="V19" i="11"/>
  <c r="Z19" i="11"/>
  <c r="AL19" i="11"/>
  <c r="AP19" i="11"/>
  <c r="BB19" i="11"/>
  <c r="BF19" i="11"/>
  <c r="BR19" i="11"/>
  <c r="BV19" i="11"/>
  <c r="V20" i="11"/>
  <c r="Z20" i="11"/>
  <c r="AL20" i="11"/>
  <c r="AP20" i="11"/>
  <c r="BB20" i="11"/>
  <c r="BF20" i="11"/>
  <c r="BR20" i="11"/>
  <c r="BV20" i="11"/>
  <c r="V21" i="11"/>
  <c r="Z21" i="11"/>
  <c r="AL21" i="11"/>
  <c r="AP21" i="11"/>
  <c r="BB21" i="11"/>
  <c r="BF21" i="11"/>
  <c r="BR21" i="11"/>
  <c r="BV21" i="11"/>
  <c r="V22" i="11"/>
  <c r="Z22" i="11"/>
  <c r="AL22" i="11"/>
  <c r="AP22" i="11"/>
  <c r="BB22" i="11"/>
  <c r="BF22" i="11"/>
  <c r="BR22" i="11"/>
  <c r="BV22" i="11"/>
  <c r="V23" i="11"/>
  <c r="Z23" i="11"/>
  <c r="AL23" i="11"/>
  <c r="AP23" i="11"/>
  <c r="BB23" i="11"/>
  <c r="BF23" i="11"/>
  <c r="BR23" i="11"/>
  <c r="BV23" i="11"/>
  <c r="V24" i="11"/>
  <c r="Z24" i="11"/>
  <c r="AL24" i="11"/>
  <c r="AP24" i="11"/>
  <c r="BB24" i="11"/>
  <c r="BF24" i="11"/>
  <c r="BR24" i="11"/>
  <c r="BV24" i="11"/>
  <c r="V25" i="11"/>
  <c r="Z25" i="11"/>
  <c r="AL25" i="11"/>
  <c r="AP25" i="11"/>
  <c r="BB25" i="11"/>
  <c r="BF25" i="11"/>
  <c r="BR25" i="11"/>
  <c r="BV25" i="11"/>
  <c r="V26" i="11"/>
  <c r="Z26" i="11"/>
  <c r="AL26" i="11"/>
  <c r="AP26" i="11"/>
  <c r="BB26" i="11"/>
  <c r="BF26" i="11"/>
  <c r="BR26" i="11"/>
  <c r="BV26" i="11"/>
  <c r="V27" i="11"/>
  <c r="Z27" i="11"/>
  <c r="AL27" i="11"/>
  <c r="AP27" i="11"/>
  <c r="BB27" i="11"/>
  <c r="BF27" i="11"/>
  <c r="BR27" i="11"/>
  <c r="BV27" i="11"/>
  <c r="V28" i="11"/>
  <c r="Z28" i="11"/>
  <c r="AL28" i="11"/>
  <c r="AP28" i="11"/>
  <c r="BB28" i="11"/>
  <c r="BF28" i="11"/>
  <c r="BR28" i="11"/>
  <c r="BV28" i="11"/>
  <c r="V29" i="11"/>
  <c r="Z29" i="11"/>
  <c r="AL29" i="11"/>
  <c r="BB29" i="11"/>
  <c r="BR29" i="11"/>
  <c r="BV29" i="11"/>
  <c r="V30" i="11"/>
  <c r="AN30" i="11"/>
  <c r="BD30" i="11"/>
  <c r="BT30" i="11"/>
  <c r="V31" i="11"/>
  <c r="AL31" i="11"/>
  <c r="BB31" i="11"/>
  <c r="BR31" i="11"/>
  <c r="X32" i="11"/>
  <c r="AN32" i="11"/>
  <c r="BD32" i="11"/>
  <c r="BT32" i="11"/>
  <c r="V33" i="11"/>
  <c r="AL33" i="11"/>
  <c r="BB33" i="11"/>
  <c r="BR33" i="11"/>
  <c r="X34" i="11"/>
  <c r="AN34" i="11"/>
  <c r="BD34" i="11"/>
  <c r="BT34" i="11"/>
  <c r="V35" i="11"/>
  <c r="AL35" i="11"/>
  <c r="BB35" i="11"/>
  <c r="BR35" i="11"/>
  <c r="X36" i="11"/>
  <c r="AN36" i="11"/>
  <c r="BD36" i="11"/>
  <c r="BT36" i="11"/>
  <c r="V37" i="11"/>
  <c r="AL37" i="11"/>
  <c r="BB37" i="11"/>
  <c r="BR37" i="11"/>
  <c r="X38" i="11"/>
  <c r="AN38" i="11"/>
  <c r="BD38" i="11"/>
  <c r="BT38" i="11"/>
  <c r="V39" i="11"/>
  <c r="AL39" i="11"/>
  <c r="BB39" i="11"/>
  <c r="BR39" i="11"/>
  <c r="X40" i="11"/>
  <c r="AN40" i="11"/>
  <c r="BD40" i="11"/>
  <c r="BT40" i="11"/>
  <c r="V41" i="11"/>
  <c r="AL41" i="11"/>
  <c r="BB41" i="11"/>
  <c r="BR41" i="11"/>
  <c r="X42" i="11"/>
  <c r="AN42" i="11"/>
  <c r="BD42" i="11"/>
  <c r="BT42" i="11"/>
  <c r="V43" i="11"/>
  <c r="AL43" i="11"/>
  <c r="BB43" i="11"/>
  <c r="BR43" i="11"/>
  <c r="X44" i="11"/>
  <c r="AN44" i="11"/>
  <c r="BD44" i="11"/>
  <c r="BT44" i="11"/>
  <c r="V45" i="11"/>
  <c r="AL45" i="11"/>
  <c r="BB45" i="11"/>
  <c r="BR45" i="11"/>
  <c r="X46" i="11"/>
  <c r="AN46" i="11"/>
  <c r="BD46" i="11"/>
  <c r="BT46" i="11"/>
  <c r="V47" i="11"/>
  <c r="AL47" i="11"/>
  <c r="BB47" i="11"/>
  <c r="BR47" i="11"/>
  <c r="X48" i="11"/>
  <c r="AN48" i="11"/>
  <c r="BD48" i="11"/>
  <c r="BT48" i="11"/>
  <c r="V49" i="11"/>
  <c r="AL49" i="11"/>
  <c r="BB49" i="11"/>
  <c r="BR49" i="11"/>
  <c r="X50" i="11"/>
  <c r="AN50" i="11"/>
  <c r="BD50" i="11"/>
  <c r="BT50" i="11"/>
  <c r="V51" i="11"/>
  <c r="AL51" i="11"/>
  <c r="BB51" i="11"/>
  <c r="BR51" i="11"/>
  <c r="X52" i="11"/>
  <c r="AN52" i="11"/>
  <c r="BD52" i="11"/>
  <c r="BT52" i="11"/>
  <c r="V53" i="11"/>
  <c r="AL53" i="11"/>
  <c r="BB53" i="11"/>
  <c r="BR53" i="11"/>
  <c r="X54" i="11"/>
  <c r="AN54" i="11"/>
  <c r="BD54" i="11"/>
  <c r="BT54" i="11"/>
  <c r="V55" i="11"/>
  <c r="AL55" i="11"/>
  <c r="BB55" i="11"/>
  <c r="BR55" i="11"/>
  <c r="X56" i="11"/>
  <c r="AN56" i="11"/>
  <c r="BD56" i="11"/>
  <c r="BT56" i="11"/>
  <c r="V57" i="11"/>
  <c r="AL57" i="11"/>
  <c r="BB57" i="11"/>
  <c r="BR57" i="11"/>
  <c r="X58" i="11"/>
  <c r="AN58" i="11"/>
  <c r="BD58" i="11"/>
  <c r="BT58" i="11"/>
  <c r="V59" i="11"/>
  <c r="AL59" i="11"/>
  <c r="BB59" i="11"/>
  <c r="BR59" i="11"/>
  <c r="X60" i="11"/>
  <c r="AN60" i="11"/>
  <c r="BD60" i="11"/>
  <c r="BT60" i="11"/>
  <c r="V61" i="11"/>
  <c r="AL61" i="11"/>
  <c r="BB61" i="11"/>
  <c r="BR61" i="11"/>
  <c r="X62" i="11"/>
  <c r="AN62" i="11"/>
  <c r="BD62" i="11"/>
  <c r="BT62" i="11"/>
  <c r="W2" i="12"/>
  <c r="AM2" i="12"/>
  <c r="BC2" i="12"/>
  <c r="BS2" i="12"/>
  <c r="U3" i="12"/>
  <c r="AK3" i="12"/>
  <c r="BA3" i="12"/>
  <c r="BQ3" i="12"/>
  <c r="Y4" i="12"/>
  <c r="AO4" i="12"/>
  <c r="BE4" i="12"/>
  <c r="BU4" i="12"/>
  <c r="AI5" i="12"/>
  <c r="AY5" i="12"/>
  <c r="BO5" i="12"/>
  <c r="W6" i="12"/>
  <c r="AM6" i="12"/>
  <c r="BC6" i="12"/>
  <c r="BS6" i="12"/>
  <c r="U7" i="12"/>
  <c r="AK7" i="12"/>
  <c r="BA7" i="12"/>
  <c r="BQ7" i="12"/>
  <c r="Y8" i="12"/>
  <c r="AO8" i="12"/>
  <c r="BE8" i="12"/>
  <c r="BU8" i="12"/>
  <c r="AI9" i="12"/>
  <c r="AY9" i="12"/>
  <c r="BO9" i="12"/>
  <c r="W10" i="12"/>
  <c r="AM10" i="12"/>
  <c r="BC10" i="12"/>
  <c r="BS10" i="12"/>
  <c r="U11" i="12"/>
  <c r="AK11" i="12"/>
  <c r="BA11" i="12"/>
  <c r="BQ11" i="12"/>
  <c r="Y12" i="12"/>
  <c r="AO12" i="12"/>
  <c r="BE12" i="12"/>
  <c r="BU12" i="12"/>
  <c r="AI13" i="12"/>
  <c r="AY13" i="12"/>
  <c r="BO13" i="12"/>
  <c r="W14" i="12"/>
  <c r="AM14" i="12"/>
  <c r="BC14" i="12"/>
  <c r="BS14" i="12"/>
  <c r="U15" i="12"/>
  <c r="BA15" i="12"/>
  <c r="BQ15" i="12"/>
  <c r="Y16" i="12"/>
  <c r="AO16" i="12"/>
  <c r="BE16" i="12"/>
  <c r="AI17" i="12"/>
  <c r="AO17" i="12"/>
  <c r="BO17" i="12"/>
  <c r="BU17" i="12"/>
  <c r="Y18" i="12"/>
  <c r="AM18" i="12"/>
  <c r="AY18" i="12"/>
  <c r="BE18" i="12"/>
  <c r="BS18" i="12"/>
  <c r="W19" i="12"/>
  <c r="AY19" i="12"/>
  <c r="W20" i="12"/>
  <c r="BC20" i="12"/>
  <c r="AI21" i="12"/>
  <c r="AY21" i="12"/>
  <c r="BO21" i="12"/>
  <c r="W22" i="12"/>
  <c r="AM22" i="12"/>
  <c r="BC22" i="12"/>
  <c r="BS22" i="12"/>
  <c r="AI23" i="12"/>
  <c r="BO23" i="12"/>
  <c r="AM24" i="12"/>
  <c r="BS24" i="12"/>
  <c r="W26" i="12"/>
  <c r="AM26" i="12"/>
  <c r="BC26" i="12"/>
  <c r="Y64" i="11"/>
  <c r="Y63" i="11"/>
  <c r="Y62" i="11"/>
  <c r="Y61" i="11"/>
  <c r="Y60" i="11"/>
  <c r="Y59" i="11"/>
  <c r="Y58" i="11"/>
  <c r="Y57" i="11"/>
  <c r="Y56" i="11"/>
  <c r="Y55" i="11"/>
  <c r="Y54" i="11"/>
  <c r="Y53" i="11"/>
  <c r="Y52" i="11"/>
  <c r="Y51" i="11"/>
  <c r="Y50" i="11"/>
  <c r="Y49" i="11"/>
  <c r="Y48" i="11"/>
  <c r="Y47" i="11"/>
  <c r="Y46" i="11"/>
  <c r="Y45" i="11"/>
  <c r="Y44" i="11"/>
  <c r="Y43" i="11"/>
  <c r="Y42" i="11"/>
  <c r="Y41" i="11"/>
  <c r="Y40" i="11"/>
  <c r="Y39" i="11"/>
  <c r="Y38" i="11"/>
  <c r="Y37" i="11"/>
  <c r="Y36" i="11"/>
  <c r="Y35" i="11"/>
  <c r="Y34" i="11"/>
  <c r="Y33" i="11"/>
  <c r="Y32" i="11"/>
  <c r="Y31" i="11"/>
  <c r="AO64" i="11"/>
  <c r="AO63" i="11"/>
  <c r="AO62" i="11"/>
  <c r="AO61" i="11"/>
  <c r="AO60" i="11"/>
  <c r="AO59" i="11"/>
  <c r="AO58" i="11"/>
  <c r="AO57" i="11"/>
  <c r="AO56" i="11"/>
  <c r="AO55" i="11"/>
  <c r="AO54" i="11"/>
  <c r="AO53" i="11"/>
  <c r="AO52" i="11"/>
  <c r="AO51" i="11"/>
  <c r="AO50" i="11"/>
  <c r="AO49" i="11"/>
  <c r="AO48" i="11"/>
  <c r="AO47" i="11"/>
  <c r="AO46" i="11"/>
  <c r="AO45" i="11"/>
  <c r="AO44" i="11"/>
  <c r="AO43" i="11"/>
  <c r="AO42" i="11"/>
  <c r="AO41" i="11"/>
  <c r="AO40" i="11"/>
  <c r="AO39" i="11"/>
  <c r="AO38" i="11"/>
  <c r="AO37" i="11"/>
  <c r="AO36" i="11"/>
  <c r="AO35" i="11"/>
  <c r="AO34" i="11"/>
  <c r="AO33" i="11"/>
  <c r="AO32" i="11"/>
  <c r="AO31" i="11"/>
  <c r="AO30" i="11"/>
  <c r="BE64" i="11"/>
  <c r="BE63" i="11"/>
  <c r="BE62" i="11"/>
  <c r="BE61" i="11"/>
  <c r="BE60" i="11"/>
  <c r="BE59" i="11"/>
  <c r="BE58" i="11"/>
  <c r="BE57" i="11"/>
  <c r="BE56" i="11"/>
  <c r="BE55" i="11"/>
  <c r="BE54" i="11"/>
  <c r="BE53" i="11"/>
  <c r="BE52" i="11"/>
  <c r="BE51" i="11"/>
  <c r="BE50" i="11"/>
  <c r="BE49" i="11"/>
  <c r="BE48" i="11"/>
  <c r="BE47" i="11"/>
  <c r="BE46" i="11"/>
  <c r="BE45" i="11"/>
  <c r="BE44" i="11"/>
  <c r="BE43" i="11"/>
  <c r="BE42" i="11"/>
  <c r="BE41" i="11"/>
  <c r="BE40" i="11"/>
  <c r="BE39" i="11"/>
  <c r="BE38" i="11"/>
  <c r="BE37" i="11"/>
  <c r="BE36" i="11"/>
  <c r="BE35" i="11"/>
  <c r="BE34" i="11"/>
  <c r="BE33" i="11"/>
  <c r="BE32" i="11"/>
  <c r="BE31" i="11"/>
  <c r="BE30" i="11"/>
  <c r="U64" i="11"/>
  <c r="U63" i="11"/>
  <c r="U62" i="11"/>
  <c r="U61" i="11"/>
  <c r="U60" i="11"/>
  <c r="U59" i="11"/>
  <c r="U58" i="11"/>
  <c r="U57" i="11"/>
  <c r="U56" i="11"/>
  <c r="U55" i="11"/>
  <c r="U54" i="11"/>
  <c r="U53" i="11"/>
  <c r="U52" i="11"/>
  <c r="U51" i="11"/>
  <c r="U50" i="11"/>
  <c r="U49" i="11"/>
  <c r="U48" i="11"/>
  <c r="U47" i="11"/>
  <c r="U46" i="11"/>
  <c r="U45" i="11"/>
  <c r="U44" i="11"/>
  <c r="U43" i="11"/>
  <c r="U42" i="11"/>
  <c r="U41" i="11"/>
  <c r="U40" i="11"/>
  <c r="U39" i="11"/>
  <c r="U38" i="11"/>
  <c r="U37" i="11"/>
  <c r="U36" i="11"/>
  <c r="U35" i="11"/>
  <c r="U34" i="11"/>
  <c r="U33" i="11"/>
  <c r="U32" i="11"/>
  <c r="U31" i="11"/>
  <c r="B38" i="8"/>
  <c r="B47" i="8"/>
  <c r="B51" i="8"/>
  <c r="AK64" i="11"/>
  <c r="AK63" i="11"/>
  <c r="AK62" i="11"/>
  <c r="AK61" i="11"/>
  <c r="AK60" i="11"/>
  <c r="AK59" i="11"/>
  <c r="AK58" i="11"/>
  <c r="AK57" i="11"/>
  <c r="AK56" i="11"/>
  <c r="AK55" i="11"/>
  <c r="AK54" i="11"/>
  <c r="AK53" i="11"/>
  <c r="AK52" i="11"/>
  <c r="AK51" i="11"/>
  <c r="AK50" i="11"/>
  <c r="AK49" i="11"/>
  <c r="AK48" i="11"/>
  <c r="AK47" i="11"/>
  <c r="AK46" i="11"/>
  <c r="AK45" i="11"/>
  <c r="AK44" i="11"/>
  <c r="AK43" i="11"/>
  <c r="AK42" i="11"/>
  <c r="AK41" i="11"/>
  <c r="AK40" i="11"/>
  <c r="AK39" i="11"/>
  <c r="AK38" i="11"/>
  <c r="AK37" i="11"/>
  <c r="AK36" i="11"/>
  <c r="AK35" i="11"/>
  <c r="AK34" i="11"/>
  <c r="AK33" i="11"/>
  <c r="AK32" i="11"/>
  <c r="AK31" i="11"/>
  <c r="AK30" i="11"/>
  <c r="B86" i="8"/>
  <c r="B95" i="8"/>
  <c r="B99" i="8"/>
  <c r="BA64" i="11"/>
  <c r="BA63" i="11"/>
  <c r="BA62" i="11"/>
  <c r="BA61" i="11"/>
  <c r="BA60" i="11"/>
  <c r="BA59" i="11"/>
  <c r="BA58" i="11"/>
  <c r="BA57" i="11"/>
  <c r="BA56" i="11"/>
  <c r="BA55" i="11"/>
  <c r="BA54" i="11"/>
  <c r="BA53" i="11"/>
  <c r="BA52" i="11"/>
  <c r="BA51" i="11"/>
  <c r="BA50" i="11"/>
  <c r="BA49" i="11"/>
  <c r="BA48" i="11"/>
  <c r="BA47" i="11"/>
  <c r="BA46" i="11"/>
  <c r="BA45" i="11"/>
  <c r="BA44" i="11"/>
  <c r="BA43" i="11"/>
  <c r="BA42" i="11"/>
  <c r="BA41" i="11"/>
  <c r="BA40" i="11"/>
  <c r="BA39" i="11"/>
  <c r="BA38" i="11"/>
  <c r="BA37" i="11"/>
  <c r="BA36" i="11"/>
  <c r="BA35" i="11"/>
  <c r="BA34" i="11"/>
  <c r="BA33" i="11"/>
  <c r="BA32" i="11"/>
  <c r="BA31" i="11"/>
  <c r="BA30" i="11"/>
  <c r="B134" i="8"/>
  <c r="B143" i="8"/>
  <c r="B147" i="8"/>
  <c r="BQ64" i="11"/>
  <c r="BQ63" i="11"/>
  <c r="BQ62" i="11"/>
  <c r="BQ61" i="11"/>
  <c r="BQ60" i="11"/>
  <c r="BQ59" i="11"/>
  <c r="BQ58" i="11"/>
  <c r="BQ57" i="11"/>
  <c r="BQ56" i="11"/>
  <c r="BQ55" i="11"/>
  <c r="BQ54" i="11"/>
  <c r="BQ53" i="11"/>
  <c r="BQ52" i="11"/>
  <c r="BQ51" i="11"/>
  <c r="BQ50" i="11"/>
  <c r="BQ49" i="11"/>
  <c r="BQ48" i="11"/>
  <c r="BQ47" i="11"/>
  <c r="BQ46" i="11"/>
  <c r="BQ45" i="11"/>
  <c r="BQ44" i="11"/>
  <c r="BQ43" i="11"/>
  <c r="BQ42" i="11"/>
  <c r="BQ41" i="11"/>
  <c r="BQ40" i="11"/>
  <c r="BQ39" i="11"/>
  <c r="BQ38" i="11"/>
  <c r="BQ37" i="11"/>
  <c r="BQ36" i="11"/>
  <c r="BQ35" i="11"/>
  <c r="BQ34" i="11"/>
  <c r="BQ33" i="11"/>
  <c r="BQ32" i="11"/>
  <c r="BQ31" i="11"/>
  <c r="BQ30" i="11"/>
  <c r="B182" i="8"/>
  <c r="U64" i="12"/>
  <c r="U63" i="12"/>
  <c r="U62" i="12"/>
  <c r="U61" i="12"/>
  <c r="U60" i="12"/>
  <c r="U57" i="12"/>
  <c r="U53" i="12"/>
  <c r="U56" i="12"/>
  <c r="U52" i="12"/>
  <c r="U48" i="12"/>
  <c r="U44" i="12"/>
  <c r="U40" i="12"/>
  <c r="U58" i="12"/>
  <c r="U54" i="12"/>
  <c r="U50" i="12"/>
  <c r="U46" i="12"/>
  <c r="U42" i="12"/>
  <c r="U38" i="12"/>
  <c r="U59" i="12"/>
  <c r="U51" i="12"/>
  <c r="U36" i="12"/>
  <c r="U32" i="12"/>
  <c r="U28" i="12"/>
  <c r="U24" i="12"/>
  <c r="U20" i="12"/>
  <c r="U55" i="12"/>
  <c r="U34" i="12"/>
  <c r="U30" i="12"/>
  <c r="U27" i="12"/>
  <c r="U22" i="12"/>
  <c r="U18" i="12"/>
  <c r="U49" i="12"/>
  <c r="U47" i="12"/>
  <c r="U45" i="12"/>
  <c r="U43" i="12"/>
  <c r="U41" i="12"/>
  <c r="U39" i="12"/>
  <c r="U37" i="12"/>
  <c r="U35" i="12"/>
  <c r="U33" i="12"/>
  <c r="U31" i="12"/>
  <c r="B26" i="16"/>
  <c r="B35" i="16"/>
  <c r="B39" i="16"/>
  <c r="AH64" i="12"/>
  <c r="AH63" i="12"/>
  <c r="AH62" i="12"/>
  <c r="AH61" i="12"/>
  <c r="AH60" i="12"/>
  <c r="AH59" i="12"/>
  <c r="AH58" i="12"/>
  <c r="AH57" i="12"/>
  <c r="AH56" i="12"/>
  <c r="AH55" i="12"/>
  <c r="AH54" i="12"/>
  <c r="AH53" i="12"/>
  <c r="AH52" i="12"/>
  <c r="AH51" i="12"/>
  <c r="AH50" i="12"/>
  <c r="AH49" i="12"/>
  <c r="AH48" i="12"/>
  <c r="AH47" i="12"/>
  <c r="AH46" i="12"/>
  <c r="AH45" i="12"/>
  <c r="AH44" i="12"/>
  <c r="AH43" i="12"/>
  <c r="AH42" i="12"/>
  <c r="AH41" i="12"/>
  <c r="AH40" i="12"/>
  <c r="AH39" i="12"/>
  <c r="AH38" i="12"/>
  <c r="AH37" i="12"/>
  <c r="AI59" i="12"/>
  <c r="AI55" i="12"/>
  <c r="AI51" i="12"/>
  <c r="AI63" i="12"/>
  <c r="AI61" i="12"/>
  <c r="AI58" i="12"/>
  <c r="AI54" i="12"/>
  <c r="AI50" i="12"/>
  <c r="AI46" i="12"/>
  <c r="AI42" i="12"/>
  <c r="AI38" i="12"/>
  <c r="AI64" i="12"/>
  <c r="AI62" i="12"/>
  <c r="AI60" i="12"/>
  <c r="AI56" i="12"/>
  <c r="AI52" i="12"/>
  <c r="AI48" i="12"/>
  <c r="AI44" i="12"/>
  <c r="AI40" i="12"/>
  <c r="AH36" i="12"/>
  <c r="AH35" i="12"/>
  <c r="AH34" i="12"/>
  <c r="AH33" i="12"/>
  <c r="AH32" i="12"/>
  <c r="AH31" i="12"/>
  <c r="AH30" i="12"/>
  <c r="AH29" i="12"/>
  <c r="AH28" i="12"/>
  <c r="AH27" i="12"/>
  <c r="AH26" i="12"/>
  <c r="AH25" i="12"/>
  <c r="AH24" i="12"/>
  <c r="AH23" i="12"/>
  <c r="AH22" i="12"/>
  <c r="AH21" i="12"/>
  <c r="AH20" i="12"/>
  <c r="AH19" i="12"/>
  <c r="AH18" i="12"/>
  <c r="AH17" i="12"/>
  <c r="AH16" i="12"/>
  <c r="AH15" i="12"/>
  <c r="AH14" i="12"/>
  <c r="AH13" i="12"/>
  <c r="AH12" i="12"/>
  <c r="AH11" i="12"/>
  <c r="AH10" i="12"/>
  <c r="AH9" i="12"/>
  <c r="AH8" i="12"/>
  <c r="AH7" i="12"/>
  <c r="AH6" i="12"/>
  <c r="AH5" i="12"/>
  <c r="AH4" i="12"/>
  <c r="AH3" i="12"/>
  <c r="AH2" i="12"/>
  <c r="AI57" i="12"/>
  <c r="AI34" i="12"/>
  <c r="AI30" i="12"/>
  <c r="AI26" i="12"/>
  <c r="AI22" i="12"/>
  <c r="AI53" i="12"/>
  <c r="AI36" i="12"/>
  <c r="AI32" i="12"/>
  <c r="AI49" i="12"/>
  <c r="AI47" i="12"/>
  <c r="AI45" i="12"/>
  <c r="AI43" i="12"/>
  <c r="AI41" i="12"/>
  <c r="AI39" i="12"/>
  <c r="AI37" i="12"/>
  <c r="AI35" i="12"/>
  <c r="AI33" i="12"/>
  <c r="AI31" i="12"/>
  <c r="AI27" i="12"/>
  <c r="AI24" i="12"/>
  <c r="AI28" i="12"/>
  <c r="AK64" i="12"/>
  <c r="AK63" i="12"/>
  <c r="AK62" i="12"/>
  <c r="AK61" i="12"/>
  <c r="AK60" i="12"/>
  <c r="AK57" i="12"/>
  <c r="AK53" i="12"/>
  <c r="AK56" i="12"/>
  <c r="AK52" i="12"/>
  <c r="AK48" i="12"/>
  <c r="AK44" i="12"/>
  <c r="AK40" i="12"/>
  <c r="AK58" i="12"/>
  <c r="AK54" i="12"/>
  <c r="AK50" i="12"/>
  <c r="AK46" i="12"/>
  <c r="AK42" i="12"/>
  <c r="AK38" i="12"/>
  <c r="AK55" i="12"/>
  <c r="AK36" i="12"/>
  <c r="AK32" i="12"/>
  <c r="AK28" i="12"/>
  <c r="AK24" i="12"/>
  <c r="AK20" i="12"/>
  <c r="AK59" i="12"/>
  <c r="AK51" i="12"/>
  <c r="AK34" i="12"/>
  <c r="AK26" i="12"/>
  <c r="AK23" i="12"/>
  <c r="AK18" i="12"/>
  <c r="AK49" i="12"/>
  <c r="AK47" i="12"/>
  <c r="AK45" i="12"/>
  <c r="AK43" i="12"/>
  <c r="AK41" i="12"/>
  <c r="AK39" i="12"/>
  <c r="AK37" i="12"/>
  <c r="AK35" i="12"/>
  <c r="AK33" i="12"/>
  <c r="AK31" i="12"/>
  <c r="AK30" i="12"/>
  <c r="AK27" i="12"/>
  <c r="B74" i="16"/>
  <c r="B83" i="16"/>
  <c r="B87" i="16"/>
  <c r="AX64" i="12"/>
  <c r="AX63" i="12"/>
  <c r="AX62" i="12"/>
  <c r="AX61" i="12"/>
  <c r="AX60" i="12"/>
  <c r="AX59" i="12"/>
  <c r="AX58" i="12"/>
  <c r="AX57" i="12"/>
  <c r="AX56" i="12"/>
  <c r="AX55" i="12"/>
  <c r="AX54" i="12"/>
  <c r="AX53" i="12"/>
  <c r="AX52" i="12"/>
  <c r="AX51" i="12"/>
  <c r="AX50" i="12"/>
  <c r="AX49" i="12"/>
  <c r="AX48" i="12"/>
  <c r="AX47" i="12"/>
  <c r="AX46" i="12"/>
  <c r="AX45" i="12"/>
  <c r="AX44" i="12"/>
  <c r="AX43" i="12"/>
  <c r="AX42" i="12"/>
  <c r="AX41" i="12"/>
  <c r="AX40" i="12"/>
  <c r="AX39" i="12"/>
  <c r="AX38" i="12"/>
  <c r="AX37" i="12"/>
  <c r="AY59" i="12"/>
  <c r="AY55" i="12"/>
  <c r="AY51" i="12"/>
  <c r="AY63" i="12"/>
  <c r="AY61" i="12"/>
  <c r="AY58" i="12"/>
  <c r="AY54" i="12"/>
  <c r="AY50" i="12"/>
  <c r="AY46" i="12"/>
  <c r="AY42" i="12"/>
  <c r="AY38" i="12"/>
  <c r="AY64" i="12"/>
  <c r="AY62" i="12"/>
  <c r="AY60" i="12"/>
  <c r="AY56" i="12"/>
  <c r="AY52" i="12"/>
  <c r="AY48" i="12"/>
  <c r="AY44" i="12"/>
  <c r="AY40" i="12"/>
  <c r="AX36" i="12"/>
  <c r="AX35" i="12"/>
  <c r="AX34" i="12"/>
  <c r="AX33" i="12"/>
  <c r="AX32" i="12"/>
  <c r="AX31" i="12"/>
  <c r="AX30" i="12"/>
  <c r="AX29" i="12"/>
  <c r="AX28" i="12"/>
  <c r="AX27" i="12"/>
  <c r="AX26" i="12"/>
  <c r="AX25" i="12"/>
  <c r="AX24" i="12"/>
  <c r="AX23" i="12"/>
  <c r="AX22" i="12"/>
  <c r="AX21" i="12"/>
  <c r="AX20" i="12"/>
  <c r="AX19" i="12"/>
  <c r="AX18" i="12"/>
  <c r="AX17" i="12"/>
  <c r="AX16" i="12"/>
  <c r="AX15" i="12"/>
  <c r="AX14" i="12"/>
  <c r="AX13" i="12"/>
  <c r="AX12" i="12"/>
  <c r="AX11" i="12"/>
  <c r="AX10" i="12"/>
  <c r="AX9" i="12"/>
  <c r="AX8" i="12"/>
  <c r="AX7" i="12"/>
  <c r="AX6" i="12"/>
  <c r="AX5" i="12"/>
  <c r="AX4" i="12"/>
  <c r="AX3" i="12"/>
  <c r="AX2" i="12"/>
  <c r="AY53" i="12"/>
  <c r="AY34" i="12"/>
  <c r="AY30" i="12"/>
  <c r="AY26" i="12"/>
  <c r="AY22" i="12"/>
  <c r="AY57" i="12"/>
  <c r="AY49" i="12"/>
  <c r="AY36" i="12"/>
  <c r="AY32" i="12"/>
  <c r="AY47" i="12"/>
  <c r="AY45" i="12"/>
  <c r="AY43" i="12"/>
  <c r="AY41" i="12"/>
  <c r="AY39" i="12"/>
  <c r="AY37" i="12"/>
  <c r="AY35" i="12"/>
  <c r="AY33" i="12"/>
  <c r="AY31" i="12"/>
  <c r="AY28" i="12"/>
  <c r="AY23" i="12"/>
  <c r="AY20" i="12"/>
  <c r="AY27" i="12"/>
  <c r="BA64" i="12"/>
  <c r="BA63" i="12"/>
  <c r="BA62" i="12"/>
  <c r="BA61" i="12"/>
  <c r="BA60" i="12"/>
  <c r="BA57" i="12"/>
  <c r="BA53" i="12"/>
  <c r="BA49" i="12"/>
  <c r="BA56" i="12"/>
  <c r="BA52" i="12"/>
  <c r="BA48" i="12"/>
  <c r="BA44" i="12"/>
  <c r="BA40" i="12"/>
  <c r="BA58" i="12"/>
  <c r="BA54" i="12"/>
  <c r="BA50" i="12"/>
  <c r="BA46" i="12"/>
  <c r="BA42" i="12"/>
  <c r="BA38" i="12"/>
  <c r="BA59" i="12"/>
  <c r="BA51" i="12"/>
  <c r="BA36" i="12"/>
  <c r="BA32" i="12"/>
  <c r="BA28" i="12"/>
  <c r="BA24" i="12"/>
  <c r="BA20" i="12"/>
  <c r="BA55" i="12"/>
  <c r="BA34" i="12"/>
  <c r="BA30" i="12"/>
  <c r="BA27" i="12"/>
  <c r="BA22" i="12"/>
  <c r="BA19" i="12"/>
  <c r="BA18" i="12"/>
  <c r="BA47" i="12"/>
  <c r="BA45" i="12"/>
  <c r="BA43" i="12"/>
  <c r="BA41" i="12"/>
  <c r="BA39" i="12"/>
  <c r="BA37" i="12"/>
  <c r="BA35" i="12"/>
  <c r="BA33" i="12"/>
  <c r="BA31" i="12"/>
  <c r="B122" i="16"/>
  <c r="B131" i="16"/>
  <c r="B135" i="16"/>
  <c r="BN64" i="12"/>
  <c r="BN63" i="12"/>
  <c r="BN62" i="12"/>
  <c r="BN61" i="12"/>
  <c r="BN60" i="12"/>
  <c r="BN59" i="12"/>
  <c r="BN58" i="12"/>
  <c r="BN57" i="12"/>
  <c r="BN56" i="12"/>
  <c r="BN55" i="12"/>
  <c r="BN54" i="12"/>
  <c r="BN53" i="12"/>
  <c r="BN52" i="12"/>
  <c r="BN51" i="12"/>
  <c r="BN50" i="12"/>
  <c r="BN49" i="12"/>
  <c r="BN48" i="12"/>
  <c r="BN47" i="12"/>
  <c r="BN46" i="12"/>
  <c r="BN45" i="12"/>
  <c r="BN44" i="12"/>
  <c r="BN43" i="12"/>
  <c r="BN42" i="12"/>
  <c r="BN41" i="12"/>
  <c r="BN40" i="12"/>
  <c r="BN39" i="12"/>
  <c r="BN38" i="12"/>
  <c r="BN37" i="12"/>
  <c r="BO59" i="12"/>
  <c r="BO55" i="12"/>
  <c r="BO51" i="12"/>
  <c r="BO63" i="12"/>
  <c r="BO61" i="12"/>
  <c r="BO58" i="12"/>
  <c r="BO54" i="12"/>
  <c r="BO50" i="12"/>
  <c r="BO46" i="12"/>
  <c r="BO42" i="12"/>
  <c r="BO38" i="12"/>
  <c r="BO64" i="12"/>
  <c r="BO62" i="12"/>
  <c r="BO60" i="12"/>
  <c r="BO56" i="12"/>
  <c r="BO52" i="12"/>
  <c r="BO48" i="12"/>
  <c r="BO44" i="12"/>
  <c r="BO40" i="12"/>
  <c r="BN36" i="12"/>
  <c r="BN35" i="12"/>
  <c r="BN34" i="12"/>
  <c r="BN33" i="12"/>
  <c r="BN32" i="12"/>
  <c r="BN31" i="12"/>
  <c r="BN30" i="12"/>
  <c r="BN29" i="12"/>
  <c r="BN28" i="12"/>
  <c r="BN27" i="12"/>
  <c r="BN26" i="12"/>
  <c r="BN25" i="12"/>
  <c r="BN24" i="12"/>
  <c r="BN23" i="12"/>
  <c r="BN22" i="12"/>
  <c r="BN21" i="12"/>
  <c r="BN20" i="12"/>
  <c r="BN19" i="12"/>
  <c r="BN18" i="12"/>
  <c r="BN17" i="12"/>
  <c r="BN16" i="12"/>
  <c r="BN15" i="12"/>
  <c r="BN14" i="12"/>
  <c r="BN13" i="12"/>
  <c r="BN12" i="12"/>
  <c r="BN11" i="12"/>
  <c r="BN10" i="12"/>
  <c r="BN9" i="12"/>
  <c r="BN8" i="12"/>
  <c r="BN7" i="12"/>
  <c r="BN6" i="12"/>
  <c r="BN5" i="12"/>
  <c r="BN4" i="12"/>
  <c r="BN3" i="12"/>
  <c r="BN2" i="12"/>
  <c r="BO57" i="12"/>
  <c r="BO49" i="12"/>
  <c r="BO34" i="12"/>
  <c r="BO30" i="12"/>
  <c r="BO26" i="12"/>
  <c r="BO22" i="12"/>
  <c r="BO53" i="12"/>
  <c r="BO36" i="12"/>
  <c r="BO32" i="12"/>
  <c r="BO47" i="12"/>
  <c r="BO45" i="12"/>
  <c r="BO43" i="12"/>
  <c r="BO41" i="12"/>
  <c r="BO39" i="12"/>
  <c r="BO37" i="12"/>
  <c r="BO35" i="12"/>
  <c r="BO33" i="12"/>
  <c r="BO31" i="12"/>
  <c r="BO27" i="12"/>
  <c r="BO24" i="12"/>
  <c r="BO19" i="12"/>
  <c r="BO16" i="12"/>
  <c r="BO28" i="12"/>
  <c r="BQ64" i="12"/>
  <c r="BQ63" i="12"/>
  <c r="BQ62" i="12"/>
  <c r="BQ61" i="12"/>
  <c r="BQ60" i="12"/>
  <c r="BQ57" i="12"/>
  <c r="BQ53" i="12"/>
  <c r="BQ49" i="12"/>
  <c r="BQ56" i="12"/>
  <c r="BQ52" i="12"/>
  <c r="BQ48" i="12"/>
  <c r="BQ44" i="12"/>
  <c r="BQ40" i="12"/>
  <c r="BQ58" i="12"/>
  <c r="BQ54" i="12"/>
  <c r="BQ50" i="12"/>
  <c r="BQ46" i="12"/>
  <c r="BQ42" i="12"/>
  <c r="BQ38" i="12"/>
  <c r="BQ55" i="12"/>
  <c r="BQ36" i="12"/>
  <c r="BQ32" i="12"/>
  <c r="BQ28" i="12"/>
  <c r="BQ24" i="12"/>
  <c r="BQ20" i="12"/>
  <c r="BQ59" i="12"/>
  <c r="BQ51" i="12"/>
  <c r="BQ34" i="12"/>
  <c r="BQ26" i="12"/>
  <c r="BQ23" i="12"/>
  <c r="BQ18" i="12"/>
  <c r="BQ47" i="12"/>
  <c r="BQ45" i="12"/>
  <c r="BQ43" i="12"/>
  <c r="BQ41" i="12"/>
  <c r="BQ39" i="12"/>
  <c r="BQ37" i="12"/>
  <c r="BQ35" i="12"/>
  <c r="BQ33" i="12"/>
  <c r="BQ31" i="12"/>
  <c r="BQ30" i="12"/>
  <c r="BQ27" i="12"/>
  <c r="B170" i="16"/>
  <c r="B179" i="16"/>
  <c r="B183" i="16"/>
  <c r="V64" i="13"/>
  <c r="V63" i="13"/>
  <c r="V62" i="13"/>
  <c r="W64" i="13"/>
  <c r="W62" i="13"/>
  <c r="V61" i="13"/>
  <c r="V60" i="13"/>
  <c r="V59" i="13"/>
  <c r="W63" i="13"/>
  <c r="W61" i="13"/>
  <c r="W60" i="13"/>
  <c r="W58" i="13"/>
  <c r="W57" i="13"/>
  <c r="W56" i="13"/>
  <c r="W55" i="13"/>
  <c r="W54" i="13"/>
  <c r="W53" i="13"/>
  <c r="W52" i="13"/>
  <c r="W51" i="13"/>
  <c r="W50" i="13"/>
  <c r="W49" i="13"/>
  <c r="W48" i="13"/>
  <c r="W47" i="13"/>
  <c r="W46" i="13"/>
  <c r="W45" i="13"/>
  <c r="V42" i="13"/>
  <c r="W41" i="13"/>
  <c r="V39" i="13"/>
  <c r="V38" i="13"/>
  <c r="V37" i="13"/>
  <c r="V36" i="13"/>
  <c r="V35" i="13"/>
  <c r="V34" i="13"/>
  <c r="V33" i="13"/>
  <c r="V32" i="13"/>
  <c r="V31" i="13"/>
  <c r="V30" i="13"/>
  <c r="V29" i="13"/>
  <c r="V28" i="13"/>
  <c r="V27" i="13"/>
  <c r="V26" i="13"/>
  <c r="V25" i="13"/>
  <c r="V24" i="13"/>
  <c r="V23" i="13"/>
  <c r="V22" i="13"/>
  <c r="V21" i="13"/>
  <c r="V57" i="13"/>
  <c r="V55" i="13"/>
  <c r="V53" i="13"/>
  <c r="V51" i="13"/>
  <c r="V49" i="13"/>
  <c r="V47" i="13"/>
  <c r="V45" i="13"/>
  <c r="W44" i="13"/>
  <c r="V41" i="13"/>
  <c r="W40" i="13"/>
  <c r="W59" i="13"/>
  <c r="V58" i="13"/>
  <c r="V56" i="13"/>
  <c r="V54" i="13"/>
  <c r="V52" i="13"/>
  <c r="V50" i="13"/>
  <c r="V48" i="13"/>
  <c r="V46" i="13"/>
  <c r="V43" i="13"/>
  <c r="W42" i="13"/>
  <c r="W39" i="13"/>
  <c r="W38" i="13"/>
  <c r="W37" i="13"/>
  <c r="W36" i="13"/>
  <c r="W35" i="13"/>
  <c r="W34" i="13"/>
  <c r="W33" i="13"/>
  <c r="W32" i="13"/>
  <c r="W31" i="13"/>
  <c r="W30" i="13"/>
  <c r="W29" i="13"/>
  <c r="W28" i="13"/>
  <c r="W27" i="13"/>
  <c r="W26" i="13"/>
  <c r="W25" i="13"/>
  <c r="W24" i="13"/>
  <c r="W23" i="13"/>
  <c r="W22" i="13"/>
  <c r="W21" i="13"/>
  <c r="W20" i="13"/>
  <c r="W19" i="13"/>
  <c r="W18" i="13"/>
  <c r="W43" i="13"/>
  <c r="V40" i="13"/>
  <c r="V20" i="13"/>
  <c r="V18" i="13"/>
  <c r="V17" i="13"/>
  <c r="V16" i="13"/>
  <c r="V15" i="13"/>
  <c r="V14" i="13"/>
  <c r="V13" i="13"/>
  <c r="V12" i="13"/>
  <c r="V11" i="13"/>
  <c r="V10" i="13"/>
  <c r="V9" i="13"/>
  <c r="V8" i="13"/>
  <c r="V7" i="13"/>
  <c r="V6" i="13"/>
  <c r="V5" i="13"/>
  <c r="V4" i="13"/>
  <c r="V3" i="13"/>
  <c r="V2" i="13"/>
  <c r="V44" i="13"/>
  <c r="V19" i="13"/>
  <c r="W17" i="13"/>
  <c r="W15" i="13"/>
  <c r="W13" i="13"/>
  <c r="W11" i="13"/>
  <c r="W9" i="13"/>
  <c r="W7" i="13"/>
  <c r="W5" i="13"/>
  <c r="W3" i="13"/>
  <c r="W16" i="13"/>
  <c r="W14" i="13"/>
  <c r="W12" i="13"/>
  <c r="W10" i="13"/>
  <c r="W8" i="13"/>
  <c r="W6" i="13"/>
  <c r="W4" i="13"/>
  <c r="W2" i="13"/>
  <c r="Y62" i="13"/>
  <c r="Y64" i="13"/>
  <c r="Y63" i="13"/>
  <c r="Y59" i="13"/>
  <c r="Y60" i="13"/>
  <c r="Y58" i="13"/>
  <c r="Y57" i="13"/>
  <c r="Y56" i="13"/>
  <c r="Y55" i="13"/>
  <c r="Y54" i="13"/>
  <c r="Y53" i="13"/>
  <c r="Y52" i="13"/>
  <c r="Y51" i="13"/>
  <c r="Y50" i="13"/>
  <c r="Y49" i="13"/>
  <c r="Y48" i="13"/>
  <c r="Y47" i="13"/>
  <c r="Y46" i="13"/>
  <c r="Y45" i="13"/>
  <c r="Y44" i="13"/>
  <c r="Y43" i="13"/>
  <c r="Y42" i="13"/>
  <c r="Y41" i="13"/>
  <c r="Y40" i="13"/>
  <c r="Y61" i="13"/>
  <c r="Y39" i="13"/>
  <c r="Y38" i="13"/>
  <c r="Y37" i="13"/>
  <c r="Y36" i="13"/>
  <c r="Y35" i="13"/>
  <c r="Y34" i="13"/>
  <c r="Y33" i="13"/>
  <c r="Y32" i="13"/>
  <c r="Y31" i="13"/>
  <c r="Y30" i="13"/>
  <c r="Y29" i="13"/>
  <c r="Y28" i="13"/>
  <c r="Y27" i="13"/>
  <c r="Y26" i="13"/>
  <c r="Y25" i="13"/>
  <c r="Y24" i="13"/>
  <c r="Y23" i="13"/>
  <c r="Y22" i="13"/>
  <c r="Y21" i="13"/>
  <c r="Y19" i="13"/>
  <c r="Y17" i="13"/>
  <c r="Y16" i="13"/>
  <c r="Y15" i="13"/>
  <c r="Y14" i="13"/>
  <c r="Y13" i="13"/>
  <c r="Y12" i="13"/>
  <c r="Y11" i="13"/>
  <c r="Y10" i="13"/>
  <c r="Y9" i="13"/>
  <c r="Y8" i="13"/>
  <c r="Y7" i="13"/>
  <c r="Y6" i="13"/>
  <c r="Y5" i="13"/>
  <c r="Y4" i="13"/>
  <c r="Y3" i="13"/>
  <c r="Y2" i="13"/>
  <c r="Y18" i="13"/>
  <c r="Y20" i="13"/>
  <c r="B38" i="19"/>
  <c r="B51" i="19"/>
  <c r="AL64" i="13"/>
  <c r="AL63" i="13"/>
  <c r="AL62" i="13"/>
  <c r="AM64" i="13"/>
  <c r="AL61" i="13"/>
  <c r="AL60" i="13"/>
  <c r="AL59" i="13"/>
  <c r="AL58" i="13"/>
  <c r="AM62" i="13"/>
  <c r="AM61" i="13"/>
  <c r="AM60" i="13"/>
  <c r="AM57" i="13"/>
  <c r="AM56" i="13"/>
  <c r="AM55" i="13"/>
  <c r="AM54" i="13"/>
  <c r="AM53" i="13"/>
  <c r="AM52" i="13"/>
  <c r="AM51" i="13"/>
  <c r="AM50" i="13"/>
  <c r="AM49" i="13"/>
  <c r="AM48" i="13"/>
  <c r="AM47" i="13"/>
  <c r="AM46" i="13"/>
  <c r="AM58" i="13"/>
  <c r="AM45" i="13"/>
  <c r="AL42" i="13"/>
  <c r="AM41" i="13"/>
  <c r="AL39" i="13"/>
  <c r="AL38" i="13"/>
  <c r="AL37" i="13"/>
  <c r="AL36" i="13"/>
  <c r="AL35" i="13"/>
  <c r="AL34" i="13"/>
  <c r="AL33" i="13"/>
  <c r="AL32" i="13"/>
  <c r="AL31" i="13"/>
  <c r="AL30" i="13"/>
  <c r="AL29" i="13"/>
  <c r="AL28" i="13"/>
  <c r="AL27" i="13"/>
  <c r="AL26" i="13"/>
  <c r="AL25" i="13"/>
  <c r="AL24" i="13"/>
  <c r="AL23" i="13"/>
  <c r="AL22" i="13"/>
  <c r="AL21" i="13"/>
  <c r="AM59" i="13"/>
  <c r="AL57" i="13"/>
  <c r="AL55" i="13"/>
  <c r="AL53" i="13"/>
  <c r="AL51" i="13"/>
  <c r="AL49" i="13"/>
  <c r="AL47" i="13"/>
  <c r="AL45" i="13"/>
  <c r="AM44" i="13"/>
  <c r="AL41" i="13"/>
  <c r="AM40" i="13"/>
  <c r="AM63" i="13"/>
  <c r="AL56" i="13"/>
  <c r="AL54" i="13"/>
  <c r="AL52" i="13"/>
  <c r="AL50" i="13"/>
  <c r="AL48" i="13"/>
  <c r="AL46" i="13"/>
  <c r="AL43" i="13"/>
  <c r="AM42" i="13"/>
  <c r="AM39" i="13"/>
  <c r="AM38" i="13"/>
  <c r="AM37" i="13"/>
  <c r="AM36" i="13"/>
  <c r="AM35" i="13"/>
  <c r="AM34" i="13"/>
  <c r="AM33" i="13"/>
  <c r="AM32" i="13"/>
  <c r="AM31" i="13"/>
  <c r="AM30" i="13"/>
  <c r="AM29" i="13"/>
  <c r="AM28" i="13"/>
  <c r="AM27" i="13"/>
  <c r="AM26" i="13"/>
  <c r="AM25" i="13"/>
  <c r="AM24" i="13"/>
  <c r="AM23" i="13"/>
  <c r="AM22" i="13"/>
  <c r="AM21" i="13"/>
  <c r="AM20" i="13"/>
  <c r="AM19" i="13"/>
  <c r="AM18" i="13"/>
  <c r="AL44" i="13"/>
  <c r="AL20" i="13"/>
  <c r="AL18" i="13"/>
  <c r="AL17" i="13"/>
  <c r="AL16" i="13"/>
  <c r="AL15" i="13"/>
  <c r="AL14" i="13"/>
  <c r="AL13" i="13"/>
  <c r="AL12" i="13"/>
  <c r="AL11" i="13"/>
  <c r="AL10" i="13"/>
  <c r="AL9" i="13"/>
  <c r="AL8" i="13"/>
  <c r="AL7" i="13"/>
  <c r="AL6" i="13"/>
  <c r="AL5" i="13"/>
  <c r="AL4" i="13"/>
  <c r="AL3" i="13"/>
  <c r="AL2" i="13"/>
  <c r="AM17" i="13"/>
  <c r="AM15" i="13"/>
  <c r="AM13" i="13"/>
  <c r="AM11" i="13"/>
  <c r="AM9" i="13"/>
  <c r="AM7" i="13"/>
  <c r="AM5" i="13"/>
  <c r="AM3" i="13"/>
  <c r="AM43" i="13"/>
  <c r="AL40" i="13"/>
  <c r="AL19" i="13"/>
  <c r="AM16" i="13"/>
  <c r="AM14" i="13"/>
  <c r="AM12" i="13"/>
  <c r="AM10" i="13"/>
  <c r="AM8" i="13"/>
  <c r="AM6" i="13"/>
  <c r="AM4" i="13"/>
  <c r="AM2" i="13"/>
  <c r="AO62" i="13"/>
  <c r="AO63" i="13"/>
  <c r="AO59" i="13"/>
  <c r="AO58" i="13"/>
  <c r="AO64" i="13"/>
  <c r="AO60" i="13"/>
  <c r="AO57" i="13"/>
  <c r="AO56" i="13"/>
  <c r="AO55" i="13"/>
  <c r="AO54" i="13"/>
  <c r="AO53" i="13"/>
  <c r="AO52" i="13"/>
  <c r="AO51" i="13"/>
  <c r="AO50" i="13"/>
  <c r="AO49" i="13"/>
  <c r="AO48" i="13"/>
  <c r="AO47" i="13"/>
  <c r="AO46" i="13"/>
  <c r="AO45" i="13"/>
  <c r="AO44" i="13"/>
  <c r="AO43" i="13"/>
  <c r="AO42" i="13"/>
  <c r="AO41" i="13"/>
  <c r="AO40" i="13"/>
  <c r="AO39" i="13"/>
  <c r="AO38" i="13"/>
  <c r="AO37" i="13"/>
  <c r="AO36" i="13"/>
  <c r="AO35" i="13"/>
  <c r="AO34" i="13"/>
  <c r="AO33" i="13"/>
  <c r="AO32" i="13"/>
  <c r="AO31" i="13"/>
  <c r="AO30" i="13"/>
  <c r="AO29" i="13"/>
  <c r="AO28" i="13"/>
  <c r="AO27" i="13"/>
  <c r="AO26" i="13"/>
  <c r="AO25" i="13"/>
  <c r="AO24" i="13"/>
  <c r="AO23" i="13"/>
  <c r="AO22" i="13"/>
  <c r="AO21" i="13"/>
  <c r="AO61" i="13"/>
  <c r="AO19" i="13"/>
  <c r="AO17" i="13"/>
  <c r="AO16" i="13"/>
  <c r="AO15" i="13"/>
  <c r="AO14" i="13"/>
  <c r="AO13" i="13"/>
  <c r="AO12" i="13"/>
  <c r="AO11" i="13"/>
  <c r="AO10" i="13"/>
  <c r="AO9" i="13"/>
  <c r="AO8" i="13"/>
  <c r="AO7" i="13"/>
  <c r="AO6" i="13"/>
  <c r="AO5" i="13"/>
  <c r="AO4" i="13"/>
  <c r="AO3" i="13"/>
  <c r="AO2" i="13"/>
  <c r="AO18" i="13"/>
  <c r="AO20" i="13"/>
  <c r="B86" i="19"/>
  <c r="B99" i="19"/>
  <c r="BB64" i="13"/>
  <c r="BB63" i="13"/>
  <c r="BB62" i="13"/>
  <c r="BC64" i="13"/>
  <c r="BC62" i="13"/>
  <c r="BB61" i="13"/>
  <c r="BB60" i="13"/>
  <c r="BB59" i="13"/>
  <c r="BB58" i="13"/>
  <c r="BC63" i="13"/>
  <c r="BC61" i="13"/>
  <c r="BC60" i="13"/>
  <c r="BC57" i="13"/>
  <c r="BC56" i="13"/>
  <c r="BC55" i="13"/>
  <c r="BC54" i="13"/>
  <c r="BC53" i="13"/>
  <c r="BC52" i="13"/>
  <c r="BC51" i="13"/>
  <c r="BC50" i="13"/>
  <c r="BC49" i="13"/>
  <c r="BC48" i="13"/>
  <c r="BC47" i="13"/>
  <c r="BC46" i="13"/>
  <c r="BC58" i="13"/>
  <c r="BC45" i="13"/>
  <c r="BB42" i="13"/>
  <c r="BC41" i="13"/>
  <c r="BB38" i="13"/>
  <c r="BB37" i="13"/>
  <c r="BB36" i="13"/>
  <c r="BB35" i="13"/>
  <c r="BB34" i="13"/>
  <c r="BB33" i="13"/>
  <c r="BB32" i="13"/>
  <c r="BB31" i="13"/>
  <c r="BB30" i="13"/>
  <c r="BB29" i="13"/>
  <c r="BB28" i="13"/>
  <c r="BB27" i="13"/>
  <c r="BB26" i="13"/>
  <c r="BB25" i="13"/>
  <c r="BB24" i="13"/>
  <c r="BB23" i="13"/>
  <c r="BB22" i="13"/>
  <c r="BB21" i="13"/>
  <c r="BB57" i="13"/>
  <c r="BB55" i="13"/>
  <c r="BB53" i="13"/>
  <c r="BB51" i="13"/>
  <c r="BB49" i="13"/>
  <c r="BB47" i="13"/>
  <c r="BB45" i="13"/>
  <c r="BC44" i="13"/>
  <c r="BB41" i="13"/>
  <c r="BC40" i="13"/>
  <c r="BC59" i="13"/>
  <c r="BB56" i="13"/>
  <c r="BB54" i="13"/>
  <c r="BB52" i="13"/>
  <c r="BB50" i="13"/>
  <c r="BB48" i="13"/>
  <c r="BB46" i="13"/>
  <c r="BB43" i="13"/>
  <c r="BC42" i="13"/>
  <c r="BB39" i="13"/>
  <c r="BC38" i="13"/>
  <c r="BC37" i="13"/>
  <c r="BC36" i="13"/>
  <c r="BC35" i="13"/>
  <c r="BC34" i="13"/>
  <c r="BC33" i="13"/>
  <c r="BC32" i="13"/>
  <c r="BC31" i="13"/>
  <c r="BC30" i="13"/>
  <c r="BC29" i="13"/>
  <c r="BC28" i="13"/>
  <c r="BC27" i="13"/>
  <c r="BC26" i="13"/>
  <c r="BC25" i="13"/>
  <c r="BC24" i="13"/>
  <c r="BC23" i="13"/>
  <c r="BC22" i="13"/>
  <c r="BC21" i="13"/>
  <c r="BC20" i="13"/>
  <c r="BC19" i="13"/>
  <c r="BC18" i="13"/>
  <c r="BC43" i="13"/>
  <c r="BB40" i="13"/>
  <c r="BB18" i="13"/>
  <c r="BB17" i="13"/>
  <c r="BB16" i="13"/>
  <c r="BB15" i="13"/>
  <c r="BB14" i="13"/>
  <c r="BB13" i="13"/>
  <c r="BB12" i="13"/>
  <c r="BB11" i="13"/>
  <c r="BB10" i="13"/>
  <c r="BB9" i="13"/>
  <c r="BB8" i="13"/>
  <c r="BB7" i="13"/>
  <c r="BB6" i="13"/>
  <c r="BB5" i="13"/>
  <c r="BB4" i="13"/>
  <c r="BB3" i="13"/>
  <c r="BB2" i="13"/>
  <c r="BC39" i="13"/>
  <c r="BB19" i="13"/>
  <c r="BC17" i="13"/>
  <c r="BC15" i="13"/>
  <c r="BC13" i="13"/>
  <c r="BC11" i="13"/>
  <c r="BC9" i="13"/>
  <c r="BC7" i="13"/>
  <c r="BC5" i="13"/>
  <c r="BC3" i="13"/>
  <c r="BB44" i="13"/>
  <c r="BB20" i="13"/>
  <c r="BC16" i="13"/>
  <c r="BC14" i="13"/>
  <c r="BC12" i="13"/>
  <c r="BC10" i="13"/>
  <c r="BC8" i="13"/>
  <c r="BC6" i="13"/>
  <c r="BC4" i="13"/>
  <c r="BC2" i="13"/>
  <c r="BE62" i="13"/>
  <c r="BE64" i="13"/>
  <c r="BE61" i="13"/>
  <c r="BE59" i="13"/>
  <c r="BE58" i="13"/>
  <c r="BE60" i="13"/>
  <c r="BE57" i="13"/>
  <c r="BE56" i="13"/>
  <c r="BE55" i="13"/>
  <c r="BE54" i="13"/>
  <c r="BE53" i="13"/>
  <c r="BE52" i="13"/>
  <c r="BE51" i="13"/>
  <c r="BE50" i="13"/>
  <c r="BE49" i="13"/>
  <c r="BE48" i="13"/>
  <c r="BE47" i="13"/>
  <c r="BE46" i="13"/>
  <c r="BE45" i="13"/>
  <c r="BE44" i="13"/>
  <c r="BE43" i="13"/>
  <c r="BE42" i="13"/>
  <c r="BE41" i="13"/>
  <c r="BE40" i="13"/>
  <c r="BE39" i="13"/>
  <c r="BE63" i="13"/>
  <c r="BE38" i="13"/>
  <c r="BE37" i="13"/>
  <c r="BE36" i="13"/>
  <c r="BE35" i="13"/>
  <c r="BE34" i="13"/>
  <c r="BE33" i="13"/>
  <c r="BE32" i="13"/>
  <c r="BE31" i="13"/>
  <c r="BE30" i="13"/>
  <c r="BE29" i="13"/>
  <c r="BE28" i="13"/>
  <c r="BE27" i="13"/>
  <c r="BE26" i="13"/>
  <c r="BE25" i="13"/>
  <c r="BE24" i="13"/>
  <c r="BE23" i="13"/>
  <c r="BE22" i="13"/>
  <c r="BE21" i="13"/>
  <c r="BE20" i="13"/>
  <c r="BE19" i="13"/>
  <c r="BE17" i="13"/>
  <c r="BE16" i="13"/>
  <c r="BE15" i="13"/>
  <c r="BE14" i="13"/>
  <c r="BE13" i="13"/>
  <c r="BE12" i="13"/>
  <c r="BE11" i="13"/>
  <c r="BE10" i="13"/>
  <c r="BE9" i="13"/>
  <c r="BE8" i="13"/>
  <c r="BE7" i="13"/>
  <c r="BE6" i="13"/>
  <c r="BE5" i="13"/>
  <c r="BE4" i="13"/>
  <c r="BE3" i="13"/>
  <c r="BE2" i="13"/>
  <c r="BE18" i="13"/>
  <c r="B134" i="19"/>
  <c r="B147" i="19"/>
  <c r="BR64" i="13"/>
  <c r="BR63" i="13"/>
  <c r="BR62" i="13"/>
  <c r="BS64" i="13"/>
  <c r="BR61" i="13"/>
  <c r="BR60" i="13"/>
  <c r="BR59" i="13"/>
  <c r="BR58" i="13"/>
  <c r="BS61" i="13"/>
  <c r="BS63" i="13"/>
  <c r="BS60" i="13"/>
  <c r="BS57" i="13"/>
  <c r="BS56" i="13"/>
  <c r="BS55" i="13"/>
  <c r="BS54" i="13"/>
  <c r="BS53" i="13"/>
  <c r="BS52" i="13"/>
  <c r="BS51" i="13"/>
  <c r="BS50" i="13"/>
  <c r="BS49" i="13"/>
  <c r="BS48" i="13"/>
  <c r="BS47" i="13"/>
  <c r="BS46" i="13"/>
  <c r="BS45" i="13"/>
  <c r="BS58" i="13"/>
  <c r="BS62" i="13"/>
  <c r="BR42" i="13"/>
  <c r="BS41" i="13"/>
  <c r="BR38" i="13"/>
  <c r="BR37" i="13"/>
  <c r="BR36" i="13"/>
  <c r="BR35" i="13"/>
  <c r="BR34" i="13"/>
  <c r="BR33" i="13"/>
  <c r="BR32" i="13"/>
  <c r="BR31" i="13"/>
  <c r="BR30" i="13"/>
  <c r="BR29" i="13"/>
  <c r="BR28" i="13"/>
  <c r="BR27" i="13"/>
  <c r="BR26" i="13"/>
  <c r="BR25" i="13"/>
  <c r="BR24" i="13"/>
  <c r="BR23" i="13"/>
  <c r="BR22" i="13"/>
  <c r="BR21" i="13"/>
  <c r="BR20" i="13"/>
  <c r="BS59" i="13"/>
  <c r="BR57" i="13"/>
  <c r="BR55" i="13"/>
  <c r="BR53" i="13"/>
  <c r="BR51" i="13"/>
  <c r="BR49" i="13"/>
  <c r="BR47" i="13"/>
  <c r="BR45" i="13"/>
  <c r="BS44" i="13"/>
  <c r="BR41" i="13"/>
  <c r="BS40" i="13"/>
  <c r="BR56" i="13"/>
  <c r="BR54" i="13"/>
  <c r="BR52" i="13"/>
  <c r="BR50" i="13"/>
  <c r="BR48" i="13"/>
  <c r="BR46" i="13"/>
  <c r="BR43" i="13"/>
  <c r="BS42" i="13"/>
  <c r="BR39" i="13"/>
  <c r="BS38" i="13"/>
  <c r="BS37" i="13"/>
  <c r="BS36" i="13"/>
  <c r="BS35" i="13"/>
  <c r="BS34" i="13"/>
  <c r="BS33" i="13"/>
  <c r="BS32" i="13"/>
  <c r="BS31" i="13"/>
  <c r="BS30" i="13"/>
  <c r="BS29" i="13"/>
  <c r="BS28" i="13"/>
  <c r="BS27" i="13"/>
  <c r="BS26" i="13"/>
  <c r="BS25" i="13"/>
  <c r="BS24" i="13"/>
  <c r="BS23" i="13"/>
  <c r="BS22" i="13"/>
  <c r="BS21" i="13"/>
  <c r="BS20" i="13"/>
  <c r="BS19" i="13"/>
  <c r="BS18" i="13"/>
  <c r="BR44" i="13"/>
  <c r="BS39" i="13"/>
  <c r="BR18" i="13"/>
  <c r="BR17" i="13"/>
  <c r="BR16" i="13"/>
  <c r="BR15" i="13"/>
  <c r="BR14" i="13"/>
  <c r="BR13" i="13"/>
  <c r="BR12" i="13"/>
  <c r="BR11" i="13"/>
  <c r="BR10" i="13"/>
  <c r="BR9" i="13"/>
  <c r="BR8" i="13"/>
  <c r="BR7" i="13"/>
  <c r="BR6" i="13"/>
  <c r="BR5" i="13"/>
  <c r="BR4" i="13"/>
  <c r="BR3" i="13"/>
  <c r="BR2" i="13"/>
  <c r="BS43" i="13"/>
  <c r="BR40" i="13"/>
  <c r="BS17" i="13"/>
  <c r="BS15" i="13"/>
  <c r="BS13" i="13"/>
  <c r="BS11" i="13"/>
  <c r="BS9" i="13"/>
  <c r="BS7" i="13"/>
  <c r="BS5" i="13"/>
  <c r="BS3" i="13"/>
  <c r="BR19" i="13"/>
  <c r="BS16" i="13"/>
  <c r="BS14" i="13"/>
  <c r="BS12" i="13"/>
  <c r="BS10" i="13"/>
  <c r="BS8" i="13"/>
  <c r="BS6" i="13"/>
  <c r="BS4" i="13"/>
  <c r="BS2" i="13"/>
  <c r="BU62" i="13"/>
  <c r="BU63" i="13"/>
  <c r="BU61" i="13"/>
  <c r="BU59" i="13"/>
  <c r="BU64" i="13"/>
  <c r="BU58" i="13"/>
  <c r="BU60" i="13"/>
  <c r="BU57" i="13"/>
  <c r="BU56" i="13"/>
  <c r="BU55" i="13"/>
  <c r="BU54" i="13"/>
  <c r="BU53" i="13"/>
  <c r="BU52" i="13"/>
  <c r="BU51" i="13"/>
  <c r="BU50" i="13"/>
  <c r="BU49" i="13"/>
  <c r="BU48" i="13"/>
  <c r="BU47" i="13"/>
  <c r="BU46" i="13"/>
  <c r="BU45" i="13"/>
  <c r="BU44" i="13"/>
  <c r="BU43" i="13"/>
  <c r="BU42" i="13"/>
  <c r="BU41" i="13"/>
  <c r="BU40" i="13"/>
  <c r="BU39" i="13"/>
  <c r="BU38" i="13"/>
  <c r="BU37" i="13"/>
  <c r="BU36" i="13"/>
  <c r="BU35" i="13"/>
  <c r="BU34" i="13"/>
  <c r="BU33" i="13"/>
  <c r="BU32" i="13"/>
  <c r="BU31" i="13"/>
  <c r="BU30" i="13"/>
  <c r="BU29" i="13"/>
  <c r="BU28" i="13"/>
  <c r="BU27" i="13"/>
  <c r="BU26" i="13"/>
  <c r="BU25" i="13"/>
  <c r="BU24" i="13"/>
  <c r="BU23" i="13"/>
  <c r="BU22" i="13"/>
  <c r="BU21" i="13"/>
  <c r="BU20" i="13"/>
  <c r="BU19" i="13"/>
  <c r="BU17" i="13"/>
  <c r="BU16" i="13"/>
  <c r="BU15" i="13"/>
  <c r="BU14" i="13"/>
  <c r="BU13" i="13"/>
  <c r="BU12" i="13"/>
  <c r="BU11" i="13"/>
  <c r="BU10" i="13"/>
  <c r="BU9" i="13"/>
  <c r="BU8" i="13"/>
  <c r="BU7" i="13"/>
  <c r="BU6" i="13"/>
  <c r="BU5" i="13"/>
  <c r="BU4" i="13"/>
  <c r="BU3" i="13"/>
  <c r="BU2" i="13"/>
  <c r="BU18" i="13"/>
  <c r="B182" i="19"/>
  <c r="B195" i="19"/>
  <c r="B27" i="18"/>
  <c r="AC64" i="14"/>
  <c r="AC63" i="14"/>
  <c r="AC62" i="14"/>
  <c r="AC61" i="14"/>
  <c r="AC60" i="14"/>
  <c r="AC59" i="14"/>
  <c r="AD64" i="14"/>
  <c r="AD62" i="14"/>
  <c r="AD60" i="14"/>
  <c r="AC57" i="14"/>
  <c r="AC55" i="14"/>
  <c r="AC53" i="14"/>
  <c r="AC51" i="14"/>
  <c r="AD49" i="14"/>
  <c r="AD48" i="14"/>
  <c r="AD47" i="14"/>
  <c r="AD46" i="14"/>
  <c r="AD45" i="14"/>
  <c r="AD44" i="14"/>
  <c r="AD43" i="14"/>
  <c r="AD42" i="14"/>
  <c r="AD41" i="14"/>
  <c r="AD40" i="14"/>
  <c r="AD39" i="14"/>
  <c r="AD38" i="14"/>
  <c r="AD37" i="14"/>
  <c r="AD36" i="14"/>
  <c r="AD35" i="14"/>
  <c r="AD34" i="14"/>
  <c r="AD33" i="14"/>
  <c r="AD32" i="14"/>
  <c r="AC58" i="14"/>
  <c r="AD55" i="14"/>
  <c r="AC54" i="14"/>
  <c r="AD51" i="14"/>
  <c r="AC50" i="14"/>
  <c r="AC31" i="14"/>
  <c r="AC30" i="14"/>
  <c r="AC29" i="14"/>
  <c r="AC28" i="14"/>
  <c r="AC27" i="14"/>
  <c r="AC26" i="14"/>
  <c r="AC25" i="14"/>
  <c r="AC24" i="14"/>
  <c r="AC23" i="14"/>
  <c r="AC22" i="14"/>
  <c r="AC21" i="14"/>
  <c r="AC20" i="14"/>
  <c r="AC19" i="14"/>
  <c r="AC18" i="14"/>
  <c r="AC17" i="14"/>
  <c r="AC16" i="14"/>
  <c r="AC15" i="14"/>
  <c r="AC14" i="14"/>
  <c r="AC13" i="14"/>
  <c r="AC12" i="14"/>
  <c r="AC11" i="14"/>
  <c r="AC10" i="14"/>
  <c r="AC9" i="14"/>
  <c r="AC8" i="14"/>
  <c r="AC7" i="14"/>
  <c r="AC6" i="14"/>
  <c r="AC5" i="14"/>
  <c r="AC4" i="14"/>
  <c r="AC3" i="14"/>
  <c r="AC2" i="14"/>
  <c r="AD59" i="14"/>
  <c r="AC56" i="14"/>
  <c r="AC52" i="14"/>
  <c r="AC49" i="14"/>
  <c r="AC45" i="14"/>
  <c r="AC46" i="14"/>
  <c r="AC42" i="14"/>
  <c r="AC38" i="14"/>
  <c r="AC34" i="14"/>
  <c r="AD63" i="14"/>
  <c r="AD61" i="14"/>
  <c r="AD58" i="14"/>
  <c r="AD53" i="14"/>
  <c r="AC41" i="14"/>
  <c r="AD54" i="14"/>
  <c r="AC48" i="14"/>
  <c r="AC44" i="14"/>
  <c r="AC43" i="14"/>
  <c r="AD57" i="14"/>
  <c r="AD52" i="14"/>
  <c r="AC40" i="14"/>
  <c r="AC39" i="14"/>
  <c r="AD50" i="14"/>
  <c r="AC32" i="14"/>
  <c r="AD30" i="14"/>
  <c r="AD26" i="14"/>
  <c r="AD56" i="14"/>
  <c r="AC36" i="14"/>
  <c r="AC33" i="14"/>
  <c r="AD31" i="14"/>
  <c r="AD27" i="14"/>
  <c r="AD23" i="14"/>
  <c r="AD19" i="14"/>
  <c r="AC47" i="14"/>
  <c r="AD29" i="14"/>
  <c r="AD25" i="14"/>
  <c r="AD21" i="14"/>
  <c r="AD17" i="14"/>
  <c r="AD13" i="14"/>
  <c r="AD11" i="14"/>
  <c r="AD7" i="14"/>
  <c r="AD3" i="14"/>
  <c r="AC37" i="14"/>
  <c r="AC35" i="14"/>
  <c r="AD24" i="14"/>
  <c r="AD20" i="14"/>
  <c r="AD16" i="14"/>
  <c r="AD15" i="14"/>
  <c r="AD14" i="14"/>
  <c r="AD22" i="14"/>
  <c r="AD18" i="14"/>
  <c r="AD10" i="14"/>
  <c r="AD6" i="14"/>
  <c r="AD2" i="14"/>
  <c r="AD28" i="14"/>
  <c r="AD12" i="14"/>
  <c r="AD5" i="14"/>
  <c r="AD4" i="14"/>
  <c r="AD8" i="14"/>
  <c r="AD9" i="14"/>
  <c r="AF63" i="14"/>
  <c r="AF61" i="14"/>
  <c r="AF59" i="14"/>
  <c r="AF58" i="14"/>
  <c r="AF57" i="14"/>
  <c r="AF56" i="14"/>
  <c r="AF55" i="14"/>
  <c r="AF54" i="14"/>
  <c r="AF53" i="14"/>
  <c r="AF52" i="14"/>
  <c r="AF51" i="14"/>
  <c r="AF50" i="14"/>
  <c r="AF60" i="14"/>
  <c r="AF47" i="14"/>
  <c r="AF48" i="14"/>
  <c r="AF44" i="14"/>
  <c r="AF40" i="14"/>
  <c r="AF36" i="14"/>
  <c r="AF32" i="14"/>
  <c r="AF37" i="14"/>
  <c r="AF46" i="14"/>
  <c r="AF45" i="14"/>
  <c r="AF39" i="14"/>
  <c r="AF38" i="14"/>
  <c r="AF64" i="14"/>
  <c r="AF62" i="14"/>
  <c r="AF49" i="14"/>
  <c r="AF43" i="14"/>
  <c r="AF42" i="14"/>
  <c r="AF35" i="14"/>
  <c r="AF34" i="14"/>
  <c r="AF28" i="14"/>
  <c r="AF29" i="14"/>
  <c r="AF25" i="14"/>
  <c r="AF21" i="14"/>
  <c r="AF33" i="14"/>
  <c r="AF31" i="14"/>
  <c r="AF27" i="14"/>
  <c r="AF23" i="14"/>
  <c r="AF19" i="14"/>
  <c r="AF15" i="14"/>
  <c r="AF26" i="14"/>
  <c r="AF9" i="14"/>
  <c r="AF5" i="14"/>
  <c r="AF41" i="14"/>
  <c r="AF22" i="14"/>
  <c r="AF18" i="14"/>
  <c r="AF24" i="14"/>
  <c r="AF20" i="14"/>
  <c r="AF17" i="14"/>
  <c r="AF16" i="14"/>
  <c r="AF14" i="14"/>
  <c r="AF13" i="14"/>
  <c r="AF12" i="14"/>
  <c r="AF8" i="14"/>
  <c r="AF4" i="14"/>
  <c r="AF30" i="14"/>
  <c r="AF10" i="14"/>
  <c r="AF2" i="14"/>
  <c r="AF7" i="14"/>
  <c r="AF11" i="14"/>
  <c r="AF3" i="14"/>
  <c r="AF6" i="14"/>
  <c r="B62" i="18"/>
  <c r="B75" i="18"/>
  <c r="AS64" i="14"/>
  <c r="AS63" i="14"/>
  <c r="AS62" i="14"/>
  <c r="AS61" i="14"/>
  <c r="AS60" i="14"/>
  <c r="AS59" i="14"/>
  <c r="AT64" i="14"/>
  <c r="AT62" i="14"/>
  <c r="AT60" i="14"/>
  <c r="AS57" i="14"/>
  <c r="AS55" i="14"/>
  <c r="AS53" i="14"/>
  <c r="AS51" i="14"/>
  <c r="AT49" i="14"/>
  <c r="AT48" i="14"/>
  <c r="AT47" i="14"/>
  <c r="AT46" i="14"/>
  <c r="AT45" i="14"/>
  <c r="AT44" i="14"/>
  <c r="AT43" i="14"/>
  <c r="AT42" i="14"/>
  <c r="AT41" i="14"/>
  <c r="AT40" i="14"/>
  <c r="AT39" i="14"/>
  <c r="AT38" i="14"/>
  <c r="AT37" i="14"/>
  <c r="AT36" i="14"/>
  <c r="AT35" i="14"/>
  <c r="AT34" i="14"/>
  <c r="AT33" i="14"/>
  <c r="AT32" i="14"/>
  <c r="AT59" i="14"/>
  <c r="AT57" i="14"/>
  <c r="AS56" i="14"/>
  <c r="AT53" i="14"/>
  <c r="AS52" i="14"/>
  <c r="AS31" i="14"/>
  <c r="AS30" i="14"/>
  <c r="AS29" i="14"/>
  <c r="AS28" i="14"/>
  <c r="AS27" i="14"/>
  <c r="AS26" i="14"/>
  <c r="AS25" i="14"/>
  <c r="AS24" i="14"/>
  <c r="AS23" i="14"/>
  <c r="AS22" i="14"/>
  <c r="AS21" i="14"/>
  <c r="AS20" i="14"/>
  <c r="AS19" i="14"/>
  <c r="AS18" i="14"/>
  <c r="AS17" i="14"/>
  <c r="AS16" i="14"/>
  <c r="AS15" i="14"/>
  <c r="AS14" i="14"/>
  <c r="AS13" i="14"/>
  <c r="AS12" i="14"/>
  <c r="AS11" i="14"/>
  <c r="AS10" i="14"/>
  <c r="AS9" i="14"/>
  <c r="AS8" i="14"/>
  <c r="AS7" i="14"/>
  <c r="AS6" i="14"/>
  <c r="AS5" i="14"/>
  <c r="AS4" i="14"/>
  <c r="AS3" i="14"/>
  <c r="AS2" i="14"/>
  <c r="AT61" i="14"/>
  <c r="AS58" i="14"/>
  <c r="AS54" i="14"/>
  <c r="AS50" i="14"/>
  <c r="AS47" i="14"/>
  <c r="AS48" i="14"/>
  <c r="AS44" i="14"/>
  <c r="AS40" i="14"/>
  <c r="AS36" i="14"/>
  <c r="AS32" i="14"/>
  <c r="AT55" i="14"/>
  <c r="AT50" i="14"/>
  <c r="AS45" i="14"/>
  <c r="AS43" i="14"/>
  <c r="AT56" i="14"/>
  <c r="AT51" i="14"/>
  <c r="AS38" i="14"/>
  <c r="AS37" i="14"/>
  <c r="AT54" i="14"/>
  <c r="AS46" i="14"/>
  <c r="AS42" i="14"/>
  <c r="AS41" i="14"/>
  <c r="AS34" i="14"/>
  <c r="AS33" i="14"/>
  <c r="AT28" i="14"/>
  <c r="AT52" i="14"/>
  <c r="AS35" i="14"/>
  <c r="AT29" i="14"/>
  <c r="AT25" i="14"/>
  <c r="AT21" i="14"/>
  <c r="AT17" i="14"/>
  <c r="AT63" i="14"/>
  <c r="AS49" i="14"/>
  <c r="AT31" i="14"/>
  <c r="AT27" i="14"/>
  <c r="AT23" i="14"/>
  <c r="AT19" i="14"/>
  <c r="AT15" i="14"/>
  <c r="AT58" i="14"/>
  <c r="AT26" i="14"/>
  <c r="AT9" i="14"/>
  <c r="AT5" i="14"/>
  <c r="AS39" i="14"/>
  <c r="AT22" i="14"/>
  <c r="AT18" i="14"/>
  <c r="AT16" i="14"/>
  <c r="AT14" i="14"/>
  <c r="AT24" i="14"/>
  <c r="AT20" i="14"/>
  <c r="AT8" i="14"/>
  <c r="AT4" i="14"/>
  <c r="AT30" i="14"/>
  <c r="AT7" i="14"/>
  <c r="AT6" i="14"/>
  <c r="AT12" i="14"/>
  <c r="AT13" i="14"/>
  <c r="AT10" i="14"/>
  <c r="AT2" i="14"/>
  <c r="AT3" i="14"/>
  <c r="AT11" i="14"/>
  <c r="AV63" i="14"/>
  <c r="AV61" i="14"/>
  <c r="AV59" i="14"/>
  <c r="AV58" i="14"/>
  <c r="AV57" i="14"/>
  <c r="AV56" i="14"/>
  <c r="AV55" i="14"/>
  <c r="AV54" i="14"/>
  <c r="AV53" i="14"/>
  <c r="AV52" i="14"/>
  <c r="AV51" i="14"/>
  <c r="AV50" i="14"/>
  <c r="AV62" i="14"/>
  <c r="AV60" i="14"/>
  <c r="AV49" i="14"/>
  <c r="AV45" i="14"/>
  <c r="AV46" i="14"/>
  <c r="AV42" i="14"/>
  <c r="AV38" i="14"/>
  <c r="AV34" i="14"/>
  <c r="AV39" i="14"/>
  <c r="AV64" i="14"/>
  <c r="AV48" i="14"/>
  <c r="AV47" i="14"/>
  <c r="AV41" i="14"/>
  <c r="AV40" i="14"/>
  <c r="AV44" i="14"/>
  <c r="AV37" i="14"/>
  <c r="AV36" i="14"/>
  <c r="AV30" i="14"/>
  <c r="AV26" i="14"/>
  <c r="AV31" i="14"/>
  <c r="AV27" i="14"/>
  <c r="AV23" i="14"/>
  <c r="AV19" i="14"/>
  <c r="AV35" i="14"/>
  <c r="AV29" i="14"/>
  <c r="AV25" i="14"/>
  <c r="AV21" i="14"/>
  <c r="AV17" i="14"/>
  <c r="AV13" i="14"/>
  <c r="AV32" i="14"/>
  <c r="AV28" i="14"/>
  <c r="AV11" i="14"/>
  <c r="AV7" i="14"/>
  <c r="AV3" i="14"/>
  <c r="AV43" i="14"/>
  <c r="AV33" i="14"/>
  <c r="AV24" i="14"/>
  <c r="AV20" i="14"/>
  <c r="AV22" i="14"/>
  <c r="AV18" i="14"/>
  <c r="AV16" i="14"/>
  <c r="AV15" i="14"/>
  <c r="AV14" i="14"/>
  <c r="AV12" i="14"/>
  <c r="AV10" i="14"/>
  <c r="AV6" i="14"/>
  <c r="AV2" i="14"/>
  <c r="AV4" i="14"/>
  <c r="AV9" i="14"/>
  <c r="AV5" i="14"/>
  <c r="AV8" i="14"/>
  <c r="B110" i="18"/>
  <c r="B123" i="18"/>
  <c r="BI64" i="14"/>
  <c r="BI63" i="14"/>
  <c r="BI62" i="14"/>
  <c r="BI61" i="14"/>
  <c r="BI60" i="14"/>
  <c r="BI59" i="14"/>
  <c r="BJ64" i="14"/>
  <c r="BJ62" i="14"/>
  <c r="BJ60" i="14"/>
  <c r="BI57" i="14"/>
  <c r="BI55" i="14"/>
  <c r="BI53" i="14"/>
  <c r="BI51" i="14"/>
  <c r="BJ49" i="14"/>
  <c r="BJ48" i="14"/>
  <c r="BJ47" i="14"/>
  <c r="BJ46" i="14"/>
  <c r="BJ45" i="14"/>
  <c r="BJ44" i="14"/>
  <c r="BJ43" i="14"/>
  <c r="BJ42" i="14"/>
  <c r="BJ41" i="14"/>
  <c r="BJ40" i="14"/>
  <c r="BJ39" i="14"/>
  <c r="BJ38" i="14"/>
  <c r="BJ37" i="14"/>
  <c r="BJ36" i="14"/>
  <c r="BJ35" i="14"/>
  <c r="BJ34" i="14"/>
  <c r="BJ33" i="14"/>
  <c r="BJ32" i="14"/>
  <c r="BJ31" i="14"/>
  <c r="BJ61" i="14"/>
  <c r="BI58" i="14"/>
  <c r="BJ55" i="14"/>
  <c r="BI54" i="14"/>
  <c r="BJ51" i="14"/>
  <c r="BI50" i="14"/>
  <c r="BI30" i="14"/>
  <c r="BI29" i="14"/>
  <c r="BI28" i="14"/>
  <c r="BI27" i="14"/>
  <c r="BI26" i="14"/>
  <c r="BI25" i="14"/>
  <c r="BI24" i="14"/>
  <c r="BI23" i="14"/>
  <c r="BI22" i="14"/>
  <c r="BI21" i="14"/>
  <c r="BI20" i="14"/>
  <c r="BI19" i="14"/>
  <c r="BI18" i="14"/>
  <c r="BI17" i="14"/>
  <c r="BI16" i="14"/>
  <c r="BI15" i="14"/>
  <c r="BI14" i="14"/>
  <c r="BI13" i="14"/>
  <c r="BI12" i="14"/>
  <c r="BI11" i="14"/>
  <c r="BI10" i="14"/>
  <c r="BI9" i="14"/>
  <c r="BI8" i="14"/>
  <c r="BI7" i="14"/>
  <c r="BI6" i="14"/>
  <c r="BI5" i="14"/>
  <c r="BI4" i="14"/>
  <c r="BI3" i="14"/>
  <c r="BI2" i="14"/>
  <c r="BJ63" i="14"/>
  <c r="BI56" i="14"/>
  <c r="BI52" i="14"/>
  <c r="BI49" i="14"/>
  <c r="BI45" i="14"/>
  <c r="BJ59" i="14"/>
  <c r="BI46" i="14"/>
  <c r="BI42" i="14"/>
  <c r="BI38" i="14"/>
  <c r="BI34" i="14"/>
  <c r="BJ57" i="14"/>
  <c r="BJ52" i="14"/>
  <c r="BI47" i="14"/>
  <c r="BI37" i="14"/>
  <c r="BJ58" i="14"/>
  <c r="BJ53" i="14"/>
  <c r="BI44" i="14"/>
  <c r="BI40" i="14"/>
  <c r="BI39" i="14"/>
  <c r="BJ56" i="14"/>
  <c r="BJ50" i="14"/>
  <c r="BI48" i="14"/>
  <c r="BI43" i="14"/>
  <c r="BI36" i="14"/>
  <c r="BI35" i="14"/>
  <c r="BJ30" i="14"/>
  <c r="BJ26" i="14"/>
  <c r="BJ27" i="14"/>
  <c r="BJ23" i="14"/>
  <c r="BJ19" i="14"/>
  <c r="BI33" i="14"/>
  <c r="BJ29" i="14"/>
  <c r="BJ25" i="14"/>
  <c r="BJ21" i="14"/>
  <c r="BJ17" i="14"/>
  <c r="BJ13" i="14"/>
  <c r="BI32" i="14"/>
  <c r="BJ28" i="14"/>
  <c r="BJ11" i="14"/>
  <c r="BJ7" i="14"/>
  <c r="BJ3" i="14"/>
  <c r="BI41" i="14"/>
  <c r="BJ24" i="14"/>
  <c r="BJ20" i="14"/>
  <c r="BJ16" i="14"/>
  <c r="BJ15" i="14"/>
  <c r="BJ14" i="14"/>
  <c r="BI31" i="14"/>
  <c r="BJ22" i="14"/>
  <c r="BJ18" i="14"/>
  <c r="BJ10" i="14"/>
  <c r="BJ6" i="14"/>
  <c r="BJ2" i="14"/>
  <c r="BJ9" i="14"/>
  <c r="BJ8" i="14"/>
  <c r="BJ54" i="14"/>
  <c r="BJ12" i="14"/>
  <c r="BJ4" i="14"/>
  <c r="BJ5" i="14"/>
  <c r="BL63" i="14"/>
  <c r="BL61" i="14"/>
  <c r="BL59" i="14"/>
  <c r="BL58" i="14"/>
  <c r="BL57" i="14"/>
  <c r="BL56" i="14"/>
  <c r="BL55" i="14"/>
  <c r="BL54" i="14"/>
  <c r="BL53" i="14"/>
  <c r="BL52" i="14"/>
  <c r="BL51" i="14"/>
  <c r="BL50" i="14"/>
  <c r="BL64" i="14"/>
  <c r="BL62" i="14"/>
  <c r="BL47" i="14"/>
  <c r="BL60" i="14"/>
  <c r="BL48" i="14"/>
  <c r="BL44" i="14"/>
  <c r="BL40" i="14"/>
  <c r="BL36" i="14"/>
  <c r="BL32" i="14"/>
  <c r="BL41" i="14"/>
  <c r="BL49" i="14"/>
  <c r="BL43" i="14"/>
  <c r="BL42" i="14"/>
  <c r="BL46" i="14"/>
  <c r="BL45" i="14"/>
  <c r="BL39" i="14"/>
  <c r="BL38" i="14"/>
  <c r="BL35" i="14"/>
  <c r="BL31" i="14"/>
  <c r="BL28" i="14"/>
  <c r="BL33" i="14"/>
  <c r="BL29" i="14"/>
  <c r="BL25" i="14"/>
  <c r="BL21" i="14"/>
  <c r="BL17" i="14"/>
  <c r="BL27" i="14"/>
  <c r="BL23" i="14"/>
  <c r="BL19" i="14"/>
  <c r="BL15" i="14"/>
  <c r="BL34" i="14"/>
  <c r="BL30" i="14"/>
  <c r="BL9" i="14"/>
  <c r="BL5" i="14"/>
  <c r="BL22" i="14"/>
  <c r="BL18" i="14"/>
  <c r="BL37" i="14"/>
  <c r="BL24" i="14"/>
  <c r="BL20" i="14"/>
  <c r="BL16" i="14"/>
  <c r="BL14" i="14"/>
  <c r="BL13" i="14"/>
  <c r="BL12" i="14"/>
  <c r="BL8" i="14"/>
  <c r="BL4" i="14"/>
  <c r="BL6" i="14"/>
  <c r="BL11" i="14"/>
  <c r="BL3" i="14"/>
  <c r="BL7" i="14"/>
  <c r="BL26" i="14"/>
  <c r="BL10" i="14"/>
  <c r="BL2" i="14"/>
  <c r="B158" i="18"/>
  <c r="B171" i="18"/>
  <c r="AP30" i="11"/>
  <c r="BF30" i="11"/>
  <c r="BV30" i="11"/>
  <c r="AB31" i="11"/>
  <c r="AR31" i="11"/>
  <c r="BH31" i="11"/>
  <c r="Z32" i="11"/>
  <c r="AP32" i="11"/>
  <c r="BF32" i="11"/>
  <c r="BV32" i="11"/>
  <c r="AB33" i="11"/>
  <c r="AR33" i="11"/>
  <c r="BH33" i="11"/>
  <c r="Z34" i="11"/>
  <c r="AP34" i="11"/>
  <c r="BF34" i="11"/>
  <c r="BV34" i="11"/>
  <c r="AB35" i="11"/>
  <c r="AR35" i="11"/>
  <c r="BH35" i="11"/>
  <c r="Z36" i="11"/>
  <c r="AP36" i="11"/>
  <c r="BF36" i="11"/>
  <c r="BV36" i="11"/>
  <c r="AB37" i="11"/>
  <c r="AR37" i="11"/>
  <c r="BH37" i="11"/>
  <c r="Z38" i="11"/>
  <c r="AP38" i="11"/>
  <c r="BF38" i="11"/>
  <c r="BV38" i="11"/>
  <c r="AB39" i="11"/>
  <c r="AR39" i="11"/>
  <c r="BH39" i="11"/>
  <c r="Z40" i="11"/>
  <c r="AP40" i="11"/>
  <c r="BF40" i="11"/>
  <c r="BV40" i="11"/>
  <c r="AB41" i="11"/>
  <c r="AR41" i="11"/>
  <c r="BH41" i="11"/>
  <c r="Z42" i="11"/>
  <c r="AP42" i="11"/>
  <c r="BF42" i="11"/>
  <c r="BV42" i="11"/>
  <c r="AB43" i="11"/>
  <c r="AR43" i="11"/>
  <c r="BH43" i="11"/>
  <c r="Z44" i="11"/>
  <c r="AP44" i="11"/>
  <c r="BF44" i="11"/>
  <c r="BV44" i="11"/>
  <c r="AB45" i="11"/>
  <c r="AR45" i="11"/>
  <c r="BH45" i="11"/>
  <c r="Z46" i="11"/>
  <c r="AP46" i="11"/>
  <c r="BF46" i="11"/>
  <c r="BV46" i="11"/>
  <c r="AB47" i="11"/>
  <c r="AR47" i="11"/>
  <c r="BH47" i="11"/>
  <c r="Z48" i="11"/>
  <c r="AP48" i="11"/>
  <c r="BF48" i="11"/>
  <c r="BV48" i="11"/>
  <c r="AB49" i="11"/>
  <c r="AR49" i="11"/>
  <c r="BH49" i="11"/>
  <c r="Z50" i="11"/>
  <c r="AP50" i="11"/>
  <c r="BF50" i="11"/>
  <c r="BV50" i="11"/>
  <c r="AB51" i="11"/>
  <c r="AR51" i="11"/>
  <c r="BH51" i="11"/>
  <c r="Z52" i="11"/>
  <c r="AP52" i="11"/>
  <c r="BF52" i="11"/>
  <c r="BV52" i="11"/>
  <c r="AB53" i="11"/>
  <c r="AR53" i="11"/>
  <c r="BH53" i="11"/>
  <c r="Z54" i="11"/>
  <c r="AP54" i="11"/>
  <c r="BF54" i="11"/>
  <c r="BV54" i="11"/>
  <c r="AB55" i="11"/>
  <c r="AR55" i="11"/>
  <c r="BH55" i="11"/>
  <c r="Z56" i="11"/>
  <c r="AP56" i="11"/>
  <c r="BF56" i="11"/>
  <c r="BV56" i="11"/>
  <c r="AB57" i="11"/>
  <c r="AR57" i="11"/>
  <c r="BH57" i="11"/>
  <c r="Z58" i="11"/>
  <c r="AP58" i="11"/>
  <c r="BF58" i="11"/>
  <c r="BV58" i="11"/>
  <c r="AB59" i="11"/>
  <c r="AR59" i="11"/>
  <c r="BH59" i="11"/>
  <c r="Z60" i="11"/>
  <c r="AP60" i="11"/>
  <c r="BF60" i="11"/>
  <c r="BV60" i="11"/>
  <c r="AB61" i="11"/>
  <c r="AR61" i="11"/>
  <c r="BH61" i="11"/>
  <c r="Z62" i="11"/>
  <c r="AP62" i="11"/>
  <c r="BF62" i="11"/>
  <c r="BV62" i="11"/>
  <c r="Z64" i="11"/>
  <c r="AP64" i="11"/>
  <c r="BF64" i="11"/>
  <c r="BV64" i="11"/>
  <c r="AI2" i="12"/>
  <c r="AY2" i="12"/>
  <c r="BO2" i="12"/>
  <c r="W3" i="12"/>
  <c r="AM3" i="12"/>
  <c r="BC3" i="12"/>
  <c r="BS3" i="12"/>
  <c r="U4" i="12"/>
  <c r="AK4" i="12"/>
  <c r="BA4" i="12"/>
  <c r="BQ4" i="12"/>
  <c r="Y5" i="12"/>
  <c r="AO5" i="12"/>
  <c r="BE5" i="12"/>
  <c r="BU5" i="12"/>
  <c r="AI6" i="12"/>
  <c r="AY6" i="12"/>
  <c r="BO6" i="12"/>
  <c r="W7" i="12"/>
  <c r="AM7" i="12"/>
  <c r="BC7" i="12"/>
  <c r="BS7" i="12"/>
  <c r="U8" i="12"/>
  <c r="AK8" i="12"/>
  <c r="BA8" i="12"/>
  <c r="BQ8" i="12"/>
  <c r="Y9" i="12"/>
  <c r="AO9" i="12"/>
  <c r="BE9" i="12"/>
  <c r="BU9" i="12"/>
  <c r="AI10" i="12"/>
  <c r="AY10" i="12"/>
  <c r="BO10" i="12"/>
  <c r="W11" i="12"/>
  <c r="AM11" i="12"/>
  <c r="BC11" i="12"/>
  <c r="BS11" i="12"/>
  <c r="U12" i="12"/>
  <c r="AK12" i="12"/>
  <c r="BA12" i="12"/>
  <c r="BQ12" i="12"/>
  <c r="Y13" i="12"/>
  <c r="AO13" i="12"/>
  <c r="BE13" i="12"/>
  <c r="BU13" i="12"/>
  <c r="AI14" i="12"/>
  <c r="AY14" i="12"/>
  <c r="BO14" i="12"/>
  <c r="W15" i="12"/>
  <c r="AM15" i="12"/>
  <c r="BC15" i="12"/>
  <c r="BS15" i="12"/>
  <c r="U16" i="12"/>
  <c r="AK16" i="12"/>
  <c r="BA16" i="12"/>
  <c r="BS16" i="12"/>
  <c r="AK19" i="12"/>
  <c r="BU26" i="12"/>
  <c r="U29" i="12"/>
  <c r="AI29" i="12"/>
  <c r="BA29" i="12"/>
  <c r="BO29" i="12"/>
  <c r="Y30" i="12"/>
  <c r="AM30" i="12"/>
  <c r="BE30" i="12"/>
  <c r="BS30" i="12"/>
</calcChain>
</file>

<file path=xl/sharedStrings.xml><?xml version="1.0" encoding="utf-8"?>
<sst xmlns="http://schemas.openxmlformats.org/spreadsheetml/2006/main" count="908" uniqueCount="194">
  <si>
    <t>Moyenne</t>
  </si>
  <si>
    <t>LCS</t>
  </si>
  <si>
    <t>LCI</t>
  </si>
  <si>
    <t>Ecart Type (Global)</t>
  </si>
  <si>
    <t>Moyenne X̅</t>
  </si>
  <si>
    <r>
      <t>Moyenne Etendu R</t>
    </r>
    <r>
      <rPr>
        <b/>
        <sz val="11"/>
        <color theme="1"/>
        <rFont val="Calibri"/>
        <family val="2"/>
      </rPr>
      <t>̅</t>
    </r>
  </si>
  <si>
    <t>Spécification client sup</t>
  </si>
  <si>
    <t>Spécification client inf</t>
  </si>
  <si>
    <t>Ordre pièce</t>
  </si>
  <si>
    <t>Date de la mesure</t>
  </si>
  <si>
    <t>Ppk</t>
  </si>
  <si>
    <t>Pp</t>
  </si>
  <si>
    <t>N°OF</t>
  </si>
  <si>
    <t>Température lors de la mesure (°C)</t>
  </si>
  <si>
    <t>Cercle P21</t>
  </si>
  <si>
    <t>Cercle P11</t>
  </si>
  <si>
    <t>Cercle P12</t>
  </si>
  <si>
    <t>cercle D1</t>
  </si>
  <si>
    <t>cercle D2</t>
  </si>
  <si>
    <t>cercle D3</t>
  </si>
  <si>
    <t>cercle D4</t>
  </si>
  <si>
    <t>cercle D5</t>
  </si>
  <si>
    <t>cercle D6</t>
  </si>
  <si>
    <t>cercle D7</t>
  </si>
  <si>
    <t>cercle D8</t>
  </si>
  <si>
    <t>cercle D9</t>
  </si>
  <si>
    <t>cercle D10</t>
  </si>
  <si>
    <t>cercle D11</t>
  </si>
  <si>
    <t>cercle D12</t>
  </si>
  <si>
    <t>Cercle P22</t>
  </si>
  <si>
    <t>cercle G1</t>
  </si>
  <si>
    <t>cercle G2</t>
  </si>
  <si>
    <t>cercle G3</t>
  </si>
  <si>
    <t>cercle G4</t>
  </si>
  <si>
    <t>cercle G5</t>
  </si>
  <si>
    <t>cercle G6</t>
  </si>
  <si>
    <t>cercle G7</t>
  </si>
  <si>
    <t>cercle G8</t>
  </si>
  <si>
    <t>cercle G9</t>
  </si>
  <si>
    <t>cercle G10</t>
  </si>
  <si>
    <t>cercle G11</t>
  </si>
  <si>
    <t xml:space="preserve">Température </t>
  </si>
  <si>
    <t>Max</t>
  </si>
  <si>
    <t>Mini</t>
  </si>
  <si>
    <t>Cercle P22/L</t>
  </si>
  <si>
    <t>Etendu P22</t>
  </si>
  <si>
    <t>Etendu P12</t>
  </si>
  <si>
    <t>Seuil 1 sigma P12</t>
  </si>
  <si>
    <t>Seuil 2 sigma P12</t>
  </si>
  <si>
    <t>Seuil 3 sigma P12</t>
  </si>
  <si>
    <t>Seuil 1 sigma P22</t>
  </si>
  <si>
    <t>Seuil 2 sigma P22</t>
  </si>
  <si>
    <t>Seuil 3 sigma P22</t>
  </si>
  <si>
    <t>Etendu P22/L</t>
  </si>
  <si>
    <t>Seuil 1 sigma P22/L</t>
  </si>
  <si>
    <t>Seuil 2 sigma P22/L</t>
  </si>
  <si>
    <t>Seuil 3 sigma P22/L</t>
  </si>
  <si>
    <t>Etendu D1</t>
  </si>
  <si>
    <t>Seuil 1 sigma D1</t>
  </si>
  <si>
    <t>Seuil 2 sigma D1</t>
  </si>
  <si>
    <t>Seuil 3 sigma D1</t>
  </si>
  <si>
    <t>Seuil 3 sigma D2</t>
  </si>
  <si>
    <t>Seuil 3 sigma D3</t>
  </si>
  <si>
    <t>Seuil 3 sigma D4</t>
  </si>
  <si>
    <t>Seuil 3 sigma D5</t>
  </si>
  <si>
    <t>Etendu D12</t>
  </si>
  <si>
    <t>Etendu D2</t>
  </si>
  <si>
    <t>Seuil 1 sigma D2</t>
  </si>
  <si>
    <t>Seuil 2 sigma D3</t>
  </si>
  <si>
    <t>Seuil 2 sigma D2</t>
  </si>
  <si>
    <t>Etendu D3</t>
  </si>
  <si>
    <t>Seuil 1 sigma D3</t>
  </si>
  <si>
    <t>Etendu D4</t>
  </si>
  <si>
    <t>Seuil 1 sigma D4</t>
  </si>
  <si>
    <t>Seuil 2 sigma D4</t>
  </si>
  <si>
    <t>Etendu D5</t>
  </si>
  <si>
    <t>Seuil 1 sigma D5</t>
  </si>
  <si>
    <t>Seuil 2 sigma D5</t>
  </si>
  <si>
    <t>Etendu D6</t>
  </si>
  <si>
    <t>Seuil 1 sigma D6</t>
  </si>
  <si>
    <t>Seuil 2 sigma D6</t>
  </si>
  <si>
    <t>Seuil 3 sigma D6</t>
  </si>
  <si>
    <t>Etendu D7</t>
  </si>
  <si>
    <t>Seuil 1 sigma D7</t>
  </si>
  <si>
    <t>Seuil 2 sigma D7</t>
  </si>
  <si>
    <t>Seuil 3 sigma D7</t>
  </si>
  <si>
    <t>Etendu D8</t>
  </si>
  <si>
    <t>Seuil 1 sigma D8</t>
  </si>
  <si>
    <t>Seuil 2 sigma D8</t>
  </si>
  <si>
    <t>Seuil 3 sigma D8</t>
  </si>
  <si>
    <t>Etendu D9</t>
  </si>
  <si>
    <t>Seuil 1 sigma D9</t>
  </si>
  <si>
    <t>Seuil 2 sigma D9</t>
  </si>
  <si>
    <t>Seuil 3 sigma D9</t>
  </si>
  <si>
    <t>Etendu D10</t>
  </si>
  <si>
    <t>Seuil 1 sigma D10</t>
  </si>
  <si>
    <t>Seuil 2 sigma D10</t>
  </si>
  <si>
    <t>Seuil 3 sigma D10</t>
  </si>
  <si>
    <t>Etendu D11</t>
  </si>
  <si>
    <t>Seuil 1 sigma D11</t>
  </si>
  <si>
    <t>Seuil 2 sigma D11</t>
  </si>
  <si>
    <t>Seuil 3 sigma D11</t>
  </si>
  <si>
    <t>Seuil 1 sigma D12</t>
  </si>
  <si>
    <t>Seuil 2 sigma D12</t>
  </si>
  <si>
    <t>Seuil 3 sigma D12</t>
  </si>
  <si>
    <t>Cercle P21/L</t>
  </si>
  <si>
    <t>Etendu P11</t>
  </si>
  <si>
    <t>Seuil 1 sigma P11</t>
  </si>
  <si>
    <t>Seuil 2 sigma P11</t>
  </si>
  <si>
    <t>Seuil 3 sigma P11</t>
  </si>
  <si>
    <t>Etendu P21</t>
  </si>
  <si>
    <t>Seuil 1 sigma P21</t>
  </si>
  <si>
    <t>Seuil 2 sigma P21</t>
  </si>
  <si>
    <t>Seuil 3 sigma P21</t>
  </si>
  <si>
    <t>Etendu P21/L</t>
  </si>
  <si>
    <t>Seuil 1 sigma P21/L</t>
  </si>
  <si>
    <t>Seuil 2 sigma P21/L</t>
  </si>
  <si>
    <t>Seuil 3 sigma P21/L</t>
  </si>
  <si>
    <t>Etendu G1</t>
  </si>
  <si>
    <t>Seuil 1 sigma G1</t>
  </si>
  <si>
    <t>Seuil 2 sigma G1</t>
  </si>
  <si>
    <t>Seuil 3 sigma G1</t>
  </si>
  <si>
    <t>Etendu G2</t>
  </si>
  <si>
    <t>Seuil 1 sigma G2</t>
  </si>
  <si>
    <t>Seuil 2 sigma G2</t>
  </si>
  <si>
    <t>Seuil 3 sigma G2</t>
  </si>
  <si>
    <t>Etendu G3</t>
  </si>
  <si>
    <t>Seuil 1 sigma G3</t>
  </si>
  <si>
    <t>Seuil 2 sigma G3</t>
  </si>
  <si>
    <t>Seuil 3 sigma G3</t>
  </si>
  <si>
    <t>Etendu G4</t>
  </si>
  <si>
    <t>Seuil 1 sigma G4</t>
  </si>
  <si>
    <t>Seuil 2 sigma G4</t>
  </si>
  <si>
    <t>Seuil 3 sigma G4</t>
  </si>
  <si>
    <t>Etendu G5</t>
  </si>
  <si>
    <t>Seuil 1 sigma G5</t>
  </si>
  <si>
    <t>Seuil 3 sigma G5</t>
  </si>
  <si>
    <t>Etendu G6</t>
  </si>
  <si>
    <t>Seuil 1 sigma G6</t>
  </si>
  <si>
    <t>Seuil 2 sigma G6</t>
  </si>
  <si>
    <t>Seuil 3 sigma G6</t>
  </si>
  <si>
    <t>Etendu G7</t>
  </si>
  <si>
    <t>Seuil 1 sigma G7</t>
  </si>
  <si>
    <t>Seuil 2 sigma G7</t>
  </si>
  <si>
    <t>Seuil 3 sigma G7</t>
  </si>
  <si>
    <t>Etendu G8</t>
  </si>
  <si>
    <t>Seuil 1 sigma G8</t>
  </si>
  <si>
    <t>Seuil 2 sigma G8</t>
  </si>
  <si>
    <t>Seuil 3 sigma G8</t>
  </si>
  <si>
    <t>Etendu G9</t>
  </si>
  <si>
    <t>Seuil 1 sigma G9</t>
  </si>
  <si>
    <t>Seuil 2 sigma G9</t>
  </si>
  <si>
    <t>Seuil 3 sigma G9</t>
  </si>
  <si>
    <t>Etendu G10</t>
  </si>
  <si>
    <t>Seuil 1 sigma G10</t>
  </si>
  <si>
    <t>Seuil 2 sigma G10</t>
  </si>
  <si>
    <t>Seuil 3 sigma G10</t>
  </si>
  <si>
    <t>Etendu G11</t>
  </si>
  <si>
    <t>Seuil 1 sigma G11</t>
  </si>
  <si>
    <t>Seuil 2 sigma G11</t>
  </si>
  <si>
    <t>Seuil 3 sigma G11</t>
  </si>
  <si>
    <t>Cercle D1</t>
  </si>
  <si>
    <t>Cercle D2</t>
  </si>
  <si>
    <t>Cercle D3</t>
  </si>
  <si>
    <t>Cercle D4</t>
  </si>
  <si>
    <t>Cercle D5</t>
  </si>
  <si>
    <t>Cercle D6</t>
  </si>
  <si>
    <t>Cercle D7</t>
  </si>
  <si>
    <t>Cercle D8</t>
  </si>
  <si>
    <t>Cercle D9</t>
  </si>
  <si>
    <t>Cercle D10</t>
  </si>
  <si>
    <t>Cercle D11</t>
  </si>
  <si>
    <t>Cercle D12</t>
  </si>
  <si>
    <t>Cercle G1</t>
  </si>
  <si>
    <t>Cercle G11</t>
  </si>
  <si>
    <t>Cercle G10</t>
  </si>
  <si>
    <t>Cercle G9</t>
  </si>
  <si>
    <t>Cercle G8</t>
  </si>
  <si>
    <t>Cercle G7</t>
  </si>
  <si>
    <t>Cercle G6</t>
  </si>
  <si>
    <t>Cercle G5</t>
  </si>
  <si>
    <t>Cercle G4</t>
  </si>
  <si>
    <t>Cercle G3</t>
  </si>
  <si>
    <t>Cercle G2</t>
  </si>
  <si>
    <t>Nombre d'OF depuis le 01/01/2019</t>
  </si>
  <si>
    <t>cercle G12</t>
  </si>
  <si>
    <t>Etendu G12</t>
  </si>
  <si>
    <t>Seuil 1 sigma G12</t>
  </si>
  <si>
    <t>Seuil 2 sigma G12</t>
  </si>
  <si>
    <t>Seuil 3 sigma G12</t>
  </si>
  <si>
    <t>Cercle G12</t>
  </si>
  <si>
    <t>Seuil 2 sigma G5</t>
  </si>
  <si>
    <t>0,1,2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</si>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</sst>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[$-40C]mmmm\-yy;@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scheme val="minor"/>
    </font>
    <font>
      <b/>
      <sz val="11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4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64" fontId="1" fillId="7" borderId="2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164" fontId="1" fillId="8" borderId="2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horizontal="center" vertical="center"/>
    </xf>
    <xf numFmtId="2" fontId="1" fillId="9" borderId="7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2" fontId="2" fillId="12" borderId="0" xfId="0" applyNumberFormat="1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2" fontId="2" fillId="6" borderId="0" xfId="0" applyNumberFormat="1" applyFont="1" applyFill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1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11" borderId="1" xfId="0" applyFont="1" applyFill="1" applyBorder="1" applyAlignment="1">
      <alignment horizontal="center" wrapText="1"/>
    </xf>
    <xf numFmtId="2" fontId="0" fillId="6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2" fontId="7" fillId="12" borderId="0" xfId="0" applyNumberFormat="1" applyFont="1" applyFill="1" applyAlignment="1">
      <alignment horizontal="center" vertical="center" wrapText="1"/>
    </xf>
    <xf numFmtId="0" fontId="7" fillId="13" borderId="0" xfId="0" applyFont="1" applyFill="1" applyAlignment="1">
      <alignment horizontal="center" vertical="center" wrapText="1"/>
    </xf>
    <xf numFmtId="2" fontId="7" fillId="6" borderId="0" xfId="0" applyNumberFormat="1" applyFont="1" applyFill="1" applyAlignment="1">
      <alignment horizontal="center" vertical="center" wrapText="1"/>
    </xf>
    <xf numFmtId="1" fontId="1" fillId="7" borderId="2" xfId="0" applyNumberFormat="1" applyFont="1" applyFill="1" applyBorder="1" applyAlignment="1">
      <alignment horizontal="center" vertical="center"/>
    </xf>
    <xf numFmtId="2" fontId="0" fillId="12" borderId="0" xfId="0" applyNumberFormat="1" applyFont="1" applyFill="1" applyAlignment="1">
      <alignment horizontal="center" vertical="center" wrapText="1"/>
    </xf>
    <xf numFmtId="2" fontId="2" fillId="6" borderId="1" xfId="0" applyNumberFormat="1" applyFont="1" applyFill="1" applyBorder="1" applyAlignment="1">
      <alignment horizontal="center" vertical="center" wrapText="1"/>
    </xf>
    <xf numFmtId="2" fontId="2" fillId="12" borderId="1" xfId="0" applyNumberFormat="1" applyFont="1" applyFill="1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2" fillId="6" borderId="0" xfId="0" applyNumberFormat="1" applyFont="1" applyFill="1" applyBorder="1" applyAlignment="1">
      <alignment horizontal="center" vertical="center" wrapText="1"/>
    </xf>
    <xf numFmtId="0" fontId="2" fillId="13" borderId="0" xfId="0" applyFont="1" applyFill="1" applyBorder="1" applyAlignment="1">
      <alignment horizontal="center" vertical="center" wrapText="1"/>
    </xf>
    <xf numFmtId="2" fontId="7" fillId="12" borderId="0" xfId="0" applyNumberFormat="1" applyFont="1" applyFill="1" applyBorder="1" applyAlignment="1">
      <alignment horizontal="center" vertical="center" wrapText="1"/>
    </xf>
    <xf numFmtId="0" fontId="7" fillId="13" borderId="0" xfId="0" applyFont="1" applyFill="1" applyBorder="1" applyAlignment="1">
      <alignment horizontal="center" vertical="center" wrapText="1"/>
    </xf>
    <xf numFmtId="2" fontId="7" fillId="6" borderId="0" xfId="0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2" fontId="2" fillId="6" borderId="16" xfId="0" applyNumberFormat="1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1" fillId="14" borderId="17" xfId="0" applyFont="1" applyFill="1" applyBorder="1" applyAlignment="1">
      <alignment horizontal="center"/>
    </xf>
    <xf numFmtId="0" fontId="6" fillId="14" borderId="13" xfId="0" applyFont="1" applyFill="1" applyBorder="1" applyAlignment="1">
      <alignment horizontal="center" vertical="center"/>
    </xf>
    <xf numFmtId="0" fontId="1" fillId="14" borderId="18" xfId="0" applyFont="1" applyFill="1" applyBorder="1" applyAlignment="1">
      <alignment horizontal="center" vertical="center"/>
    </xf>
    <xf numFmtId="0" fontId="1" fillId="14" borderId="17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 wrapText="1"/>
    </xf>
    <xf numFmtId="2" fontId="6" fillId="6" borderId="16" xfId="0" applyNumberFormat="1" applyFont="1" applyFill="1" applyBorder="1" applyAlignment="1">
      <alignment horizontal="center" vertical="center" wrapText="1"/>
    </xf>
    <xf numFmtId="0" fontId="1" fillId="14" borderId="17" xfId="0" applyFont="1" applyFill="1" applyBorder="1" applyAlignment="1">
      <alignment horizontal="center" vertical="center" wrapText="1"/>
    </xf>
    <xf numFmtId="0" fontId="1" fillId="14" borderId="19" xfId="0" applyFont="1" applyFill="1" applyBorder="1" applyAlignment="1">
      <alignment horizontal="center" vertical="center" wrapText="1"/>
    </xf>
    <xf numFmtId="0" fontId="8" fillId="14" borderId="17" xfId="0" applyFont="1" applyFill="1" applyBorder="1" applyAlignment="1">
      <alignment horizontal="center" vertical="center" wrapText="1"/>
    </xf>
    <xf numFmtId="0" fontId="2" fillId="13" borderId="0" xfId="0" applyNumberFormat="1" applyFont="1" applyFill="1" applyAlignment="1">
      <alignment horizontal="center" vertical="center" wrapText="1"/>
    </xf>
    <xf numFmtId="0" fontId="2" fillId="13" borderId="0" xfId="0" applyNumberFormat="1" applyFont="1" applyFill="1" applyBorder="1" applyAlignment="1">
      <alignment horizontal="center" vertical="center" wrapText="1"/>
    </xf>
    <xf numFmtId="165" fontId="0" fillId="0" borderId="15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13" borderId="0" xfId="0" applyNumberFormat="1" applyFont="1" applyFill="1" applyAlignment="1">
      <alignment horizontal="center" vertical="center" wrapText="1"/>
    </xf>
    <xf numFmtId="0" fontId="2" fillId="12" borderId="0" xfId="0" applyNumberFormat="1" applyFont="1" applyFill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165" fontId="0" fillId="0" borderId="11" xfId="0" applyNumberFormat="1" applyFont="1" applyFill="1" applyBorder="1" applyAlignment="1">
      <alignment horizontal="center" vertical="center"/>
    </xf>
    <xf numFmtId="165" fontId="0" fillId="0" borderId="1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2" fontId="0" fillId="6" borderId="0" xfId="0" applyNumberFormat="1" applyFont="1" applyFill="1" applyBorder="1" applyAlignment="1">
      <alignment horizontal="center" vertical="center" wrapText="1"/>
    </xf>
    <xf numFmtId="0" fontId="0" fillId="13" borderId="0" xfId="0" applyNumberFormat="1" applyFont="1" applyFill="1" applyBorder="1" applyAlignment="1">
      <alignment horizontal="center" vertical="center" wrapText="1"/>
    </xf>
    <xf numFmtId="2" fontId="2" fillId="12" borderId="0" xfId="0" applyNumberFormat="1" applyFont="1" applyFill="1" applyBorder="1" applyAlignment="1">
      <alignment horizontal="center" vertical="center" wrapText="1"/>
    </xf>
    <xf numFmtId="0" fontId="2" fillId="12" borderId="0" xfId="0" applyNumberFormat="1" applyFont="1" applyFill="1" applyBorder="1" applyAlignment="1">
      <alignment horizontal="center" vertical="center" wrapText="1"/>
    </xf>
    <xf numFmtId="165" fontId="9" fillId="0" borderId="15" xfId="0" applyNumberFormat="1" applyFont="1" applyFill="1" applyBorder="1" applyAlignment="1">
      <alignment horizontal="center" vertical="center"/>
    </xf>
    <xf numFmtId="0" fontId="7" fillId="13" borderId="0" xfId="0" applyNumberFormat="1" applyFont="1" applyFill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2" fontId="10" fillId="6" borderId="16" xfId="0" applyNumberFormat="1" applyFont="1" applyFill="1" applyBorder="1" applyAlignment="1">
      <alignment horizontal="center" vertical="center" wrapText="1"/>
    </xf>
    <xf numFmtId="2" fontId="7" fillId="12" borderId="16" xfId="0" applyNumberFormat="1" applyFont="1" applyFill="1" applyBorder="1" applyAlignment="1">
      <alignment horizontal="center" vertical="center" wrapText="1"/>
    </xf>
    <xf numFmtId="2" fontId="7" fillId="6" borderId="16" xfId="0" applyNumberFormat="1" applyFont="1" applyFill="1" applyBorder="1" applyAlignment="1">
      <alignment horizontal="center" vertical="center" wrapText="1"/>
    </xf>
    <xf numFmtId="0" fontId="9" fillId="13" borderId="0" xfId="0" applyNumberFormat="1" applyFont="1" applyFill="1" applyBorder="1" applyAlignment="1">
      <alignment horizontal="center" vertical="center" wrapText="1"/>
    </xf>
    <xf numFmtId="0" fontId="7" fillId="12" borderId="0" xfId="0" applyNumberFormat="1" applyFont="1" applyFill="1" applyBorder="1" applyAlignment="1">
      <alignment horizontal="center" vertical="center" wrapText="1"/>
    </xf>
    <xf numFmtId="0" fontId="7" fillId="13" borderId="0" xfId="0" applyNumberFormat="1" applyFont="1" applyFill="1" applyBorder="1" applyAlignment="1">
      <alignment horizontal="center" vertical="center" wrapText="1"/>
    </xf>
    <xf numFmtId="2" fontId="9" fillId="6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2" fontId="2" fillId="12" borderId="16" xfId="0" applyNumberFormat="1" applyFont="1" applyFill="1" applyBorder="1" applyAlignment="1">
      <alignment horizontal="center" vertical="center" wrapText="1"/>
    </xf>
    <xf numFmtId="0" fontId="0" fillId="0" borderId="22" xfId="0" applyNumberFormat="1" applyFill="1" applyBorder="1" applyAlignment="1">
      <alignment horizontal="center" vertical="center"/>
    </xf>
    <xf numFmtId="0" fontId="0" fillId="0" borderId="23" xfId="0" applyNumberFormat="1" applyFill="1" applyBorder="1" applyAlignment="1">
      <alignment horizontal="center" vertical="center"/>
    </xf>
    <xf numFmtId="2" fontId="6" fillId="6" borderId="24" xfId="0" applyNumberFormat="1" applyFont="1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</cellXfs>
  <cellStyles count="1">
    <cellStyle name="Normal" xfId="0" builtinId="0"/>
  </cellStyles>
  <dxfs count="314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[$-40C]m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5" formatCode="[$-40C]m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b/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numFmt numFmtId="165" formatCode="[$-40C]mmmm\-yy;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1" indent="0" justifyLastLine="0" shrinkToFit="0" readingOrder="0"/>
    </dxf>
    <dxf>
      <font>
        <color auto="1"/>
      </font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</dxf>
    <dxf>
      <numFmt numFmtId="165" formatCode="[$-40C]mmmm\-yy;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Température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4092962962962963E-2"/>
          <c:y val="0.21674219741801243"/>
          <c:w val="0.92054884259259262"/>
          <c:h val="0.64769448305723087"/>
        </c:manualLayout>
      </c:layout>
      <c:lineChart>
        <c:grouping val="standard"/>
        <c:varyColors val="0"/>
        <c:ser>
          <c:idx val="0"/>
          <c:order val="0"/>
          <c:tx>
            <c:strRef>
              <c:f>'GAUCHE Intrados (GI)'!$D$1</c:f>
              <c:strCache>
                <c:ptCount val="1"/>
                <c:pt idx="0">
                  <c:v>Température lors de la mesure (°C)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'GAUCHE Intrados (GI)'!$D$2:$D$73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31</c:v>
                </c:pt>
                <c:pt idx="70">
                  <c:v>24</c:v>
                </c:pt>
                <c:pt idx="71">
                  <c:v>24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527968"/>
        <c:axId val="191660240"/>
      </c:lineChart>
      <c:catAx>
        <c:axId val="1925279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660240"/>
        <c:crosses val="autoZero"/>
        <c:auto val="1"/>
        <c:lblAlgn val="ctr"/>
        <c:lblOffset val="100"/>
        <c:noMultiLvlLbl val="0"/>
      </c:catAx>
      <c:valAx>
        <c:axId val="19166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52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3464180555555554"/>
          <c:y val="0.30486447487147356"/>
          <c:w val="6.1830416666666665E-2"/>
          <c:h val="0.40832803030616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P12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(GI)'!$T$1</c:f>
              <c:strCache>
                <c:ptCount val="1"/>
                <c:pt idx="0">
                  <c:v>Seuil 1 sigma P12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(GI)'!$T$2:$T$73</c:f>
              <c:numCache>
                <c:formatCode>General</c:formatCode>
                <c:ptCount val="72"/>
                <c:pt idx="0">
                  <c:v>0.28975859351784256</c:v>
                </c:pt>
                <c:pt idx="1">
                  <c:v>0.28975859351784256</c:v>
                </c:pt>
                <c:pt idx="2">
                  <c:v>0.28975859351784256</c:v>
                </c:pt>
                <c:pt idx="3">
                  <c:v>0.28975859351784256</c:v>
                </c:pt>
                <c:pt idx="4">
                  <c:v>0.28975859351784256</c:v>
                </c:pt>
                <c:pt idx="5">
                  <c:v>0.28975859351784256</c:v>
                </c:pt>
                <c:pt idx="6">
                  <c:v>0.28975859351784256</c:v>
                </c:pt>
                <c:pt idx="7">
                  <c:v>0.28975859351784256</c:v>
                </c:pt>
                <c:pt idx="8">
                  <c:v>0.28975859351784256</c:v>
                </c:pt>
                <c:pt idx="9">
                  <c:v>0.28975859351784256</c:v>
                </c:pt>
                <c:pt idx="10">
                  <c:v>0.28975859351784256</c:v>
                </c:pt>
                <c:pt idx="11">
                  <c:v>0.28975859351784256</c:v>
                </c:pt>
                <c:pt idx="12">
                  <c:v>0.28975859351784256</c:v>
                </c:pt>
                <c:pt idx="13">
                  <c:v>0.28975859351784256</c:v>
                </c:pt>
                <c:pt idx="14">
                  <c:v>0.28975859351784256</c:v>
                </c:pt>
                <c:pt idx="15">
                  <c:v>0.28975859351784256</c:v>
                </c:pt>
                <c:pt idx="16">
                  <c:v>0.28975859351784256</c:v>
                </c:pt>
                <c:pt idx="17">
                  <c:v>0.28975859351784256</c:v>
                </c:pt>
                <c:pt idx="18">
                  <c:v>0.28975859351784256</c:v>
                </c:pt>
                <c:pt idx="19">
                  <c:v>0.28975859351784256</c:v>
                </c:pt>
                <c:pt idx="20">
                  <c:v>0.28975859351784256</c:v>
                </c:pt>
                <c:pt idx="21">
                  <c:v>0.28975859351784256</c:v>
                </c:pt>
                <c:pt idx="22">
                  <c:v>0.28975859351784256</c:v>
                </c:pt>
                <c:pt idx="23">
                  <c:v>0.28975859351784256</c:v>
                </c:pt>
                <c:pt idx="24">
                  <c:v>0.28975859351784256</c:v>
                </c:pt>
                <c:pt idx="25">
                  <c:v>0.28975859351784256</c:v>
                </c:pt>
                <c:pt idx="26">
                  <c:v>0.28975859351784256</c:v>
                </c:pt>
                <c:pt idx="27">
                  <c:v>0.28975859351784256</c:v>
                </c:pt>
                <c:pt idx="28">
                  <c:v>0.28975859351784256</c:v>
                </c:pt>
                <c:pt idx="29">
                  <c:v>0.28975859351784256</c:v>
                </c:pt>
                <c:pt idx="30">
                  <c:v>0.28975859351784256</c:v>
                </c:pt>
                <c:pt idx="31">
                  <c:v>0.28975859351784256</c:v>
                </c:pt>
                <c:pt idx="32">
                  <c:v>0.28975859351784256</c:v>
                </c:pt>
                <c:pt idx="33">
                  <c:v>0.28975859351784256</c:v>
                </c:pt>
                <c:pt idx="34">
                  <c:v>0.28975859351784256</c:v>
                </c:pt>
                <c:pt idx="35">
                  <c:v>0.28975859351784256</c:v>
                </c:pt>
                <c:pt idx="36">
                  <c:v>0.28975859351784256</c:v>
                </c:pt>
                <c:pt idx="37">
                  <c:v>0.28975859351784256</c:v>
                </c:pt>
                <c:pt idx="38">
                  <c:v>0.28975859351784256</c:v>
                </c:pt>
                <c:pt idx="39">
                  <c:v>0.28975859351784256</c:v>
                </c:pt>
                <c:pt idx="40">
                  <c:v>0.28975859351784256</c:v>
                </c:pt>
                <c:pt idx="41">
                  <c:v>0.28975859351784256</c:v>
                </c:pt>
                <c:pt idx="42">
                  <c:v>0.28975859351784256</c:v>
                </c:pt>
                <c:pt idx="43">
                  <c:v>0.28975859351784256</c:v>
                </c:pt>
                <c:pt idx="44">
                  <c:v>0.28975859351784256</c:v>
                </c:pt>
                <c:pt idx="45">
                  <c:v>0.28975859351784256</c:v>
                </c:pt>
                <c:pt idx="46">
                  <c:v>0.28975859351784256</c:v>
                </c:pt>
                <c:pt idx="47">
                  <c:v>0.28975859351784256</c:v>
                </c:pt>
                <c:pt idx="48">
                  <c:v>0.28975859351784256</c:v>
                </c:pt>
                <c:pt idx="49">
                  <c:v>0.28975859351784256</c:v>
                </c:pt>
                <c:pt idx="50">
                  <c:v>0.28975859351784256</c:v>
                </c:pt>
                <c:pt idx="51">
                  <c:v>0.28975859351784256</c:v>
                </c:pt>
                <c:pt idx="52">
                  <c:v>0.28975859351784256</c:v>
                </c:pt>
                <c:pt idx="53">
                  <c:v>0.28975859351784256</c:v>
                </c:pt>
                <c:pt idx="54">
                  <c:v>0.28975859351784256</c:v>
                </c:pt>
                <c:pt idx="55">
                  <c:v>0.28975859351784256</c:v>
                </c:pt>
                <c:pt idx="56">
                  <c:v>0.28975859351784256</c:v>
                </c:pt>
                <c:pt idx="57">
                  <c:v>0.28975859351784256</c:v>
                </c:pt>
                <c:pt idx="58">
                  <c:v>0.28975859351784256</c:v>
                </c:pt>
                <c:pt idx="59">
                  <c:v>0.28975859351784256</c:v>
                </c:pt>
                <c:pt idx="60">
                  <c:v>0.28975859351784256</c:v>
                </c:pt>
                <c:pt idx="61">
                  <c:v>0.28975859351784256</c:v>
                </c:pt>
                <c:pt idx="62">
                  <c:v>0.28975859351784256</c:v>
                </c:pt>
                <c:pt idx="63">
                  <c:v>0.28975859351784256</c:v>
                </c:pt>
                <c:pt idx="64">
                  <c:v>0.28975859351784256</c:v>
                </c:pt>
                <c:pt idx="65">
                  <c:v>0.28975859351784256</c:v>
                </c:pt>
                <c:pt idx="66">
                  <c:v>0.28975859351784256</c:v>
                </c:pt>
                <c:pt idx="67">
                  <c:v>0.28975859351784256</c:v>
                </c:pt>
                <c:pt idx="68">
                  <c:v>0.28975859351784256</c:v>
                </c:pt>
                <c:pt idx="69">
                  <c:v>0.28975859351784256</c:v>
                </c:pt>
                <c:pt idx="70">
                  <c:v>0.28975859351784256</c:v>
                </c:pt>
                <c:pt idx="71">
                  <c:v>0.28975859351784256</c:v>
                </c:pt>
              </c:numCache>
            </c:numRef>
          </c:val>
        </c:ser>
        <c:ser>
          <c:idx val="5"/>
          <c:order val="5"/>
          <c:tx>
            <c:strRef>
              <c:f>'GAUCHE Intrados (GI)'!$U$1</c:f>
              <c:strCache>
                <c:ptCount val="1"/>
                <c:pt idx="0">
                  <c:v>Seuil 2 sigma P12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val>
            <c:numRef>
              <c:f>'GAUCHE Intrados (GI)'!$U$2:$U$73</c:f>
              <c:numCache>
                <c:formatCode>General</c:formatCode>
                <c:ptCount val="72"/>
                <c:pt idx="0">
                  <c:v>0.10756414907339812</c:v>
                </c:pt>
                <c:pt idx="1">
                  <c:v>0.10756414907339812</c:v>
                </c:pt>
                <c:pt idx="2">
                  <c:v>0.10756414907339812</c:v>
                </c:pt>
                <c:pt idx="3">
                  <c:v>0.10756414907339812</c:v>
                </c:pt>
                <c:pt idx="4">
                  <c:v>0.10756414907339812</c:v>
                </c:pt>
                <c:pt idx="5">
                  <c:v>0.10756414907339812</c:v>
                </c:pt>
                <c:pt idx="6">
                  <c:v>0.10756414907339812</c:v>
                </c:pt>
                <c:pt idx="7">
                  <c:v>0.10756414907339812</c:v>
                </c:pt>
                <c:pt idx="8">
                  <c:v>0.10756414907339812</c:v>
                </c:pt>
                <c:pt idx="9">
                  <c:v>0.10756414907339812</c:v>
                </c:pt>
                <c:pt idx="10">
                  <c:v>0.10756414907339812</c:v>
                </c:pt>
                <c:pt idx="11">
                  <c:v>0.10756414907339812</c:v>
                </c:pt>
                <c:pt idx="12">
                  <c:v>0.10756414907339812</c:v>
                </c:pt>
                <c:pt idx="13">
                  <c:v>0.10756414907339812</c:v>
                </c:pt>
                <c:pt idx="14">
                  <c:v>0.10756414907339812</c:v>
                </c:pt>
                <c:pt idx="15">
                  <c:v>0.10756414907339812</c:v>
                </c:pt>
                <c:pt idx="16">
                  <c:v>0.10756414907339812</c:v>
                </c:pt>
                <c:pt idx="17">
                  <c:v>0.10756414907339812</c:v>
                </c:pt>
                <c:pt idx="18">
                  <c:v>0.10756414907339812</c:v>
                </c:pt>
                <c:pt idx="19">
                  <c:v>0.10756414907339812</c:v>
                </c:pt>
                <c:pt idx="20">
                  <c:v>0.10756414907339812</c:v>
                </c:pt>
                <c:pt idx="21">
                  <c:v>0.10756414907339812</c:v>
                </c:pt>
                <c:pt idx="22">
                  <c:v>0.10756414907339812</c:v>
                </c:pt>
                <c:pt idx="23">
                  <c:v>0.10756414907339812</c:v>
                </c:pt>
                <c:pt idx="24">
                  <c:v>0.10756414907339812</c:v>
                </c:pt>
                <c:pt idx="25">
                  <c:v>0.10756414907339812</c:v>
                </c:pt>
                <c:pt idx="26">
                  <c:v>0.10756414907339812</c:v>
                </c:pt>
                <c:pt idx="27">
                  <c:v>0.10756414907339812</c:v>
                </c:pt>
                <c:pt idx="28">
                  <c:v>0.10756414907339812</c:v>
                </c:pt>
                <c:pt idx="29">
                  <c:v>0.10756414907339812</c:v>
                </c:pt>
                <c:pt idx="30">
                  <c:v>0.10756414907339812</c:v>
                </c:pt>
                <c:pt idx="31">
                  <c:v>0.10756414907339812</c:v>
                </c:pt>
                <c:pt idx="32">
                  <c:v>0.10756414907339812</c:v>
                </c:pt>
                <c:pt idx="33">
                  <c:v>0.10756414907339812</c:v>
                </c:pt>
                <c:pt idx="34">
                  <c:v>0.10756414907339812</c:v>
                </c:pt>
                <c:pt idx="35">
                  <c:v>0.10756414907339812</c:v>
                </c:pt>
                <c:pt idx="36">
                  <c:v>0.10756414907339812</c:v>
                </c:pt>
                <c:pt idx="37">
                  <c:v>0.10756414907339812</c:v>
                </c:pt>
                <c:pt idx="38">
                  <c:v>0.10756414907339812</c:v>
                </c:pt>
                <c:pt idx="39">
                  <c:v>0.10756414907339812</c:v>
                </c:pt>
                <c:pt idx="40">
                  <c:v>0.10756414907339812</c:v>
                </c:pt>
                <c:pt idx="41">
                  <c:v>0.10756414907339812</c:v>
                </c:pt>
                <c:pt idx="42">
                  <c:v>0.10756414907339812</c:v>
                </c:pt>
                <c:pt idx="43">
                  <c:v>0.10756414907339812</c:v>
                </c:pt>
                <c:pt idx="44">
                  <c:v>0.10756414907339812</c:v>
                </c:pt>
                <c:pt idx="45">
                  <c:v>0.10756414907339812</c:v>
                </c:pt>
                <c:pt idx="46">
                  <c:v>0.10756414907339812</c:v>
                </c:pt>
                <c:pt idx="47">
                  <c:v>0.10756414907339812</c:v>
                </c:pt>
                <c:pt idx="48">
                  <c:v>0.10756414907339812</c:v>
                </c:pt>
                <c:pt idx="49">
                  <c:v>0.10756414907339812</c:v>
                </c:pt>
                <c:pt idx="50">
                  <c:v>0.10756414907339812</c:v>
                </c:pt>
                <c:pt idx="51">
                  <c:v>0.10756414907339812</c:v>
                </c:pt>
                <c:pt idx="52">
                  <c:v>0.10756414907339812</c:v>
                </c:pt>
                <c:pt idx="53">
                  <c:v>0.10756414907339812</c:v>
                </c:pt>
                <c:pt idx="54">
                  <c:v>0.10756414907339812</c:v>
                </c:pt>
                <c:pt idx="55">
                  <c:v>0.10756414907339812</c:v>
                </c:pt>
                <c:pt idx="56">
                  <c:v>0.10756414907339812</c:v>
                </c:pt>
                <c:pt idx="57">
                  <c:v>0.10756414907339812</c:v>
                </c:pt>
                <c:pt idx="58">
                  <c:v>0.10756414907339812</c:v>
                </c:pt>
                <c:pt idx="59">
                  <c:v>0.10756414907339812</c:v>
                </c:pt>
                <c:pt idx="60">
                  <c:v>0.10756414907339812</c:v>
                </c:pt>
                <c:pt idx="61">
                  <c:v>0.10756414907339812</c:v>
                </c:pt>
                <c:pt idx="62">
                  <c:v>0.10756414907339812</c:v>
                </c:pt>
                <c:pt idx="63">
                  <c:v>0.10756414907339812</c:v>
                </c:pt>
                <c:pt idx="64">
                  <c:v>0.10756414907339812</c:v>
                </c:pt>
                <c:pt idx="65">
                  <c:v>0.10756414907339812</c:v>
                </c:pt>
                <c:pt idx="66">
                  <c:v>0.10756414907339812</c:v>
                </c:pt>
                <c:pt idx="67">
                  <c:v>0.10756414907339812</c:v>
                </c:pt>
                <c:pt idx="68">
                  <c:v>0.10756414907339812</c:v>
                </c:pt>
                <c:pt idx="69">
                  <c:v>0.10756414907339812</c:v>
                </c:pt>
                <c:pt idx="70">
                  <c:v>0.10756414907339812</c:v>
                </c:pt>
                <c:pt idx="71">
                  <c:v>0.10756414907339812</c:v>
                </c:pt>
              </c:numCache>
            </c:numRef>
          </c:val>
        </c:ser>
        <c:ser>
          <c:idx val="6"/>
          <c:order val="6"/>
          <c:tx>
            <c:strRef>
              <c:f>'GAUCHE Intrados (GI)'!$V$1</c:f>
              <c:strCache>
                <c:ptCount val="1"/>
                <c:pt idx="0">
                  <c:v>Seuil 3 sigma P12</c:v>
                </c:pt>
              </c:strCache>
            </c:strRef>
          </c:tx>
          <c:spPr>
            <a:solidFill>
              <a:srgbClr val="FF6D6D"/>
            </a:solidFill>
            <a:ln>
              <a:noFill/>
            </a:ln>
            <a:effectLst/>
          </c:spPr>
          <c:val>
            <c:numRef>
              <c:f>'GAUCHE Intrados (GI)'!$V$2:$V$73</c:f>
              <c:numCache>
                <c:formatCode>General</c:formatCode>
                <c:ptCount val="72"/>
                <c:pt idx="0">
                  <c:v>0.10756414907339812</c:v>
                </c:pt>
                <c:pt idx="1">
                  <c:v>0.10756414907339812</c:v>
                </c:pt>
                <c:pt idx="2">
                  <c:v>0.10756414907339812</c:v>
                </c:pt>
                <c:pt idx="3">
                  <c:v>0.10756414907339812</c:v>
                </c:pt>
                <c:pt idx="4">
                  <c:v>0.10756414907339812</c:v>
                </c:pt>
                <c:pt idx="5">
                  <c:v>0.10756414907339812</c:v>
                </c:pt>
                <c:pt idx="6">
                  <c:v>0.10756414907339812</c:v>
                </c:pt>
                <c:pt idx="7">
                  <c:v>0.10756414907339812</c:v>
                </c:pt>
                <c:pt idx="8">
                  <c:v>0.10756414907339812</c:v>
                </c:pt>
                <c:pt idx="9">
                  <c:v>0.10756414907339812</c:v>
                </c:pt>
                <c:pt idx="10">
                  <c:v>0.10756414907339812</c:v>
                </c:pt>
                <c:pt idx="11">
                  <c:v>0.10756414907339812</c:v>
                </c:pt>
                <c:pt idx="12">
                  <c:v>0.10756414907339812</c:v>
                </c:pt>
                <c:pt idx="13">
                  <c:v>0.10756414907339812</c:v>
                </c:pt>
                <c:pt idx="14">
                  <c:v>0.10756414907339812</c:v>
                </c:pt>
                <c:pt idx="15">
                  <c:v>0.10756414907339812</c:v>
                </c:pt>
                <c:pt idx="16">
                  <c:v>0.10756414907339812</c:v>
                </c:pt>
                <c:pt idx="17">
                  <c:v>0.10756414907339812</c:v>
                </c:pt>
                <c:pt idx="18">
                  <c:v>0.10756414907339812</c:v>
                </c:pt>
                <c:pt idx="19">
                  <c:v>0.10756414907339812</c:v>
                </c:pt>
                <c:pt idx="20">
                  <c:v>0.10756414907339812</c:v>
                </c:pt>
                <c:pt idx="21">
                  <c:v>0.10756414907339812</c:v>
                </c:pt>
                <c:pt idx="22">
                  <c:v>0.10756414907339812</c:v>
                </c:pt>
                <c:pt idx="23">
                  <c:v>0.10756414907339812</c:v>
                </c:pt>
                <c:pt idx="24">
                  <c:v>0.10756414907339812</c:v>
                </c:pt>
                <c:pt idx="25">
                  <c:v>0.10756414907339812</c:v>
                </c:pt>
                <c:pt idx="26">
                  <c:v>0.10756414907339812</c:v>
                </c:pt>
                <c:pt idx="27">
                  <c:v>0.10756414907339812</c:v>
                </c:pt>
                <c:pt idx="28">
                  <c:v>0.10756414907339812</c:v>
                </c:pt>
                <c:pt idx="29">
                  <c:v>0.10756414907339812</c:v>
                </c:pt>
                <c:pt idx="30">
                  <c:v>0.10756414907339812</c:v>
                </c:pt>
                <c:pt idx="31">
                  <c:v>0.10756414907339812</c:v>
                </c:pt>
                <c:pt idx="32">
                  <c:v>0.10756414907339812</c:v>
                </c:pt>
                <c:pt idx="33">
                  <c:v>0.10756414907339812</c:v>
                </c:pt>
                <c:pt idx="34">
                  <c:v>0.10756414907339812</c:v>
                </c:pt>
                <c:pt idx="35">
                  <c:v>0.10756414907339812</c:v>
                </c:pt>
                <c:pt idx="36">
                  <c:v>0.10756414907339812</c:v>
                </c:pt>
                <c:pt idx="37">
                  <c:v>0.10756414907339812</c:v>
                </c:pt>
                <c:pt idx="38">
                  <c:v>0.10756414907339812</c:v>
                </c:pt>
                <c:pt idx="39">
                  <c:v>0.10756414907339812</c:v>
                </c:pt>
                <c:pt idx="40">
                  <c:v>0.10756414907339812</c:v>
                </c:pt>
                <c:pt idx="41">
                  <c:v>0.10756414907339812</c:v>
                </c:pt>
                <c:pt idx="42">
                  <c:v>0.10756414907339812</c:v>
                </c:pt>
                <c:pt idx="43">
                  <c:v>0.10756414907339812</c:v>
                </c:pt>
                <c:pt idx="44">
                  <c:v>0.10756414907339812</c:v>
                </c:pt>
                <c:pt idx="45">
                  <c:v>0.10756414907339812</c:v>
                </c:pt>
                <c:pt idx="46">
                  <c:v>0.10756414907339812</c:v>
                </c:pt>
                <c:pt idx="47">
                  <c:v>0.10756414907339812</c:v>
                </c:pt>
                <c:pt idx="48">
                  <c:v>0.10756414907339812</c:v>
                </c:pt>
                <c:pt idx="49">
                  <c:v>0.10756414907339812</c:v>
                </c:pt>
                <c:pt idx="50">
                  <c:v>0.10756414907339812</c:v>
                </c:pt>
                <c:pt idx="51">
                  <c:v>0.10756414907339812</c:v>
                </c:pt>
                <c:pt idx="52">
                  <c:v>0.10756414907339812</c:v>
                </c:pt>
                <c:pt idx="53">
                  <c:v>0.10756414907339812</c:v>
                </c:pt>
                <c:pt idx="54">
                  <c:v>0.10756414907339812</c:v>
                </c:pt>
                <c:pt idx="55">
                  <c:v>0.10756414907339812</c:v>
                </c:pt>
                <c:pt idx="56">
                  <c:v>0.10756414907339812</c:v>
                </c:pt>
                <c:pt idx="57">
                  <c:v>0.10756414907339812</c:v>
                </c:pt>
                <c:pt idx="58">
                  <c:v>0.10756414907339812</c:v>
                </c:pt>
                <c:pt idx="59">
                  <c:v>0.10756414907339812</c:v>
                </c:pt>
                <c:pt idx="60">
                  <c:v>0.10756414907339812</c:v>
                </c:pt>
                <c:pt idx="61">
                  <c:v>0.10756414907339812</c:v>
                </c:pt>
                <c:pt idx="62">
                  <c:v>0.10756414907339812</c:v>
                </c:pt>
                <c:pt idx="63">
                  <c:v>0.10756414907339812</c:v>
                </c:pt>
                <c:pt idx="64">
                  <c:v>0.10756414907339812</c:v>
                </c:pt>
                <c:pt idx="65">
                  <c:v>0.10756414907339812</c:v>
                </c:pt>
                <c:pt idx="66">
                  <c:v>0.10756414907339812</c:v>
                </c:pt>
                <c:pt idx="67">
                  <c:v>0.10756414907339812</c:v>
                </c:pt>
                <c:pt idx="68">
                  <c:v>0.10756414907339812</c:v>
                </c:pt>
                <c:pt idx="69">
                  <c:v>0.10756414907339812</c:v>
                </c:pt>
                <c:pt idx="70">
                  <c:v>0.10756414907339812</c:v>
                </c:pt>
                <c:pt idx="71">
                  <c:v>0.10756414907339812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665296"/>
        <c:axId val="191643248"/>
      </c:areaChart>
      <c:lineChart>
        <c:grouping val="standard"/>
        <c:varyColors val="0"/>
        <c:ser>
          <c:idx val="0"/>
          <c:order val="0"/>
          <c:tx>
            <c:strRef>
              <c:f>'GAUCHE Intrados (GI)'!$E$1</c:f>
              <c:strCache>
                <c:ptCount val="1"/>
                <c:pt idx="0">
                  <c:v>Cercle P12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(GI)'!$E$2:$E$73</c:f>
              <c:numCache>
                <c:formatCode>0.00</c:formatCode>
                <c:ptCount val="72"/>
                <c:pt idx="0">
                  <c:v>0.06</c:v>
                </c:pt>
                <c:pt idx="1">
                  <c:v>0.1</c:v>
                </c:pt>
                <c:pt idx="2">
                  <c:v>0.02</c:v>
                </c:pt>
                <c:pt idx="3">
                  <c:v>0.23</c:v>
                </c:pt>
                <c:pt idx="4">
                  <c:v>0.13</c:v>
                </c:pt>
                <c:pt idx="5">
                  <c:v>0.26</c:v>
                </c:pt>
                <c:pt idx="6">
                  <c:v>0.09</c:v>
                </c:pt>
                <c:pt idx="7">
                  <c:v>0.16</c:v>
                </c:pt>
                <c:pt idx="8">
                  <c:v>0.08</c:v>
                </c:pt>
                <c:pt idx="9">
                  <c:v>0.01</c:v>
                </c:pt>
                <c:pt idx="10">
                  <c:v>0.05</c:v>
                </c:pt>
                <c:pt idx="11">
                  <c:v>7.0000000000000007E-2</c:v>
                </c:pt>
                <c:pt idx="12">
                  <c:v>0.16</c:v>
                </c:pt>
                <c:pt idx="13">
                  <c:v>0.09</c:v>
                </c:pt>
                <c:pt idx="14">
                  <c:v>0.16</c:v>
                </c:pt>
                <c:pt idx="15">
                  <c:v>0.12</c:v>
                </c:pt>
                <c:pt idx="16">
                  <c:v>0.08</c:v>
                </c:pt>
                <c:pt idx="17">
                  <c:v>0.05</c:v>
                </c:pt>
                <c:pt idx="18">
                  <c:v>0.23</c:v>
                </c:pt>
                <c:pt idx="19">
                  <c:v>0.15</c:v>
                </c:pt>
                <c:pt idx="20">
                  <c:v>0.33</c:v>
                </c:pt>
                <c:pt idx="21">
                  <c:v>0.27</c:v>
                </c:pt>
                <c:pt idx="22">
                  <c:v>0.04</c:v>
                </c:pt>
                <c:pt idx="23">
                  <c:v>0.27</c:v>
                </c:pt>
                <c:pt idx="24">
                  <c:v>0.16</c:v>
                </c:pt>
                <c:pt idx="25">
                  <c:v>0.21</c:v>
                </c:pt>
                <c:pt idx="26">
                  <c:v>0.01</c:v>
                </c:pt>
                <c:pt idx="27">
                  <c:v>0.15</c:v>
                </c:pt>
                <c:pt idx="28">
                  <c:v>0.05</c:v>
                </c:pt>
                <c:pt idx="29">
                  <c:v>0.15</c:v>
                </c:pt>
                <c:pt idx="30">
                  <c:v>0.25</c:v>
                </c:pt>
                <c:pt idx="31">
                  <c:v>0.3</c:v>
                </c:pt>
                <c:pt idx="32">
                  <c:v>0.39</c:v>
                </c:pt>
                <c:pt idx="33">
                  <c:v>0.3</c:v>
                </c:pt>
                <c:pt idx="34">
                  <c:v>0.35</c:v>
                </c:pt>
                <c:pt idx="35">
                  <c:v>0.18</c:v>
                </c:pt>
                <c:pt idx="36">
                  <c:v>0.16</c:v>
                </c:pt>
                <c:pt idx="37">
                  <c:v>0.3</c:v>
                </c:pt>
                <c:pt idx="38">
                  <c:v>0.32</c:v>
                </c:pt>
                <c:pt idx="39">
                  <c:v>0.32</c:v>
                </c:pt>
                <c:pt idx="40">
                  <c:v>0.3</c:v>
                </c:pt>
                <c:pt idx="41">
                  <c:v>0.04</c:v>
                </c:pt>
                <c:pt idx="42">
                  <c:v>0.28999999999999998</c:v>
                </c:pt>
                <c:pt idx="43">
                  <c:v>0.15</c:v>
                </c:pt>
                <c:pt idx="44">
                  <c:v>0.37</c:v>
                </c:pt>
                <c:pt idx="45">
                  <c:v>0.14000000000000001</c:v>
                </c:pt>
                <c:pt idx="46">
                  <c:v>0.39</c:v>
                </c:pt>
                <c:pt idx="47">
                  <c:v>0.2</c:v>
                </c:pt>
                <c:pt idx="48">
                  <c:v>0.26</c:v>
                </c:pt>
                <c:pt idx="49">
                  <c:v>0.15</c:v>
                </c:pt>
                <c:pt idx="50">
                  <c:v>0.35</c:v>
                </c:pt>
                <c:pt idx="51">
                  <c:v>0.39</c:v>
                </c:pt>
                <c:pt idx="52">
                  <c:v>0.26</c:v>
                </c:pt>
                <c:pt idx="53">
                  <c:v>0.12</c:v>
                </c:pt>
                <c:pt idx="54">
                  <c:v>0.23</c:v>
                </c:pt>
                <c:pt idx="55">
                  <c:v>0.09</c:v>
                </c:pt>
                <c:pt idx="56">
                  <c:v>0.16</c:v>
                </c:pt>
                <c:pt idx="57">
                  <c:v>0.09</c:v>
                </c:pt>
                <c:pt idx="58">
                  <c:v>0.13</c:v>
                </c:pt>
                <c:pt idx="59">
                  <c:v>0.02</c:v>
                </c:pt>
                <c:pt idx="60">
                  <c:v>0.27</c:v>
                </c:pt>
                <c:pt idx="61">
                  <c:v>0.13</c:v>
                </c:pt>
                <c:pt idx="62">
                  <c:v>0.15</c:v>
                </c:pt>
                <c:pt idx="63">
                  <c:v>0.3</c:v>
                </c:pt>
                <c:pt idx="64">
                  <c:v>0.04</c:v>
                </c:pt>
                <c:pt idx="65">
                  <c:v>0.21</c:v>
                </c:pt>
                <c:pt idx="66">
                  <c:v>0.21</c:v>
                </c:pt>
                <c:pt idx="67" formatCode="General">
                  <c:v>0.2</c:v>
                </c:pt>
                <c:pt idx="68" formatCode="General">
                  <c:v>0.2</c:v>
                </c:pt>
                <c:pt idx="69" formatCode="General">
                  <c:v>7.0000000000000007E-2</c:v>
                </c:pt>
                <c:pt idx="70">
                  <c:v>0.35599999999999998</c:v>
                </c:pt>
                <c:pt idx="71" formatCode="General">
                  <c:v>4.2000000000000003E-2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665296"/>
        <c:axId val="191643248"/>
      </c:lineChart>
      <c:scatterChart>
        <c:scatterStyle val="lineMarker"/>
        <c:varyColors val="0"/>
        <c:ser>
          <c:idx val="1"/>
          <c:order val="1"/>
          <c:tx>
            <c:strRef>
              <c:f>'Graphiques GI'!$A$22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GI'!$B$22</c:f>
              <c:numCache>
                <c:formatCode>0.000</c:formatCode>
                <c:ptCount val="1"/>
                <c:pt idx="0">
                  <c:v>0.18219444444444444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GI'!$A$23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GI'!$B$23</c:f>
              <c:numCache>
                <c:formatCode>0.000</c:formatCode>
                <c:ptCount val="1"/>
                <c:pt idx="0">
                  <c:v>0.53117166666666671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GI'!$A$24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GI'!$B$24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665296"/>
        <c:axId val="191643248"/>
      </c:scatterChart>
      <c:catAx>
        <c:axId val="191665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643248"/>
        <c:crosses val="autoZero"/>
        <c:auto val="1"/>
        <c:lblAlgn val="ctr"/>
        <c:lblOffset val="100"/>
        <c:noMultiLvlLbl val="0"/>
      </c:catAx>
      <c:valAx>
        <c:axId val="19164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665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P22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(GI)'!$X$1</c:f>
              <c:strCache>
                <c:ptCount val="1"/>
                <c:pt idx="0">
                  <c:v>Seuil 1 sigma P22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(GI)'!$X$2:$X$73</c:f>
              <c:numCache>
                <c:formatCode>General</c:formatCode>
                <c:ptCount val="72"/>
                <c:pt idx="0">
                  <c:v>0.81194469877644415</c:v>
                </c:pt>
                <c:pt idx="1">
                  <c:v>0.81194469877644415</c:v>
                </c:pt>
                <c:pt idx="2">
                  <c:v>0.81194469877644415</c:v>
                </c:pt>
                <c:pt idx="3">
                  <c:v>0.81194469877644415</c:v>
                </c:pt>
                <c:pt idx="4">
                  <c:v>0.81194469877644415</c:v>
                </c:pt>
                <c:pt idx="5">
                  <c:v>0.81194469877644415</c:v>
                </c:pt>
                <c:pt idx="6">
                  <c:v>0.81194469877644415</c:v>
                </c:pt>
                <c:pt idx="7">
                  <c:v>0.81194469877644415</c:v>
                </c:pt>
                <c:pt idx="8">
                  <c:v>0.81194469877644415</c:v>
                </c:pt>
                <c:pt idx="9">
                  <c:v>0.81194469877644415</c:v>
                </c:pt>
                <c:pt idx="10">
                  <c:v>0.81194469877644415</c:v>
                </c:pt>
                <c:pt idx="11">
                  <c:v>0.81194469877644415</c:v>
                </c:pt>
                <c:pt idx="12">
                  <c:v>0.81194469877644415</c:v>
                </c:pt>
                <c:pt idx="13">
                  <c:v>0.81194469877644415</c:v>
                </c:pt>
                <c:pt idx="14">
                  <c:v>0.81194469877644415</c:v>
                </c:pt>
                <c:pt idx="15">
                  <c:v>0.81194469877644415</c:v>
                </c:pt>
                <c:pt idx="16">
                  <c:v>0.81194469877644415</c:v>
                </c:pt>
                <c:pt idx="17">
                  <c:v>0.81194469877644415</c:v>
                </c:pt>
                <c:pt idx="18">
                  <c:v>0.81194469877644415</c:v>
                </c:pt>
                <c:pt idx="19">
                  <c:v>0.81194469877644415</c:v>
                </c:pt>
                <c:pt idx="20">
                  <c:v>0.81194469877644415</c:v>
                </c:pt>
                <c:pt idx="21">
                  <c:v>0.81194469877644415</c:v>
                </c:pt>
                <c:pt idx="22">
                  <c:v>0.81194469877644415</c:v>
                </c:pt>
                <c:pt idx="23">
                  <c:v>0.81194469877644415</c:v>
                </c:pt>
                <c:pt idx="24">
                  <c:v>0.81194469877644415</c:v>
                </c:pt>
                <c:pt idx="25">
                  <c:v>0.81194469877644415</c:v>
                </c:pt>
                <c:pt idx="26">
                  <c:v>0.81194469877644415</c:v>
                </c:pt>
                <c:pt idx="27">
                  <c:v>0.81194469877644415</c:v>
                </c:pt>
                <c:pt idx="28">
                  <c:v>0.81194469877644415</c:v>
                </c:pt>
                <c:pt idx="29">
                  <c:v>0.81194469877644415</c:v>
                </c:pt>
                <c:pt idx="30">
                  <c:v>0.81194469877644415</c:v>
                </c:pt>
                <c:pt idx="31">
                  <c:v>0.81194469877644415</c:v>
                </c:pt>
                <c:pt idx="32">
                  <c:v>0.81194469877644415</c:v>
                </c:pt>
                <c:pt idx="33">
                  <c:v>0.81194469877644415</c:v>
                </c:pt>
                <c:pt idx="34">
                  <c:v>0.81194469877644415</c:v>
                </c:pt>
                <c:pt idx="35">
                  <c:v>0.81194469877644415</c:v>
                </c:pt>
                <c:pt idx="36">
                  <c:v>0.81194469877644415</c:v>
                </c:pt>
                <c:pt idx="37">
                  <c:v>0.81194469877644415</c:v>
                </c:pt>
                <c:pt idx="38">
                  <c:v>0.81194469877644415</c:v>
                </c:pt>
                <c:pt idx="39">
                  <c:v>0.81194469877644415</c:v>
                </c:pt>
                <c:pt idx="40">
                  <c:v>0.81194469877644415</c:v>
                </c:pt>
                <c:pt idx="41">
                  <c:v>0.81194469877644415</c:v>
                </c:pt>
                <c:pt idx="42">
                  <c:v>0.81194469877644415</c:v>
                </c:pt>
                <c:pt idx="43">
                  <c:v>0.81194469877644415</c:v>
                </c:pt>
                <c:pt idx="44">
                  <c:v>0.81194469877644415</c:v>
                </c:pt>
                <c:pt idx="45">
                  <c:v>0.81194469877644415</c:v>
                </c:pt>
                <c:pt idx="46">
                  <c:v>0.81194469877644415</c:v>
                </c:pt>
                <c:pt idx="47">
                  <c:v>0.81194469877644415</c:v>
                </c:pt>
                <c:pt idx="48">
                  <c:v>0.81194469877644415</c:v>
                </c:pt>
                <c:pt idx="49">
                  <c:v>0.81194469877644415</c:v>
                </c:pt>
                <c:pt idx="50">
                  <c:v>0.81194469877644415</c:v>
                </c:pt>
                <c:pt idx="51">
                  <c:v>0.81194469877644415</c:v>
                </c:pt>
                <c:pt idx="52">
                  <c:v>0.81194469877644415</c:v>
                </c:pt>
                <c:pt idx="53">
                  <c:v>0.81194469877644415</c:v>
                </c:pt>
                <c:pt idx="54">
                  <c:v>0.81194469877644415</c:v>
                </c:pt>
                <c:pt idx="55">
                  <c:v>0.81194469877644415</c:v>
                </c:pt>
                <c:pt idx="56">
                  <c:v>0.81194469877644415</c:v>
                </c:pt>
                <c:pt idx="57">
                  <c:v>0.81194469877644415</c:v>
                </c:pt>
                <c:pt idx="58">
                  <c:v>0.81194469877644415</c:v>
                </c:pt>
                <c:pt idx="59">
                  <c:v>0.81194469877644415</c:v>
                </c:pt>
                <c:pt idx="60">
                  <c:v>0.81194469877644415</c:v>
                </c:pt>
                <c:pt idx="61">
                  <c:v>0.81194469877644415</c:v>
                </c:pt>
                <c:pt idx="62">
                  <c:v>0.81194469877644415</c:v>
                </c:pt>
                <c:pt idx="63">
                  <c:v>0.81194469877644415</c:v>
                </c:pt>
                <c:pt idx="64">
                  <c:v>0.81194469877644415</c:v>
                </c:pt>
                <c:pt idx="65">
                  <c:v>0.81194469877644415</c:v>
                </c:pt>
                <c:pt idx="66">
                  <c:v>0.81194469877644415</c:v>
                </c:pt>
                <c:pt idx="67">
                  <c:v>0.81194469877644415</c:v>
                </c:pt>
                <c:pt idx="68">
                  <c:v>0.81194469877644415</c:v>
                </c:pt>
                <c:pt idx="69">
                  <c:v>0.81194469877644415</c:v>
                </c:pt>
                <c:pt idx="70">
                  <c:v>0.81194469877644415</c:v>
                </c:pt>
                <c:pt idx="71">
                  <c:v>0.81194469877644415</c:v>
                </c:pt>
              </c:numCache>
            </c:numRef>
          </c:val>
        </c:ser>
        <c:ser>
          <c:idx val="5"/>
          <c:order val="5"/>
          <c:tx>
            <c:strRef>
              <c:f>'GAUCHE Intrados (GI)'!$Y$1</c:f>
              <c:strCache>
                <c:ptCount val="1"/>
                <c:pt idx="0">
                  <c:v>Seuil 2 sigma P22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(GI)'!$Y$2:$Y$73</c:f>
              <c:numCache>
                <c:formatCode>General</c:formatCode>
                <c:ptCount val="72"/>
                <c:pt idx="0">
                  <c:v>0.26672247655422188</c:v>
                </c:pt>
                <c:pt idx="1">
                  <c:v>0.26672247655422188</c:v>
                </c:pt>
                <c:pt idx="2">
                  <c:v>0.26672247655422188</c:v>
                </c:pt>
                <c:pt idx="3">
                  <c:v>0.26672247655422188</c:v>
                </c:pt>
                <c:pt idx="4">
                  <c:v>0.26672247655422188</c:v>
                </c:pt>
                <c:pt idx="5">
                  <c:v>0.26672247655422188</c:v>
                </c:pt>
                <c:pt idx="6">
                  <c:v>0.26672247655422188</c:v>
                </c:pt>
                <c:pt idx="7">
                  <c:v>0.26672247655422188</c:v>
                </c:pt>
                <c:pt idx="8">
                  <c:v>0.26672247655422188</c:v>
                </c:pt>
                <c:pt idx="9">
                  <c:v>0.26672247655422188</c:v>
                </c:pt>
                <c:pt idx="10">
                  <c:v>0.26672247655422188</c:v>
                </c:pt>
                <c:pt idx="11">
                  <c:v>0.26672247655422188</c:v>
                </c:pt>
                <c:pt idx="12">
                  <c:v>0.26672247655422188</c:v>
                </c:pt>
                <c:pt idx="13">
                  <c:v>0.26672247655422188</c:v>
                </c:pt>
                <c:pt idx="14">
                  <c:v>0.26672247655422188</c:v>
                </c:pt>
                <c:pt idx="15">
                  <c:v>0.26672247655422188</c:v>
                </c:pt>
                <c:pt idx="16">
                  <c:v>0.26672247655422188</c:v>
                </c:pt>
                <c:pt idx="17">
                  <c:v>0.26672247655422188</c:v>
                </c:pt>
                <c:pt idx="18">
                  <c:v>0.26672247655422188</c:v>
                </c:pt>
                <c:pt idx="19">
                  <c:v>0.26672247655422188</c:v>
                </c:pt>
                <c:pt idx="20">
                  <c:v>0.26672247655422188</c:v>
                </c:pt>
                <c:pt idx="21">
                  <c:v>0.26672247655422188</c:v>
                </c:pt>
                <c:pt idx="22">
                  <c:v>0.26672247655422188</c:v>
                </c:pt>
                <c:pt idx="23">
                  <c:v>0.26672247655422188</c:v>
                </c:pt>
                <c:pt idx="24">
                  <c:v>0.26672247655422188</c:v>
                </c:pt>
                <c:pt idx="25">
                  <c:v>0.26672247655422188</c:v>
                </c:pt>
                <c:pt idx="26">
                  <c:v>0.26672247655422188</c:v>
                </c:pt>
                <c:pt idx="27">
                  <c:v>0.26672247655422188</c:v>
                </c:pt>
                <c:pt idx="28">
                  <c:v>0.26672247655422188</c:v>
                </c:pt>
                <c:pt idx="29">
                  <c:v>0.26672247655422188</c:v>
                </c:pt>
                <c:pt idx="30">
                  <c:v>0.26672247655422188</c:v>
                </c:pt>
                <c:pt idx="31">
                  <c:v>0.26672247655422188</c:v>
                </c:pt>
                <c:pt idx="32">
                  <c:v>0.26672247655422188</c:v>
                </c:pt>
                <c:pt idx="33">
                  <c:v>0.26672247655422188</c:v>
                </c:pt>
                <c:pt idx="34">
                  <c:v>0.26672247655422188</c:v>
                </c:pt>
                <c:pt idx="35">
                  <c:v>0.26672247655422188</c:v>
                </c:pt>
                <c:pt idx="36">
                  <c:v>0.26672247655422188</c:v>
                </c:pt>
                <c:pt idx="37">
                  <c:v>0.26672247655422188</c:v>
                </c:pt>
                <c:pt idx="38">
                  <c:v>0.26672247655422188</c:v>
                </c:pt>
                <c:pt idx="39">
                  <c:v>0.26672247655422188</c:v>
                </c:pt>
                <c:pt idx="40">
                  <c:v>0.26672247655422188</c:v>
                </c:pt>
                <c:pt idx="41">
                  <c:v>0.26672247655422188</c:v>
                </c:pt>
                <c:pt idx="42">
                  <c:v>0.26672247655422188</c:v>
                </c:pt>
                <c:pt idx="43">
                  <c:v>0.26672247655422188</c:v>
                </c:pt>
                <c:pt idx="44">
                  <c:v>0.26672247655422188</c:v>
                </c:pt>
                <c:pt idx="45">
                  <c:v>0.26672247655422188</c:v>
                </c:pt>
                <c:pt idx="46">
                  <c:v>0.26672247655422188</c:v>
                </c:pt>
                <c:pt idx="47">
                  <c:v>0.26672247655422188</c:v>
                </c:pt>
                <c:pt idx="48">
                  <c:v>0.26672247655422188</c:v>
                </c:pt>
                <c:pt idx="49">
                  <c:v>0.26672247655422188</c:v>
                </c:pt>
                <c:pt idx="50">
                  <c:v>0.26672247655422188</c:v>
                </c:pt>
                <c:pt idx="51">
                  <c:v>0.26672247655422188</c:v>
                </c:pt>
                <c:pt idx="52">
                  <c:v>0.26672247655422188</c:v>
                </c:pt>
                <c:pt idx="53">
                  <c:v>0.26672247655422188</c:v>
                </c:pt>
                <c:pt idx="54">
                  <c:v>0.26672247655422188</c:v>
                </c:pt>
                <c:pt idx="55">
                  <c:v>0.26672247655422188</c:v>
                </c:pt>
                <c:pt idx="56">
                  <c:v>0.26672247655422188</c:v>
                </c:pt>
                <c:pt idx="57">
                  <c:v>0.26672247655422188</c:v>
                </c:pt>
                <c:pt idx="58">
                  <c:v>0.26672247655422188</c:v>
                </c:pt>
                <c:pt idx="59">
                  <c:v>0.26672247655422188</c:v>
                </c:pt>
                <c:pt idx="60">
                  <c:v>0.26672247655422188</c:v>
                </c:pt>
                <c:pt idx="61">
                  <c:v>0.26672247655422188</c:v>
                </c:pt>
                <c:pt idx="62">
                  <c:v>0.26672247655422188</c:v>
                </c:pt>
                <c:pt idx="63">
                  <c:v>0.26672247655422188</c:v>
                </c:pt>
                <c:pt idx="64">
                  <c:v>0.26672247655422188</c:v>
                </c:pt>
                <c:pt idx="65">
                  <c:v>0.26672247655422188</c:v>
                </c:pt>
                <c:pt idx="66">
                  <c:v>0.26672247655422188</c:v>
                </c:pt>
                <c:pt idx="67">
                  <c:v>0.26672247655422188</c:v>
                </c:pt>
                <c:pt idx="68">
                  <c:v>0.26672247655422188</c:v>
                </c:pt>
                <c:pt idx="69">
                  <c:v>0.26672247655422188</c:v>
                </c:pt>
                <c:pt idx="70">
                  <c:v>0.26672247655422188</c:v>
                </c:pt>
                <c:pt idx="71">
                  <c:v>0.26672247655422188</c:v>
                </c:pt>
              </c:numCache>
            </c:numRef>
          </c:val>
        </c:ser>
        <c:ser>
          <c:idx val="6"/>
          <c:order val="6"/>
          <c:tx>
            <c:strRef>
              <c:f>'GAUCHE Intrados (GI)'!$Z$1</c:f>
              <c:strCache>
                <c:ptCount val="1"/>
                <c:pt idx="0">
                  <c:v>Seuil 3 sigma P22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(GI)'!$Z$2:$Z$73</c:f>
              <c:numCache>
                <c:formatCode>General</c:formatCode>
                <c:ptCount val="72"/>
                <c:pt idx="0">
                  <c:v>0.26672247655422188</c:v>
                </c:pt>
                <c:pt idx="1">
                  <c:v>0.26672247655422188</c:v>
                </c:pt>
                <c:pt idx="2">
                  <c:v>0.26672247655422188</c:v>
                </c:pt>
                <c:pt idx="3">
                  <c:v>0.26672247655422188</c:v>
                </c:pt>
                <c:pt idx="4">
                  <c:v>0.26672247655422188</c:v>
                </c:pt>
                <c:pt idx="5">
                  <c:v>0.26672247655422188</c:v>
                </c:pt>
                <c:pt idx="6">
                  <c:v>0.26672247655422188</c:v>
                </c:pt>
                <c:pt idx="7">
                  <c:v>0.26672247655422188</c:v>
                </c:pt>
                <c:pt idx="8">
                  <c:v>0.26672247655422188</c:v>
                </c:pt>
                <c:pt idx="9">
                  <c:v>0.26672247655422188</c:v>
                </c:pt>
                <c:pt idx="10">
                  <c:v>0.26672247655422188</c:v>
                </c:pt>
                <c:pt idx="11">
                  <c:v>0.26672247655422188</c:v>
                </c:pt>
                <c:pt idx="12">
                  <c:v>0.26672247655422188</c:v>
                </c:pt>
                <c:pt idx="13">
                  <c:v>0.26672247655422188</c:v>
                </c:pt>
                <c:pt idx="14">
                  <c:v>0.26672247655422188</c:v>
                </c:pt>
                <c:pt idx="15">
                  <c:v>0.26672247655422188</c:v>
                </c:pt>
                <c:pt idx="16">
                  <c:v>0.26672247655422188</c:v>
                </c:pt>
                <c:pt idx="17">
                  <c:v>0.26672247655422188</c:v>
                </c:pt>
                <c:pt idx="18">
                  <c:v>0.26672247655422188</c:v>
                </c:pt>
                <c:pt idx="19">
                  <c:v>0.26672247655422188</c:v>
                </c:pt>
                <c:pt idx="20">
                  <c:v>0.26672247655422188</c:v>
                </c:pt>
                <c:pt idx="21">
                  <c:v>0.26672247655422188</c:v>
                </c:pt>
                <c:pt idx="22">
                  <c:v>0.26672247655422188</c:v>
                </c:pt>
                <c:pt idx="23">
                  <c:v>0.26672247655422188</c:v>
                </c:pt>
                <c:pt idx="24">
                  <c:v>0.26672247655422188</c:v>
                </c:pt>
                <c:pt idx="25">
                  <c:v>0.26672247655422188</c:v>
                </c:pt>
                <c:pt idx="26">
                  <c:v>0.26672247655422188</c:v>
                </c:pt>
                <c:pt idx="27">
                  <c:v>0.26672247655422188</c:v>
                </c:pt>
                <c:pt idx="28">
                  <c:v>0.26672247655422188</c:v>
                </c:pt>
                <c:pt idx="29">
                  <c:v>0.26672247655422188</c:v>
                </c:pt>
                <c:pt idx="30">
                  <c:v>0.26672247655422188</c:v>
                </c:pt>
                <c:pt idx="31">
                  <c:v>0.26672247655422188</c:v>
                </c:pt>
                <c:pt idx="32">
                  <c:v>0.26672247655422188</c:v>
                </c:pt>
                <c:pt idx="33">
                  <c:v>0.26672247655422188</c:v>
                </c:pt>
                <c:pt idx="34">
                  <c:v>0.26672247655422188</c:v>
                </c:pt>
                <c:pt idx="35">
                  <c:v>0.26672247655422188</c:v>
                </c:pt>
                <c:pt idx="36">
                  <c:v>0.26672247655422188</c:v>
                </c:pt>
                <c:pt idx="37">
                  <c:v>0.26672247655422188</c:v>
                </c:pt>
                <c:pt idx="38">
                  <c:v>0.26672247655422188</c:v>
                </c:pt>
                <c:pt idx="39">
                  <c:v>0.26672247655422188</c:v>
                </c:pt>
                <c:pt idx="40">
                  <c:v>0.26672247655422188</c:v>
                </c:pt>
                <c:pt idx="41">
                  <c:v>0.26672247655422188</c:v>
                </c:pt>
                <c:pt idx="42">
                  <c:v>0.26672247655422188</c:v>
                </c:pt>
                <c:pt idx="43">
                  <c:v>0.26672247655422188</c:v>
                </c:pt>
                <c:pt idx="44">
                  <c:v>0.26672247655422188</c:v>
                </c:pt>
                <c:pt idx="45">
                  <c:v>0.26672247655422188</c:v>
                </c:pt>
                <c:pt idx="46">
                  <c:v>0.26672247655422188</c:v>
                </c:pt>
                <c:pt idx="47">
                  <c:v>0.26672247655422188</c:v>
                </c:pt>
                <c:pt idx="48">
                  <c:v>0.26672247655422188</c:v>
                </c:pt>
                <c:pt idx="49">
                  <c:v>0.26672247655422188</c:v>
                </c:pt>
                <c:pt idx="50">
                  <c:v>0.26672247655422188</c:v>
                </c:pt>
                <c:pt idx="51">
                  <c:v>0.26672247655422188</c:v>
                </c:pt>
                <c:pt idx="52">
                  <c:v>0.26672247655422188</c:v>
                </c:pt>
                <c:pt idx="53">
                  <c:v>0.26672247655422188</c:v>
                </c:pt>
                <c:pt idx="54">
                  <c:v>0.26672247655422188</c:v>
                </c:pt>
                <c:pt idx="55">
                  <c:v>0.26672247655422188</c:v>
                </c:pt>
                <c:pt idx="56">
                  <c:v>0.26672247655422188</c:v>
                </c:pt>
                <c:pt idx="57">
                  <c:v>0.26672247655422188</c:v>
                </c:pt>
                <c:pt idx="58">
                  <c:v>0.26672247655422188</c:v>
                </c:pt>
                <c:pt idx="59">
                  <c:v>0.26672247655422188</c:v>
                </c:pt>
                <c:pt idx="60">
                  <c:v>0.26672247655422188</c:v>
                </c:pt>
                <c:pt idx="61">
                  <c:v>0.26672247655422188</c:v>
                </c:pt>
                <c:pt idx="62">
                  <c:v>0.26672247655422188</c:v>
                </c:pt>
                <c:pt idx="63">
                  <c:v>0.26672247655422188</c:v>
                </c:pt>
                <c:pt idx="64">
                  <c:v>0.26672247655422188</c:v>
                </c:pt>
                <c:pt idx="65">
                  <c:v>0.26672247655422188</c:v>
                </c:pt>
                <c:pt idx="66">
                  <c:v>0.26672247655422188</c:v>
                </c:pt>
                <c:pt idx="67">
                  <c:v>0.26672247655422188</c:v>
                </c:pt>
                <c:pt idx="68">
                  <c:v>0.26672247655422188</c:v>
                </c:pt>
                <c:pt idx="69">
                  <c:v>0.26672247655422188</c:v>
                </c:pt>
                <c:pt idx="70">
                  <c:v>0.26672247655422188</c:v>
                </c:pt>
                <c:pt idx="71">
                  <c:v>0.26672247655422188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393128"/>
        <c:axId val="192393512"/>
      </c:areaChart>
      <c:lineChart>
        <c:grouping val="standard"/>
        <c:varyColors val="0"/>
        <c:ser>
          <c:idx val="0"/>
          <c:order val="0"/>
          <c:tx>
            <c:strRef>
              <c:f>'GAUCHE Intrados (GI)'!$F$1</c:f>
              <c:strCache>
                <c:ptCount val="1"/>
                <c:pt idx="0">
                  <c:v>Cercle P22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(GI)'!$F$2:$F$73</c:f>
              <c:numCache>
                <c:formatCode>0.00</c:formatCode>
                <c:ptCount val="72"/>
                <c:pt idx="0">
                  <c:v>0.54</c:v>
                </c:pt>
                <c:pt idx="1">
                  <c:v>0.59</c:v>
                </c:pt>
                <c:pt idx="2">
                  <c:v>0.38</c:v>
                </c:pt>
                <c:pt idx="3">
                  <c:v>0.05</c:v>
                </c:pt>
                <c:pt idx="4">
                  <c:v>0.31</c:v>
                </c:pt>
                <c:pt idx="5">
                  <c:v>0.56999999999999995</c:v>
                </c:pt>
                <c:pt idx="6">
                  <c:v>0.68</c:v>
                </c:pt>
                <c:pt idx="7">
                  <c:v>0.56000000000000005</c:v>
                </c:pt>
                <c:pt idx="8">
                  <c:v>0.45</c:v>
                </c:pt>
                <c:pt idx="9">
                  <c:v>0.19</c:v>
                </c:pt>
                <c:pt idx="10">
                  <c:v>0.5</c:v>
                </c:pt>
                <c:pt idx="11">
                  <c:v>0.26</c:v>
                </c:pt>
                <c:pt idx="12">
                  <c:v>0.82</c:v>
                </c:pt>
                <c:pt idx="13">
                  <c:v>0.54</c:v>
                </c:pt>
                <c:pt idx="14">
                  <c:v>0.33</c:v>
                </c:pt>
                <c:pt idx="15">
                  <c:v>0.19</c:v>
                </c:pt>
                <c:pt idx="16">
                  <c:v>0.65</c:v>
                </c:pt>
                <c:pt idx="17">
                  <c:v>0.34</c:v>
                </c:pt>
                <c:pt idx="18">
                  <c:v>0.79</c:v>
                </c:pt>
                <c:pt idx="19">
                  <c:v>0.4</c:v>
                </c:pt>
                <c:pt idx="20">
                  <c:v>0.74</c:v>
                </c:pt>
                <c:pt idx="21">
                  <c:v>0.51</c:v>
                </c:pt>
                <c:pt idx="22">
                  <c:v>0.31</c:v>
                </c:pt>
                <c:pt idx="23">
                  <c:v>0.11</c:v>
                </c:pt>
                <c:pt idx="24">
                  <c:v>0.77</c:v>
                </c:pt>
                <c:pt idx="25">
                  <c:v>0.31</c:v>
                </c:pt>
                <c:pt idx="26">
                  <c:v>0.28999999999999998</c:v>
                </c:pt>
                <c:pt idx="27">
                  <c:v>0.53</c:v>
                </c:pt>
                <c:pt idx="28">
                  <c:v>0.21</c:v>
                </c:pt>
                <c:pt idx="29">
                  <c:v>0.8</c:v>
                </c:pt>
                <c:pt idx="30">
                  <c:v>1.1200000000000001</c:v>
                </c:pt>
                <c:pt idx="31">
                  <c:v>0.85</c:v>
                </c:pt>
                <c:pt idx="32">
                  <c:v>0.86</c:v>
                </c:pt>
                <c:pt idx="33">
                  <c:v>1.06</c:v>
                </c:pt>
                <c:pt idx="34">
                  <c:v>0.67</c:v>
                </c:pt>
                <c:pt idx="35">
                  <c:v>0.7</c:v>
                </c:pt>
                <c:pt idx="36">
                  <c:v>0.54</c:v>
                </c:pt>
                <c:pt idx="37">
                  <c:v>0.8</c:v>
                </c:pt>
                <c:pt idx="38">
                  <c:v>1.04</c:v>
                </c:pt>
                <c:pt idx="39">
                  <c:v>0.79</c:v>
                </c:pt>
                <c:pt idx="40">
                  <c:v>0.73</c:v>
                </c:pt>
                <c:pt idx="41">
                  <c:v>0.4</c:v>
                </c:pt>
                <c:pt idx="42">
                  <c:v>0.82</c:v>
                </c:pt>
                <c:pt idx="43">
                  <c:v>0.52</c:v>
                </c:pt>
                <c:pt idx="44">
                  <c:v>0.75</c:v>
                </c:pt>
                <c:pt idx="45">
                  <c:v>0.54</c:v>
                </c:pt>
                <c:pt idx="46">
                  <c:v>0.93</c:v>
                </c:pt>
                <c:pt idx="47">
                  <c:v>0.84</c:v>
                </c:pt>
                <c:pt idx="48">
                  <c:v>1.06</c:v>
                </c:pt>
                <c:pt idx="49">
                  <c:v>0.74</c:v>
                </c:pt>
                <c:pt idx="50">
                  <c:v>0.56000000000000005</c:v>
                </c:pt>
                <c:pt idx="51">
                  <c:v>0.81</c:v>
                </c:pt>
                <c:pt idx="52">
                  <c:v>0.64</c:v>
                </c:pt>
                <c:pt idx="53">
                  <c:v>0.69</c:v>
                </c:pt>
                <c:pt idx="54">
                  <c:v>0.98</c:v>
                </c:pt>
                <c:pt idx="55">
                  <c:v>0.51</c:v>
                </c:pt>
                <c:pt idx="56">
                  <c:v>0.35</c:v>
                </c:pt>
                <c:pt idx="57">
                  <c:v>0.38</c:v>
                </c:pt>
                <c:pt idx="58">
                  <c:v>0.35</c:v>
                </c:pt>
                <c:pt idx="59">
                  <c:v>0.26</c:v>
                </c:pt>
                <c:pt idx="60">
                  <c:v>0.54</c:v>
                </c:pt>
                <c:pt idx="61">
                  <c:v>0.13</c:v>
                </c:pt>
                <c:pt idx="62">
                  <c:v>0.25</c:v>
                </c:pt>
                <c:pt idx="63" formatCode="General">
                  <c:v>0.49</c:v>
                </c:pt>
                <c:pt idx="64" formatCode="General">
                  <c:v>0.26</c:v>
                </c:pt>
                <c:pt idx="65" formatCode="General">
                  <c:v>0.28000000000000003</c:v>
                </c:pt>
                <c:pt idx="66" formatCode="General">
                  <c:v>0.56000000000000005</c:v>
                </c:pt>
                <c:pt idx="67" formatCode="General">
                  <c:v>0.03</c:v>
                </c:pt>
                <c:pt idx="68" formatCode="General">
                  <c:v>0.35</c:v>
                </c:pt>
                <c:pt idx="69" formatCode="General">
                  <c:v>0.27</c:v>
                </c:pt>
                <c:pt idx="70" formatCode="General">
                  <c:v>0.92500000000000004</c:v>
                </c:pt>
                <c:pt idx="71" formatCode="General">
                  <c:v>0.161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393128"/>
        <c:axId val="192393512"/>
      </c:lineChart>
      <c:scatterChart>
        <c:scatterStyle val="lineMarker"/>
        <c:varyColors val="0"/>
        <c:ser>
          <c:idx val="1"/>
          <c:order val="1"/>
          <c:tx>
            <c:strRef>
              <c:f>'Graphiques GI'!$A$34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GI'!$B$34</c:f>
              <c:numCache>
                <c:formatCode>0.000</c:formatCode>
                <c:ptCount val="1"/>
                <c:pt idx="0">
                  <c:v>0.54522222222222227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GI'!$A$35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GI'!$B$35</c:f>
              <c:numCache>
                <c:formatCode>0.000</c:formatCode>
                <c:ptCount val="1"/>
                <c:pt idx="0">
                  <c:v>1.3697113888888888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GI'!$A$36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GI'!$B$36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393128"/>
        <c:axId val="192393512"/>
      </c:scatterChart>
      <c:catAx>
        <c:axId val="1923931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393512"/>
        <c:crosses val="autoZero"/>
        <c:auto val="1"/>
        <c:lblAlgn val="ctr"/>
        <c:lblOffset val="100"/>
        <c:noMultiLvlLbl val="0"/>
      </c:catAx>
      <c:valAx>
        <c:axId val="192393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393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P22/L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(GI)'!$AB$1</c:f>
              <c:strCache>
                <c:ptCount val="1"/>
                <c:pt idx="0">
                  <c:v>Seuil 1 sigma P22/L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(GI)'!$AB$2:$AB$73</c:f>
              <c:numCache>
                <c:formatCode>General</c:formatCode>
                <c:ptCount val="72"/>
                <c:pt idx="0">
                  <c:v>0.29358350976639624</c:v>
                </c:pt>
                <c:pt idx="1">
                  <c:v>0.29358350976639624</c:v>
                </c:pt>
                <c:pt idx="2">
                  <c:v>0.29358350976639624</c:v>
                </c:pt>
                <c:pt idx="3">
                  <c:v>0.29358350976639624</c:v>
                </c:pt>
                <c:pt idx="4">
                  <c:v>0.29358350976639624</c:v>
                </c:pt>
                <c:pt idx="5">
                  <c:v>0.29358350976639624</c:v>
                </c:pt>
                <c:pt idx="6">
                  <c:v>0.29358350976639624</c:v>
                </c:pt>
                <c:pt idx="7">
                  <c:v>0.29358350976639624</c:v>
                </c:pt>
                <c:pt idx="8">
                  <c:v>0.29358350976639624</c:v>
                </c:pt>
                <c:pt idx="9">
                  <c:v>0.29358350976639624</c:v>
                </c:pt>
                <c:pt idx="10">
                  <c:v>0.29358350976639624</c:v>
                </c:pt>
                <c:pt idx="11">
                  <c:v>0.29358350976639624</c:v>
                </c:pt>
                <c:pt idx="12">
                  <c:v>0.29358350976639624</c:v>
                </c:pt>
                <c:pt idx="13">
                  <c:v>0.29358350976639624</c:v>
                </c:pt>
                <c:pt idx="14">
                  <c:v>0.29358350976639624</c:v>
                </c:pt>
                <c:pt idx="15">
                  <c:v>0.29358350976639624</c:v>
                </c:pt>
                <c:pt idx="16">
                  <c:v>0.29358350976639624</c:v>
                </c:pt>
                <c:pt idx="17">
                  <c:v>0.29358350976639624</c:v>
                </c:pt>
                <c:pt idx="18">
                  <c:v>0.29358350976639624</c:v>
                </c:pt>
                <c:pt idx="19">
                  <c:v>0.29358350976639624</c:v>
                </c:pt>
                <c:pt idx="20">
                  <c:v>0.29358350976639624</c:v>
                </c:pt>
                <c:pt idx="21">
                  <c:v>0.29358350976639624</c:v>
                </c:pt>
                <c:pt idx="22">
                  <c:v>0.29358350976639624</c:v>
                </c:pt>
                <c:pt idx="23">
                  <c:v>0.29358350976639624</c:v>
                </c:pt>
                <c:pt idx="24">
                  <c:v>0.29358350976639624</c:v>
                </c:pt>
                <c:pt idx="25">
                  <c:v>0.29358350976639624</c:v>
                </c:pt>
                <c:pt idx="26">
                  <c:v>0.29358350976639624</c:v>
                </c:pt>
                <c:pt idx="27">
                  <c:v>0.29358350976639624</c:v>
                </c:pt>
                <c:pt idx="28">
                  <c:v>0.29358350976639624</c:v>
                </c:pt>
                <c:pt idx="29">
                  <c:v>0.29358350976639624</c:v>
                </c:pt>
                <c:pt idx="30">
                  <c:v>0.29358350976639624</c:v>
                </c:pt>
                <c:pt idx="31">
                  <c:v>0.29358350976639624</c:v>
                </c:pt>
                <c:pt idx="32">
                  <c:v>0.29358350976639624</c:v>
                </c:pt>
                <c:pt idx="33">
                  <c:v>0.29358350976639624</c:v>
                </c:pt>
                <c:pt idx="34">
                  <c:v>0.29358350976639624</c:v>
                </c:pt>
                <c:pt idx="35">
                  <c:v>0.29358350976639624</c:v>
                </c:pt>
                <c:pt idx="36">
                  <c:v>0.29358350976639624</c:v>
                </c:pt>
                <c:pt idx="37">
                  <c:v>0.29358350976639624</c:v>
                </c:pt>
                <c:pt idx="38">
                  <c:v>0.29358350976639624</c:v>
                </c:pt>
                <c:pt idx="39">
                  <c:v>0.29358350976639624</c:v>
                </c:pt>
                <c:pt idx="40">
                  <c:v>0.29358350976639624</c:v>
                </c:pt>
                <c:pt idx="41">
                  <c:v>0.29358350976639624</c:v>
                </c:pt>
                <c:pt idx="42">
                  <c:v>0.29358350976639624</c:v>
                </c:pt>
                <c:pt idx="43">
                  <c:v>0.29358350976639624</c:v>
                </c:pt>
                <c:pt idx="44">
                  <c:v>0.29358350976639624</c:v>
                </c:pt>
                <c:pt idx="45">
                  <c:v>0.29358350976639624</c:v>
                </c:pt>
                <c:pt idx="46">
                  <c:v>0.29358350976639624</c:v>
                </c:pt>
                <c:pt idx="47">
                  <c:v>0.29358350976639624</c:v>
                </c:pt>
                <c:pt idx="48">
                  <c:v>0.29358350976639624</c:v>
                </c:pt>
                <c:pt idx="49">
                  <c:v>0.29358350976639624</c:v>
                </c:pt>
                <c:pt idx="50">
                  <c:v>0.29358350976639624</c:v>
                </c:pt>
                <c:pt idx="51">
                  <c:v>0.29358350976639624</c:v>
                </c:pt>
                <c:pt idx="52">
                  <c:v>0.29358350976639624</c:v>
                </c:pt>
                <c:pt idx="53">
                  <c:v>0.29358350976639624</c:v>
                </c:pt>
                <c:pt idx="54">
                  <c:v>0.29358350976639624</c:v>
                </c:pt>
                <c:pt idx="55">
                  <c:v>0.29358350976639624</c:v>
                </c:pt>
                <c:pt idx="56">
                  <c:v>0.29358350976639624</c:v>
                </c:pt>
                <c:pt idx="57">
                  <c:v>0.29358350976639624</c:v>
                </c:pt>
                <c:pt idx="58">
                  <c:v>0.29358350976639624</c:v>
                </c:pt>
                <c:pt idx="59">
                  <c:v>0.29358350976639624</c:v>
                </c:pt>
                <c:pt idx="60">
                  <c:v>0.29358350976639624</c:v>
                </c:pt>
                <c:pt idx="61">
                  <c:v>0.29358350976639624</c:v>
                </c:pt>
                <c:pt idx="62">
                  <c:v>0.29358350976639624</c:v>
                </c:pt>
                <c:pt idx="63">
                  <c:v>0.29358350976639624</c:v>
                </c:pt>
                <c:pt idx="64">
                  <c:v>0.29358350976639624</c:v>
                </c:pt>
                <c:pt idx="65">
                  <c:v>0.29358350976639624</c:v>
                </c:pt>
                <c:pt idx="66">
                  <c:v>0.29358350976639624</c:v>
                </c:pt>
                <c:pt idx="67">
                  <c:v>0.29358350976639624</c:v>
                </c:pt>
                <c:pt idx="68">
                  <c:v>0.29358350976639624</c:v>
                </c:pt>
                <c:pt idx="69">
                  <c:v>0.29358350976639624</c:v>
                </c:pt>
                <c:pt idx="70">
                  <c:v>0.29358350976639624</c:v>
                </c:pt>
                <c:pt idx="71">
                  <c:v>0.29358350976639624</c:v>
                </c:pt>
              </c:numCache>
            </c:numRef>
          </c:val>
        </c:ser>
        <c:ser>
          <c:idx val="5"/>
          <c:order val="5"/>
          <c:tx>
            <c:strRef>
              <c:f>'GAUCHE Intrados (GI)'!$AC$1</c:f>
              <c:strCache>
                <c:ptCount val="1"/>
                <c:pt idx="0">
                  <c:v>Seuil 2 sigma P22/L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(GI)'!$AC$2:$AC$73</c:f>
              <c:numCache>
                <c:formatCode>General</c:formatCode>
                <c:ptCount val="72"/>
                <c:pt idx="0">
                  <c:v>0.12688906532195182</c:v>
                </c:pt>
                <c:pt idx="1">
                  <c:v>0.12688906532195182</c:v>
                </c:pt>
                <c:pt idx="2">
                  <c:v>0.12688906532195182</c:v>
                </c:pt>
                <c:pt idx="3">
                  <c:v>0.12688906532195182</c:v>
                </c:pt>
                <c:pt idx="4">
                  <c:v>0.12688906532195182</c:v>
                </c:pt>
                <c:pt idx="5">
                  <c:v>0.12688906532195182</c:v>
                </c:pt>
                <c:pt idx="6">
                  <c:v>0.12688906532195182</c:v>
                </c:pt>
                <c:pt idx="7">
                  <c:v>0.12688906532195182</c:v>
                </c:pt>
                <c:pt idx="8">
                  <c:v>0.12688906532195182</c:v>
                </c:pt>
                <c:pt idx="9">
                  <c:v>0.12688906532195182</c:v>
                </c:pt>
                <c:pt idx="10">
                  <c:v>0.12688906532195182</c:v>
                </c:pt>
                <c:pt idx="11">
                  <c:v>0.12688906532195182</c:v>
                </c:pt>
                <c:pt idx="12">
                  <c:v>0.12688906532195182</c:v>
                </c:pt>
                <c:pt idx="13">
                  <c:v>0.12688906532195182</c:v>
                </c:pt>
                <c:pt idx="14">
                  <c:v>0.12688906532195182</c:v>
                </c:pt>
                <c:pt idx="15">
                  <c:v>0.12688906532195182</c:v>
                </c:pt>
                <c:pt idx="16">
                  <c:v>0.12688906532195182</c:v>
                </c:pt>
                <c:pt idx="17">
                  <c:v>0.12688906532195182</c:v>
                </c:pt>
                <c:pt idx="18">
                  <c:v>0.12688906532195182</c:v>
                </c:pt>
                <c:pt idx="19">
                  <c:v>0.12688906532195182</c:v>
                </c:pt>
                <c:pt idx="20">
                  <c:v>0.12688906532195182</c:v>
                </c:pt>
                <c:pt idx="21">
                  <c:v>0.12688906532195182</c:v>
                </c:pt>
                <c:pt idx="22">
                  <c:v>0.12688906532195182</c:v>
                </c:pt>
                <c:pt idx="23">
                  <c:v>0.12688906532195182</c:v>
                </c:pt>
                <c:pt idx="24">
                  <c:v>0.12688906532195182</c:v>
                </c:pt>
                <c:pt idx="25">
                  <c:v>0.12688906532195182</c:v>
                </c:pt>
                <c:pt idx="26">
                  <c:v>0.12688906532195182</c:v>
                </c:pt>
                <c:pt idx="27">
                  <c:v>0.12688906532195182</c:v>
                </c:pt>
                <c:pt idx="28">
                  <c:v>0.12688906532195182</c:v>
                </c:pt>
                <c:pt idx="29">
                  <c:v>0.12688906532195182</c:v>
                </c:pt>
                <c:pt idx="30">
                  <c:v>0.12688906532195182</c:v>
                </c:pt>
                <c:pt idx="31">
                  <c:v>0.12688906532195182</c:v>
                </c:pt>
                <c:pt idx="32">
                  <c:v>0.12688906532195182</c:v>
                </c:pt>
                <c:pt idx="33">
                  <c:v>0.12688906532195182</c:v>
                </c:pt>
                <c:pt idx="34">
                  <c:v>0.12688906532195182</c:v>
                </c:pt>
                <c:pt idx="35">
                  <c:v>0.12688906532195182</c:v>
                </c:pt>
                <c:pt idx="36">
                  <c:v>0.12688906532195182</c:v>
                </c:pt>
                <c:pt idx="37">
                  <c:v>0.12688906532195182</c:v>
                </c:pt>
                <c:pt idx="38">
                  <c:v>0.12688906532195182</c:v>
                </c:pt>
                <c:pt idx="39">
                  <c:v>0.12688906532195182</c:v>
                </c:pt>
                <c:pt idx="40">
                  <c:v>0.12688906532195182</c:v>
                </c:pt>
                <c:pt idx="41">
                  <c:v>0.12688906532195182</c:v>
                </c:pt>
                <c:pt idx="42">
                  <c:v>0.12688906532195182</c:v>
                </c:pt>
                <c:pt idx="43">
                  <c:v>0.12688906532195182</c:v>
                </c:pt>
                <c:pt idx="44">
                  <c:v>0.12688906532195182</c:v>
                </c:pt>
                <c:pt idx="45">
                  <c:v>0.12688906532195182</c:v>
                </c:pt>
                <c:pt idx="46">
                  <c:v>0.12688906532195182</c:v>
                </c:pt>
                <c:pt idx="47">
                  <c:v>0.12688906532195182</c:v>
                </c:pt>
                <c:pt idx="48">
                  <c:v>0.12688906532195182</c:v>
                </c:pt>
                <c:pt idx="49">
                  <c:v>0.12688906532195182</c:v>
                </c:pt>
                <c:pt idx="50">
                  <c:v>0.12688906532195182</c:v>
                </c:pt>
                <c:pt idx="51">
                  <c:v>0.12688906532195182</c:v>
                </c:pt>
                <c:pt idx="52">
                  <c:v>0.12688906532195182</c:v>
                </c:pt>
                <c:pt idx="53">
                  <c:v>0.12688906532195182</c:v>
                </c:pt>
                <c:pt idx="54">
                  <c:v>0.12688906532195182</c:v>
                </c:pt>
                <c:pt idx="55">
                  <c:v>0.12688906532195182</c:v>
                </c:pt>
                <c:pt idx="56">
                  <c:v>0.12688906532195182</c:v>
                </c:pt>
                <c:pt idx="57">
                  <c:v>0.12688906532195182</c:v>
                </c:pt>
                <c:pt idx="58">
                  <c:v>0.12688906532195182</c:v>
                </c:pt>
                <c:pt idx="59">
                  <c:v>0.12688906532195182</c:v>
                </c:pt>
                <c:pt idx="60">
                  <c:v>0.12688906532195182</c:v>
                </c:pt>
                <c:pt idx="61">
                  <c:v>0.12688906532195182</c:v>
                </c:pt>
                <c:pt idx="62">
                  <c:v>0.12688906532195182</c:v>
                </c:pt>
                <c:pt idx="63">
                  <c:v>0.12688906532195182</c:v>
                </c:pt>
                <c:pt idx="64">
                  <c:v>0.12688906532195182</c:v>
                </c:pt>
                <c:pt idx="65">
                  <c:v>0.12688906532195182</c:v>
                </c:pt>
                <c:pt idx="66">
                  <c:v>0.12688906532195182</c:v>
                </c:pt>
                <c:pt idx="67">
                  <c:v>0.12688906532195182</c:v>
                </c:pt>
                <c:pt idx="68">
                  <c:v>0.12688906532195182</c:v>
                </c:pt>
                <c:pt idx="69">
                  <c:v>0.12688906532195182</c:v>
                </c:pt>
                <c:pt idx="70">
                  <c:v>0.12688906532195182</c:v>
                </c:pt>
                <c:pt idx="71">
                  <c:v>0.12688906532195182</c:v>
                </c:pt>
              </c:numCache>
            </c:numRef>
          </c:val>
        </c:ser>
        <c:ser>
          <c:idx val="6"/>
          <c:order val="6"/>
          <c:tx>
            <c:strRef>
              <c:f>'GAUCHE Intrados (GI)'!$AD$1</c:f>
              <c:strCache>
                <c:ptCount val="1"/>
                <c:pt idx="0">
                  <c:v>Seuil 3 sigma P22/L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(GI)'!$AD$2:$AD$73</c:f>
              <c:numCache>
                <c:formatCode>General</c:formatCode>
                <c:ptCount val="72"/>
                <c:pt idx="0">
                  <c:v>0.12688906532195182</c:v>
                </c:pt>
                <c:pt idx="1">
                  <c:v>0.12688906532195182</c:v>
                </c:pt>
                <c:pt idx="2">
                  <c:v>0.12688906532195182</c:v>
                </c:pt>
                <c:pt idx="3">
                  <c:v>0.12688906532195182</c:v>
                </c:pt>
                <c:pt idx="4">
                  <c:v>0.12688906532195182</c:v>
                </c:pt>
                <c:pt idx="5">
                  <c:v>0.12688906532195182</c:v>
                </c:pt>
                <c:pt idx="6">
                  <c:v>0.12688906532195182</c:v>
                </c:pt>
                <c:pt idx="7">
                  <c:v>0.12688906532195182</c:v>
                </c:pt>
                <c:pt idx="8">
                  <c:v>0.12688906532195182</c:v>
                </c:pt>
                <c:pt idx="9">
                  <c:v>0.12688906532195182</c:v>
                </c:pt>
                <c:pt idx="10">
                  <c:v>0.12688906532195182</c:v>
                </c:pt>
                <c:pt idx="11">
                  <c:v>0.12688906532195182</c:v>
                </c:pt>
                <c:pt idx="12">
                  <c:v>0.12688906532195182</c:v>
                </c:pt>
                <c:pt idx="13">
                  <c:v>0.12688906532195182</c:v>
                </c:pt>
                <c:pt idx="14">
                  <c:v>0.12688906532195182</c:v>
                </c:pt>
                <c:pt idx="15">
                  <c:v>0.12688906532195182</c:v>
                </c:pt>
                <c:pt idx="16">
                  <c:v>0.12688906532195182</c:v>
                </c:pt>
                <c:pt idx="17">
                  <c:v>0.12688906532195182</c:v>
                </c:pt>
                <c:pt idx="18">
                  <c:v>0.12688906532195182</c:v>
                </c:pt>
                <c:pt idx="19">
                  <c:v>0.12688906532195182</c:v>
                </c:pt>
                <c:pt idx="20">
                  <c:v>0.12688906532195182</c:v>
                </c:pt>
                <c:pt idx="21">
                  <c:v>0.12688906532195182</c:v>
                </c:pt>
                <c:pt idx="22">
                  <c:v>0.12688906532195182</c:v>
                </c:pt>
                <c:pt idx="23">
                  <c:v>0.12688906532195182</c:v>
                </c:pt>
                <c:pt idx="24">
                  <c:v>0.12688906532195182</c:v>
                </c:pt>
                <c:pt idx="25">
                  <c:v>0.12688906532195182</c:v>
                </c:pt>
                <c:pt idx="26">
                  <c:v>0.12688906532195182</c:v>
                </c:pt>
                <c:pt idx="27">
                  <c:v>0.12688906532195182</c:v>
                </c:pt>
                <c:pt idx="28">
                  <c:v>0.12688906532195182</c:v>
                </c:pt>
                <c:pt idx="29">
                  <c:v>0.12688906532195182</c:v>
                </c:pt>
                <c:pt idx="30">
                  <c:v>0.12688906532195182</c:v>
                </c:pt>
                <c:pt idx="31">
                  <c:v>0.12688906532195182</c:v>
                </c:pt>
                <c:pt idx="32">
                  <c:v>0.12688906532195182</c:v>
                </c:pt>
                <c:pt idx="33">
                  <c:v>0.12688906532195182</c:v>
                </c:pt>
                <c:pt idx="34">
                  <c:v>0.12688906532195182</c:v>
                </c:pt>
                <c:pt idx="35">
                  <c:v>0.12688906532195182</c:v>
                </c:pt>
                <c:pt idx="36">
                  <c:v>0.12688906532195182</c:v>
                </c:pt>
                <c:pt idx="37">
                  <c:v>0.12688906532195182</c:v>
                </c:pt>
                <c:pt idx="38">
                  <c:v>0.12688906532195182</c:v>
                </c:pt>
                <c:pt idx="39">
                  <c:v>0.12688906532195182</c:v>
                </c:pt>
                <c:pt idx="40">
                  <c:v>0.12688906532195182</c:v>
                </c:pt>
                <c:pt idx="41">
                  <c:v>0.12688906532195182</c:v>
                </c:pt>
                <c:pt idx="42">
                  <c:v>0.12688906532195182</c:v>
                </c:pt>
                <c:pt idx="43">
                  <c:v>0.12688906532195182</c:v>
                </c:pt>
                <c:pt idx="44">
                  <c:v>0.12688906532195182</c:v>
                </c:pt>
                <c:pt idx="45">
                  <c:v>0.12688906532195182</c:v>
                </c:pt>
                <c:pt idx="46">
                  <c:v>0.12688906532195182</c:v>
                </c:pt>
                <c:pt idx="47">
                  <c:v>0.12688906532195182</c:v>
                </c:pt>
                <c:pt idx="48">
                  <c:v>0.12688906532195182</c:v>
                </c:pt>
                <c:pt idx="49">
                  <c:v>0.12688906532195182</c:v>
                </c:pt>
                <c:pt idx="50">
                  <c:v>0.12688906532195182</c:v>
                </c:pt>
                <c:pt idx="51">
                  <c:v>0.12688906532195182</c:v>
                </c:pt>
                <c:pt idx="52">
                  <c:v>0.12688906532195182</c:v>
                </c:pt>
                <c:pt idx="53">
                  <c:v>0.12688906532195182</c:v>
                </c:pt>
                <c:pt idx="54">
                  <c:v>0.12688906532195182</c:v>
                </c:pt>
                <c:pt idx="55">
                  <c:v>0.12688906532195182</c:v>
                </c:pt>
                <c:pt idx="56">
                  <c:v>0.12688906532195182</c:v>
                </c:pt>
                <c:pt idx="57">
                  <c:v>0.12688906532195182</c:v>
                </c:pt>
                <c:pt idx="58">
                  <c:v>0.12688906532195182</c:v>
                </c:pt>
                <c:pt idx="59">
                  <c:v>0.12688906532195182</c:v>
                </c:pt>
                <c:pt idx="60">
                  <c:v>0.12688906532195182</c:v>
                </c:pt>
                <c:pt idx="61">
                  <c:v>0.12688906532195182</c:v>
                </c:pt>
                <c:pt idx="62">
                  <c:v>0.12688906532195182</c:v>
                </c:pt>
                <c:pt idx="63">
                  <c:v>0.12688906532195182</c:v>
                </c:pt>
                <c:pt idx="64">
                  <c:v>0.12688906532195182</c:v>
                </c:pt>
                <c:pt idx="65">
                  <c:v>0.12688906532195182</c:v>
                </c:pt>
                <c:pt idx="66">
                  <c:v>0.12688906532195182</c:v>
                </c:pt>
                <c:pt idx="67">
                  <c:v>0.12688906532195182</c:v>
                </c:pt>
                <c:pt idx="68">
                  <c:v>0.12688906532195182</c:v>
                </c:pt>
                <c:pt idx="69">
                  <c:v>0.12688906532195182</c:v>
                </c:pt>
                <c:pt idx="70">
                  <c:v>0.12688906532195182</c:v>
                </c:pt>
                <c:pt idx="71">
                  <c:v>0.12688906532195182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396040"/>
        <c:axId val="192670632"/>
      </c:areaChart>
      <c:lineChart>
        <c:grouping val="standard"/>
        <c:varyColors val="0"/>
        <c:ser>
          <c:idx val="0"/>
          <c:order val="0"/>
          <c:tx>
            <c:strRef>
              <c:f>'GAUCHE Intrados (GI)'!$G$1</c:f>
              <c:strCache>
                <c:ptCount val="1"/>
                <c:pt idx="0">
                  <c:v>Cercle P22/L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(GI)'!$G$2:$G$73</c:f>
              <c:numCache>
                <c:formatCode>0.00</c:formatCode>
                <c:ptCount val="72"/>
                <c:pt idx="0">
                  <c:v>0.12</c:v>
                </c:pt>
                <c:pt idx="1">
                  <c:v>0.1</c:v>
                </c:pt>
                <c:pt idx="2">
                  <c:v>0.03</c:v>
                </c:pt>
                <c:pt idx="3">
                  <c:v>0.28999999999999998</c:v>
                </c:pt>
                <c:pt idx="4">
                  <c:v>0.16</c:v>
                </c:pt>
                <c:pt idx="5">
                  <c:v>0.44</c:v>
                </c:pt>
                <c:pt idx="6">
                  <c:v>0.11</c:v>
                </c:pt>
                <c:pt idx="7">
                  <c:v>0.05</c:v>
                </c:pt>
                <c:pt idx="8">
                  <c:v>0.1</c:v>
                </c:pt>
                <c:pt idx="9">
                  <c:v>0.13</c:v>
                </c:pt>
                <c:pt idx="10">
                  <c:v>0.3</c:v>
                </c:pt>
                <c:pt idx="11">
                  <c:v>0.01</c:v>
                </c:pt>
                <c:pt idx="12">
                  <c:v>0.23</c:v>
                </c:pt>
                <c:pt idx="13">
                  <c:v>0.01</c:v>
                </c:pt>
                <c:pt idx="14">
                  <c:v>0.08</c:v>
                </c:pt>
                <c:pt idx="15">
                  <c:v>0.09</c:v>
                </c:pt>
                <c:pt idx="16">
                  <c:v>0.15</c:v>
                </c:pt>
                <c:pt idx="17">
                  <c:v>0.04</c:v>
                </c:pt>
                <c:pt idx="18">
                  <c:v>0.18</c:v>
                </c:pt>
                <c:pt idx="19">
                  <c:v>0.11</c:v>
                </c:pt>
                <c:pt idx="20">
                  <c:v>0.23</c:v>
                </c:pt>
                <c:pt idx="21">
                  <c:v>0.08</c:v>
                </c:pt>
                <c:pt idx="22">
                  <c:v>0.09</c:v>
                </c:pt>
                <c:pt idx="23">
                  <c:v>0.33</c:v>
                </c:pt>
                <c:pt idx="24">
                  <c:v>0.02</c:v>
                </c:pt>
                <c:pt idx="25">
                  <c:v>0.15</c:v>
                </c:pt>
                <c:pt idx="26">
                  <c:v>7.0000000000000007E-2</c:v>
                </c:pt>
                <c:pt idx="27">
                  <c:v>0.01</c:v>
                </c:pt>
                <c:pt idx="28">
                  <c:v>0.24</c:v>
                </c:pt>
                <c:pt idx="29">
                  <c:v>0.14000000000000001</c:v>
                </c:pt>
                <c:pt idx="30">
                  <c:v>0.32</c:v>
                </c:pt>
                <c:pt idx="31">
                  <c:v>0.17</c:v>
                </c:pt>
                <c:pt idx="32">
                  <c:v>0.41</c:v>
                </c:pt>
                <c:pt idx="33">
                  <c:v>0.11</c:v>
                </c:pt>
                <c:pt idx="34">
                  <c:v>0.02</c:v>
                </c:pt>
                <c:pt idx="35">
                  <c:v>0.18</c:v>
                </c:pt>
                <c:pt idx="36">
                  <c:v>0.01</c:v>
                </c:pt>
                <c:pt idx="37">
                  <c:v>0.15</c:v>
                </c:pt>
                <c:pt idx="38">
                  <c:v>0.04</c:v>
                </c:pt>
                <c:pt idx="39">
                  <c:v>0.16</c:v>
                </c:pt>
                <c:pt idx="40">
                  <c:v>0.03</c:v>
                </c:pt>
                <c:pt idx="41">
                  <c:v>7.0000000000000007E-2</c:v>
                </c:pt>
                <c:pt idx="42">
                  <c:v>0.04</c:v>
                </c:pt>
                <c:pt idx="43">
                  <c:v>0.1</c:v>
                </c:pt>
                <c:pt idx="44">
                  <c:v>0.03</c:v>
                </c:pt>
                <c:pt idx="45">
                  <c:v>7.0000000000000007E-2</c:v>
                </c:pt>
                <c:pt idx="46">
                  <c:v>0.43</c:v>
                </c:pt>
                <c:pt idx="47">
                  <c:v>7.0000000000000007E-2</c:v>
                </c:pt>
                <c:pt idx="48">
                  <c:v>7.0000000000000007E-2</c:v>
                </c:pt>
                <c:pt idx="49">
                  <c:v>0.35</c:v>
                </c:pt>
                <c:pt idx="50">
                  <c:v>0.03</c:v>
                </c:pt>
                <c:pt idx="51">
                  <c:v>0.12</c:v>
                </c:pt>
                <c:pt idx="52">
                  <c:v>0.16</c:v>
                </c:pt>
                <c:pt idx="53">
                  <c:v>0.48</c:v>
                </c:pt>
                <c:pt idx="54">
                  <c:v>0.26</c:v>
                </c:pt>
                <c:pt idx="55">
                  <c:v>0.41</c:v>
                </c:pt>
                <c:pt idx="56">
                  <c:v>0.36</c:v>
                </c:pt>
                <c:pt idx="57">
                  <c:v>0.01</c:v>
                </c:pt>
                <c:pt idx="58">
                  <c:v>0.19</c:v>
                </c:pt>
                <c:pt idx="59">
                  <c:v>0.33</c:v>
                </c:pt>
                <c:pt idx="60">
                  <c:v>0.44</c:v>
                </c:pt>
                <c:pt idx="61">
                  <c:v>0.31</c:v>
                </c:pt>
                <c:pt idx="62">
                  <c:v>0.26</c:v>
                </c:pt>
                <c:pt idx="63">
                  <c:v>0.03</c:v>
                </c:pt>
                <c:pt idx="64">
                  <c:v>0.21</c:v>
                </c:pt>
                <c:pt idx="65">
                  <c:v>0.27</c:v>
                </c:pt>
                <c:pt idx="66">
                  <c:v>0.28000000000000003</c:v>
                </c:pt>
                <c:pt idx="67">
                  <c:v>0.26</c:v>
                </c:pt>
                <c:pt idx="68">
                  <c:v>0.24</c:v>
                </c:pt>
                <c:pt idx="69">
                  <c:v>0.217</c:v>
                </c:pt>
                <c:pt idx="70">
                  <c:v>8.5999999999999993E-2</c:v>
                </c:pt>
                <c:pt idx="71">
                  <c:v>0.129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396040"/>
        <c:axId val="192670632"/>
      </c:lineChart>
      <c:scatterChart>
        <c:scatterStyle val="lineMarker"/>
        <c:varyColors val="0"/>
        <c:ser>
          <c:idx val="1"/>
          <c:order val="1"/>
          <c:tx>
            <c:strRef>
              <c:f>'Graphiques GI'!$A$46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GI'!$B$46</c:f>
              <c:numCache>
                <c:formatCode>0.000</c:formatCode>
                <c:ptCount val="1"/>
                <c:pt idx="0">
                  <c:v>0.16669444444444442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GI'!$A$47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GI'!$B$47</c:f>
              <c:numCache>
                <c:formatCode>0.000</c:formatCode>
                <c:ptCount val="1"/>
                <c:pt idx="0">
                  <c:v>0.55586722222222229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GI'!$A$48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GI'!$B$48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396040"/>
        <c:axId val="192670632"/>
      </c:scatterChart>
      <c:catAx>
        <c:axId val="1923960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670632"/>
        <c:crosses val="autoZero"/>
        <c:auto val="1"/>
        <c:lblAlgn val="ctr"/>
        <c:lblOffset val="100"/>
        <c:noMultiLvlLbl val="0"/>
      </c:catAx>
      <c:valAx>
        <c:axId val="192670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396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(GI)'!$AF$1</c:f>
              <c:strCache>
                <c:ptCount val="1"/>
                <c:pt idx="0">
                  <c:v>Seuil 1 sigma D1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(GI)'!$AF$2:$AF$73</c:f>
              <c:numCache>
                <c:formatCode>General</c:formatCode>
                <c:ptCount val="72"/>
                <c:pt idx="0">
                  <c:v>0.44586151063667712</c:v>
                </c:pt>
                <c:pt idx="1">
                  <c:v>0.44586151063667712</c:v>
                </c:pt>
                <c:pt idx="2">
                  <c:v>0.44586151063667712</c:v>
                </c:pt>
                <c:pt idx="3">
                  <c:v>0.44586151063667712</c:v>
                </c:pt>
                <c:pt idx="4">
                  <c:v>0.44586151063667712</c:v>
                </c:pt>
                <c:pt idx="5">
                  <c:v>0.44586151063667712</c:v>
                </c:pt>
                <c:pt idx="6">
                  <c:v>0.44586151063667712</c:v>
                </c:pt>
                <c:pt idx="7">
                  <c:v>0.44586151063667712</c:v>
                </c:pt>
                <c:pt idx="8">
                  <c:v>0.44586151063667712</c:v>
                </c:pt>
                <c:pt idx="9">
                  <c:v>0.44586151063667712</c:v>
                </c:pt>
                <c:pt idx="10">
                  <c:v>0.44586151063667712</c:v>
                </c:pt>
                <c:pt idx="11">
                  <c:v>0.44586151063667712</c:v>
                </c:pt>
                <c:pt idx="12">
                  <c:v>0.44586151063667712</c:v>
                </c:pt>
                <c:pt idx="13">
                  <c:v>0.44586151063667712</c:v>
                </c:pt>
                <c:pt idx="14">
                  <c:v>0.44586151063667712</c:v>
                </c:pt>
                <c:pt idx="15">
                  <c:v>0.44586151063667712</c:v>
                </c:pt>
                <c:pt idx="16">
                  <c:v>0.44586151063667712</c:v>
                </c:pt>
                <c:pt idx="17">
                  <c:v>0.44586151063667712</c:v>
                </c:pt>
                <c:pt idx="18">
                  <c:v>0.44586151063667712</c:v>
                </c:pt>
                <c:pt idx="19">
                  <c:v>0.44586151063667712</c:v>
                </c:pt>
                <c:pt idx="20">
                  <c:v>0.44586151063667712</c:v>
                </c:pt>
                <c:pt idx="21">
                  <c:v>0.44586151063667712</c:v>
                </c:pt>
                <c:pt idx="22">
                  <c:v>0.44586151063667712</c:v>
                </c:pt>
                <c:pt idx="23">
                  <c:v>0.44586151063667712</c:v>
                </c:pt>
                <c:pt idx="24">
                  <c:v>0.44586151063667712</c:v>
                </c:pt>
                <c:pt idx="25">
                  <c:v>0.44586151063667712</c:v>
                </c:pt>
                <c:pt idx="26">
                  <c:v>0.44586151063667712</c:v>
                </c:pt>
                <c:pt idx="27">
                  <c:v>0.44586151063667712</c:v>
                </c:pt>
                <c:pt idx="28">
                  <c:v>0.44586151063667712</c:v>
                </c:pt>
                <c:pt idx="29">
                  <c:v>0.44586151063667712</c:v>
                </c:pt>
                <c:pt idx="30">
                  <c:v>0.44586151063667712</c:v>
                </c:pt>
                <c:pt idx="31">
                  <c:v>0.44586151063667712</c:v>
                </c:pt>
                <c:pt idx="32">
                  <c:v>0.44586151063667712</c:v>
                </c:pt>
                <c:pt idx="33">
                  <c:v>0.44586151063667712</c:v>
                </c:pt>
                <c:pt idx="34">
                  <c:v>0.44586151063667712</c:v>
                </c:pt>
                <c:pt idx="35">
                  <c:v>0.44586151063667712</c:v>
                </c:pt>
                <c:pt idx="36">
                  <c:v>0.44586151063667712</c:v>
                </c:pt>
                <c:pt idx="37">
                  <c:v>0.44586151063667712</c:v>
                </c:pt>
                <c:pt idx="38">
                  <c:v>0.44586151063667712</c:v>
                </c:pt>
                <c:pt idx="39">
                  <c:v>0.44586151063667712</c:v>
                </c:pt>
                <c:pt idx="40">
                  <c:v>0.44586151063667712</c:v>
                </c:pt>
                <c:pt idx="41">
                  <c:v>0.44586151063667712</c:v>
                </c:pt>
                <c:pt idx="42">
                  <c:v>0.44586151063667712</c:v>
                </c:pt>
                <c:pt idx="43">
                  <c:v>0.44586151063667712</c:v>
                </c:pt>
                <c:pt idx="44">
                  <c:v>0.44586151063667712</c:v>
                </c:pt>
                <c:pt idx="45">
                  <c:v>0.44586151063667712</c:v>
                </c:pt>
                <c:pt idx="46">
                  <c:v>0.44586151063667712</c:v>
                </c:pt>
                <c:pt idx="47">
                  <c:v>0.44586151063667712</c:v>
                </c:pt>
                <c:pt idx="48">
                  <c:v>0.44586151063667712</c:v>
                </c:pt>
                <c:pt idx="49">
                  <c:v>0.44586151063667712</c:v>
                </c:pt>
                <c:pt idx="50">
                  <c:v>0.44586151063667712</c:v>
                </c:pt>
                <c:pt idx="51">
                  <c:v>0.44586151063667712</c:v>
                </c:pt>
                <c:pt idx="52">
                  <c:v>0.44586151063667712</c:v>
                </c:pt>
                <c:pt idx="53">
                  <c:v>0.44586151063667712</c:v>
                </c:pt>
                <c:pt idx="54">
                  <c:v>0.44586151063667712</c:v>
                </c:pt>
                <c:pt idx="55">
                  <c:v>0.44586151063667712</c:v>
                </c:pt>
                <c:pt idx="56">
                  <c:v>0.44586151063667712</c:v>
                </c:pt>
                <c:pt idx="57">
                  <c:v>0.44586151063667712</c:v>
                </c:pt>
                <c:pt idx="58">
                  <c:v>0.44586151063667712</c:v>
                </c:pt>
                <c:pt idx="59">
                  <c:v>0.44586151063667712</c:v>
                </c:pt>
                <c:pt idx="60">
                  <c:v>0.44586151063667712</c:v>
                </c:pt>
                <c:pt idx="61">
                  <c:v>0.44586151063667712</c:v>
                </c:pt>
                <c:pt idx="62">
                  <c:v>0.44586151063667712</c:v>
                </c:pt>
                <c:pt idx="63">
                  <c:v>0.44586151063667712</c:v>
                </c:pt>
                <c:pt idx="64">
                  <c:v>0.44586151063667712</c:v>
                </c:pt>
                <c:pt idx="65">
                  <c:v>0.44586151063667712</c:v>
                </c:pt>
                <c:pt idx="66">
                  <c:v>0.44586151063667712</c:v>
                </c:pt>
                <c:pt idx="67">
                  <c:v>0.44586151063667712</c:v>
                </c:pt>
                <c:pt idx="68">
                  <c:v>0.44586151063667712</c:v>
                </c:pt>
                <c:pt idx="69">
                  <c:v>0.44586151063667712</c:v>
                </c:pt>
                <c:pt idx="70">
                  <c:v>0.44586151063667712</c:v>
                </c:pt>
                <c:pt idx="71">
                  <c:v>0.44586151063667712</c:v>
                </c:pt>
              </c:numCache>
            </c:numRef>
          </c:val>
        </c:ser>
        <c:ser>
          <c:idx val="5"/>
          <c:order val="5"/>
          <c:tx>
            <c:strRef>
              <c:f>'GAUCHE Intrados (GI)'!$AG$1</c:f>
              <c:strCache>
                <c:ptCount val="1"/>
                <c:pt idx="0">
                  <c:v>Seuil 2 sigma D1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(GI)'!$AG$2:$AG$73</c:f>
              <c:numCache>
                <c:formatCode>General</c:formatCode>
                <c:ptCount val="72"/>
                <c:pt idx="0">
                  <c:v>0.16452817730334371</c:v>
                </c:pt>
                <c:pt idx="1">
                  <c:v>0.16452817730334371</c:v>
                </c:pt>
                <c:pt idx="2">
                  <c:v>0.16452817730334371</c:v>
                </c:pt>
                <c:pt idx="3">
                  <c:v>0.16452817730334371</c:v>
                </c:pt>
                <c:pt idx="4">
                  <c:v>0.16452817730334371</c:v>
                </c:pt>
                <c:pt idx="5">
                  <c:v>0.16452817730334371</c:v>
                </c:pt>
                <c:pt idx="6">
                  <c:v>0.16452817730334371</c:v>
                </c:pt>
                <c:pt idx="7">
                  <c:v>0.16452817730334371</c:v>
                </c:pt>
                <c:pt idx="8">
                  <c:v>0.16452817730334371</c:v>
                </c:pt>
                <c:pt idx="9">
                  <c:v>0.16452817730334371</c:v>
                </c:pt>
                <c:pt idx="10">
                  <c:v>0.16452817730334371</c:v>
                </c:pt>
                <c:pt idx="11">
                  <c:v>0.16452817730334371</c:v>
                </c:pt>
                <c:pt idx="12">
                  <c:v>0.16452817730334371</c:v>
                </c:pt>
                <c:pt idx="13">
                  <c:v>0.16452817730334371</c:v>
                </c:pt>
                <c:pt idx="14">
                  <c:v>0.16452817730334371</c:v>
                </c:pt>
                <c:pt idx="15">
                  <c:v>0.16452817730334371</c:v>
                </c:pt>
                <c:pt idx="16">
                  <c:v>0.16452817730334371</c:v>
                </c:pt>
                <c:pt idx="17">
                  <c:v>0.16452817730334371</c:v>
                </c:pt>
                <c:pt idx="18">
                  <c:v>0.16452817730334371</c:v>
                </c:pt>
                <c:pt idx="19">
                  <c:v>0.16452817730334371</c:v>
                </c:pt>
                <c:pt idx="20">
                  <c:v>0.16452817730334371</c:v>
                </c:pt>
                <c:pt idx="21">
                  <c:v>0.16452817730334371</c:v>
                </c:pt>
                <c:pt idx="22">
                  <c:v>0.16452817730334371</c:v>
                </c:pt>
                <c:pt idx="23">
                  <c:v>0.16452817730334371</c:v>
                </c:pt>
                <c:pt idx="24">
                  <c:v>0.16452817730334371</c:v>
                </c:pt>
                <c:pt idx="25">
                  <c:v>0.16452817730334371</c:v>
                </c:pt>
                <c:pt idx="26">
                  <c:v>0.16452817730334371</c:v>
                </c:pt>
                <c:pt idx="27">
                  <c:v>0.16452817730334371</c:v>
                </c:pt>
                <c:pt idx="28">
                  <c:v>0.16452817730334371</c:v>
                </c:pt>
                <c:pt idx="29">
                  <c:v>0.16452817730334371</c:v>
                </c:pt>
                <c:pt idx="30">
                  <c:v>0.16452817730334371</c:v>
                </c:pt>
                <c:pt idx="31">
                  <c:v>0.16452817730334371</c:v>
                </c:pt>
                <c:pt idx="32">
                  <c:v>0.16452817730334371</c:v>
                </c:pt>
                <c:pt idx="33">
                  <c:v>0.16452817730334371</c:v>
                </c:pt>
                <c:pt idx="34">
                  <c:v>0.16452817730334371</c:v>
                </c:pt>
                <c:pt idx="35">
                  <c:v>0.16452817730334371</c:v>
                </c:pt>
                <c:pt idx="36">
                  <c:v>0.16452817730334371</c:v>
                </c:pt>
                <c:pt idx="37">
                  <c:v>0.16452817730334371</c:v>
                </c:pt>
                <c:pt idx="38">
                  <c:v>0.16452817730334371</c:v>
                </c:pt>
                <c:pt idx="39">
                  <c:v>0.16452817730334371</c:v>
                </c:pt>
                <c:pt idx="40">
                  <c:v>0.16452817730334371</c:v>
                </c:pt>
                <c:pt idx="41">
                  <c:v>0.16452817730334371</c:v>
                </c:pt>
                <c:pt idx="42">
                  <c:v>0.16452817730334371</c:v>
                </c:pt>
                <c:pt idx="43">
                  <c:v>0.16452817730334371</c:v>
                </c:pt>
                <c:pt idx="44">
                  <c:v>0.16452817730334371</c:v>
                </c:pt>
                <c:pt idx="45">
                  <c:v>0.16452817730334371</c:v>
                </c:pt>
                <c:pt idx="46">
                  <c:v>0.16452817730334371</c:v>
                </c:pt>
                <c:pt idx="47">
                  <c:v>0.16452817730334371</c:v>
                </c:pt>
                <c:pt idx="48">
                  <c:v>0.16452817730334371</c:v>
                </c:pt>
                <c:pt idx="49">
                  <c:v>0.16452817730334371</c:v>
                </c:pt>
                <c:pt idx="50">
                  <c:v>0.16452817730334371</c:v>
                </c:pt>
                <c:pt idx="51">
                  <c:v>0.16452817730334371</c:v>
                </c:pt>
                <c:pt idx="52">
                  <c:v>0.16452817730334371</c:v>
                </c:pt>
                <c:pt idx="53">
                  <c:v>0.16452817730334371</c:v>
                </c:pt>
                <c:pt idx="54">
                  <c:v>0.16452817730334371</c:v>
                </c:pt>
                <c:pt idx="55">
                  <c:v>0.16452817730334371</c:v>
                </c:pt>
                <c:pt idx="56">
                  <c:v>0.16452817730334371</c:v>
                </c:pt>
                <c:pt idx="57">
                  <c:v>0.16452817730334371</c:v>
                </c:pt>
                <c:pt idx="58">
                  <c:v>0.16452817730334371</c:v>
                </c:pt>
                <c:pt idx="59">
                  <c:v>0.16452817730334371</c:v>
                </c:pt>
                <c:pt idx="60">
                  <c:v>0.16452817730334371</c:v>
                </c:pt>
                <c:pt idx="61">
                  <c:v>0.16452817730334371</c:v>
                </c:pt>
                <c:pt idx="62">
                  <c:v>0.16452817730334371</c:v>
                </c:pt>
                <c:pt idx="63">
                  <c:v>0.16452817730334371</c:v>
                </c:pt>
                <c:pt idx="64">
                  <c:v>0.16452817730334371</c:v>
                </c:pt>
                <c:pt idx="65">
                  <c:v>0.16452817730334371</c:v>
                </c:pt>
                <c:pt idx="66">
                  <c:v>0.16452817730334371</c:v>
                </c:pt>
                <c:pt idx="67">
                  <c:v>0.16452817730334371</c:v>
                </c:pt>
                <c:pt idx="68">
                  <c:v>0.16452817730334371</c:v>
                </c:pt>
                <c:pt idx="69">
                  <c:v>0.16452817730334371</c:v>
                </c:pt>
                <c:pt idx="70">
                  <c:v>0.16452817730334371</c:v>
                </c:pt>
                <c:pt idx="71">
                  <c:v>0.16452817730334371</c:v>
                </c:pt>
              </c:numCache>
            </c:numRef>
          </c:val>
        </c:ser>
        <c:ser>
          <c:idx val="6"/>
          <c:order val="6"/>
          <c:tx>
            <c:strRef>
              <c:f>'GAUCHE Intrados (GI)'!$AH$1</c:f>
              <c:strCache>
                <c:ptCount val="1"/>
                <c:pt idx="0">
                  <c:v>Seuil 3 sigma D1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(GI)'!$AH$2:$AH$73</c:f>
              <c:numCache>
                <c:formatCode>General</c:formatCode>
                <c:ptCount val="72"/>
                <c:pt idx="0">
                  <c:v>0.16452817730334371</c:v>
                </c:pt>
                <c:pt idx="1">
                  <c:v>0.16452817730334371</c:v>
                </c:pt>
                <c:pt idx="2">
                  <c:v>0.16452817730334371</c:v>
                </c:pt>
                <c:pt idx="3">
                  <c:v>0.16452817730334371</c:v>
                </c:pt>
                <c:pt idx="4">
                  <c:v>0.16452817730334371</c:v>
                </c:pt>
                <c:pt idx="5">
                  <c:v>0.16452817730334371</c:v>
                </c:pt>
                <c:pt idx="6">
                  <c:v>0.16452817730334371</c:v>
                </c:pt>
                <c:pt idx="7">
                  <c:v>0.16452817730334371</c:v>
                </c:pt>
                <c:pt idx="8">
                  <c:v>0.16452817730334371</c:v>
                </c:pt>
                <c:pt idx="9">
                  <c:v>0.16452817730334371</c:v>
                </c:pt>
                <c:pt idx="10">
                  <c:v>0.16452817730334371</c:v>
                </c:pt>
                <c:pt idx="11">
                  <c:v>0.16452817730334371</c:v>
                </c:pt>
                <c:pt idx="12">
                  <c:v>0.16452817730334371</c:v>
                </c:pt>
                <c:pt idx="13">
                  <c:v>0.16452817730334371</c:v>
                </c:pt>
                <c:pt idx="14">
                  <c:v>0.16452817730334371</c:v>
                </c:pt>
                <c:pt idx="15">
                  <c:v>0.16452817730334371</c:v>
                </c:pt>
                <c:pt idx="16">
                  <c:v>0.16452817730334371</c:v>
                </c:pt>
                <c:pt idx="17">
                  <c:v>0.16452817730334371</c:v>
                </c:pt>
                <c:pt idx="18">
                  <c:v>0.16452817730334371</c:v>
                </c:pt>
                <c:pt idx="19">
                  <c:v>0.16452817730334371</c:v>
                </c:pt>
                <c:pt idx="20">
                  <c:v>0.16452817730334371</c:v>
                </c:pt>
                <c:pt idx="21">
                  <c:v>0.16452817730334371</c:v>
                </c:pt>
                <c:pt idx="22">
                  <c:v>0.16452817730334371</c:v>
                </c:pt>
                <c:pt idx="23">
                  <c:v>0.16452817730334371</c:v>
                </c:pt>
                <c:pt idx="24">
                  <c:v>0.16452817730334371</c:v>
                </c:pt>
                <c:pt idx="25">
                  <c:v>0.16452817730334371</c:v>
                </c:pt>
                <c:pt idx="26">
                  <c:v>0.16452817730334371</c:v>
                </c:pt>
                <c:pt idx="27">
                  <c:v>0.16452817730334371</c:v>
                </c:pt>
                <c:pt idx="28">
                  <c:v>0.16452817730334371</c:v>
                </c:pt>
                <c:pt idx="29">
                  <c:v>0.16452817730334371</c:v>
                </c:pt>
                <c:pt idx="30">
                  <c:v>0.16452817730334371</c:v>
                </c:pt>
                <c:pt idx="31">
                  <c:v>0.16452817730334371</c:v>
                </c:pt>
                <c:pt idx="32">
                  <c:v>0.16452817730334371</c:v>
                </c:pt>
                <c:pt idx="33">
                  <c:v>0.16452817730334371</c:v>
                </c:pt>
                <c:pt idx="34">
                  <c:v>0.16452817730334371</c:v>
                </c:pt>
                <c:pt idx="35">
                  <c:v>0.16452817730334371</c:v>
                </c:pt>
                <c:pt idx="36">
                  <c:v>0.16452817730334371</c:v>
                </c:pt>
                <c:pt idx="37">
                  <c:v>0.16452817730334371</c:v>
                </c:pt>
                <c:pt idx="38">
                  <c:v>0.16452817730334371</c:v>
                </c:pt>
                <c:pt idx="39">
                  <c:v>0.16452817730334371</c:v>
                </c:pt>
                <c:pt idx="40">
                  <c:v>0.16452817730334371</c:v>
                </c:pt>
                <c:pt idx="41">
                  <c:v>0.16452817730334371</c:v>
                </c:pt>
                <c:pt idx="42">
                  <c:v>0.16452817730334371</c:v>
                </c:pt>
                <c:pt idx="43">
                  <c:v>0.16452817730334371</c:v>
                </c:pt>
                <c:pt idx="44">
                  <c:v>0.16452817730334371</c:v>
                </c:pt>
                <c:pt idx="45">
                  <c:v>0.16452817730334371</c:v>
                </c:pt>
                <c:pt idx="46">
                  <c:v>0.16452817730334371</c:v>
                </c:pt>
                <c:pt idx="47">
                  <c:v>0.16452817730334371</c:v>
                </c:pt>
                <c:pt idx="48">
                  <c:v>0.16452817730334371</c:v>
                </c:pt>
                <c:pt idx="49">
                  <c:v>0.16452817730334371</c:v>
                </c:pt>
                <c:pt idx="50">
                  <c:v>0.16452817730334371</c:v>
                </c:pt>
                <c:pt idx="51">
                  <c:v>0.16452817730334371</c:v>
                </c:pt>
                <c:pt idx="52">
                  <c:v>0.16452817730334371</c:v>
                </c:pt>
                <c:pt idx="53">
                  <c:v>0.16452817730334371</c:v>
                </c:pt>
                <c:pt idx="54">
                  <c:v>0.16452817730334371</c:v>
                </c:pt>
                <c:pt idx="55">
                  <c:v>0.16452817730334371</c:v>
                </c:pt>
                <c:pt idx="56">
                  <c:v>0.16452817730334371</c:v>
                </c:pt>
                <c:pt idx="57">
                  <c:v>0.16452817730334371</c:v>
                </c:pt>
                <c:pt idx="58">
                  <c:v>0.16452817730334371</c:v>
                </c:pt>
                <c:pt idx="59">
                  <c:v>0.16452817730334371</c:v>
                </c:pt>
                <c:pt idx="60">
                  <c:v>0.16452817730334371</c:v>
                </c:pt>
                <c:pt idx="61">
                  <c:v>0.16452817730334371</c:v>
                </c:pt>
                <c:pt idx="62">
                  <c:v>0.16452817730334371</c:v>
                </c:pt>
                <c:pt idx="63">
                  <c:v>0.16452817730334371</c:v>
                </c:pt>
                <c:pt idx="64">
                  <c:v>0.16452817730334371</c:v>
                </c:pt>
                <c:pt idx="65">
                  <c:v>0.16452817730334371</c:v>
                </c:pt>
                <c:pt idx="66">
                  <c:v>0.16452817730334371</c:v>
                </c:pt>
                <c:pt idx="67">
                  <c:v>0.16452817730334371</c:v>
                </c:pt>
                <c:pt idx="68">
                  <c:v>0.16452817730334371</c:v>
                </c:pt>
                <c:pt idx="69">
                  <c:v>0.16452817730334371</c:v>
                </c:pt>
                <c:pt idx="70">
                  <c:v>0.16452817730334371</c:v>
                </c:pt>
                <c:pt idx="71">
                  <c:v>0.16452817730334371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085024"/>
        <c:axId val="192780608"/>
      </c:areaChart>
      <c:lineChart>
        <c:grouping val="standard"/>
        <c:varyColors val="0"/>
        <c:ser>
          <c:idx val="0"/>
          <c:order val="0"/>
          <c:tx>
            <c:strRef>
              <c:f>'GAUCHE Intrados (GI)'!$H$1</c:f>
              <c:strCache>
                <c:ptCount val="1"/>
                <c:pt idx="0">
                  <c:v>cercle D1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(GI)'!$H$2:$H$73</c:f>
              <c:numCache>
                <c:formatCode>0.00</c:formatCode>
                <c:ptCount val="72"/>
                <c:pt idx="0">
                  <c:v>0.23</c:v>
                </c:pt>
                <c:pt idx="1">
                  <c:v>0.22</c:v>
                </c:pt>
                <c:pt idx="2">
                  <c:v>0.2</c:v>
                </c:pt>
                <c:pt idx="3">
                  <c:v>0.24</c:v>
                </c:pt>
                <c:pt idx="4">
                  <c:v>0.18</c:v>
                </c:pt>
                <c:pt idx="5">
                  <c:v>0.57999999999999996</c:v>
                </c:pt>
                <c:pt idx="6">
                  <c:v>0.18</c:v>
                </c:pt>
                <c:pt idx="7">
                  <c:v>0.44</c:v>
                </c:pt>
                <c:pt idx="8">
                  <c:v>0.2</c:v>
                </c:pt>
                <c:pt idx="9">
                  <c:v>0.08</c:v>
                </c:pt>
                <c:pt idx="10">
                  <c:v>0.31</c:v>
                </c:pt>
                <c:pt idx="11">
                  <c:v>0.23</c:v>
                </c:pt>
                <c:pt idx="12">
                  <c:v>0.08</c:v>
                </c:pt>
                <c:pt idx="13">
                  <c:v>0.33</c:v>
                </c:pt>
                <c:pt idx="14">
                  <c:v>0.2</c:v>
                </c:pt>
                <c:pt idx="15">
                  <c:v>0.15</c:v>
                </c:pt>
                <c:pt idx="16">
                  <c:v>0.33</c:v>
                </c:pt>
                <c:pt idx="17">
                  <c:v>0.15</c:v>
                </c:pt>
                <c:pt idx="18">
                  <c:v>0.28000000000000003</c:v>
                </c:pt>
                <c:pt idx="19">
                  <c:v>0.06</c:v>
                </c:pt>
                <c:pt idx="20">
                  <c:v>0.45</c:v>
                </c:pt>
                <c:pt idx="21">
                  <c:v>0.35</c:v>
                </c:pt>
                <c:pt idx="22">
                  <c:v>0.01</c:v>
                </c:pt>
                <c:pt idx="23">
                  <c:v>0.39</c:v>
                </c:pt>
                <c:pt idx="24">
                  <c:v>0.16</c:v>
                </c:pt>
                <c:pt idx="25">
                  <c:v>0.23</c:v>
                </c:pt>
                <c:pt idx="26">
                  <c:v>0.05</c:v>
                </c:pt>
                <c:pt idx="27">
                  <c:v>0.31</c:v>
                </c:pt>
                <c:pt idx="28">
                  <c:v>0.21</c:v>
                </c:pt>
                <c:pt idx="29">
                  <c:v>0.57999999999999996</c:v>
                </c:pt>
                <c:pt idx="30">
                  <c:v>0.64</c:v>
                </c:pt>
                <c:pt idx="31">
                  <c:v>0.44</c:v>
                </c:pt>
                <c:pt idx="32">
                  <c:v>0.65</c:v>
                </c:pt>
                <c:pt idx="33">
                  <c:v>0.2</c:v>
                </c:pt>
                <c:pt idx="34">
                  <c:v>0.46</c:v>
                </c:pt>
                <c:pt idx="35">
                  <c:v>0.17</c:v>
                </c:pt>
                <c:pt idx="36">
                  <c:v>0.28000000000000003</c:v>
                </c:pt>
                <c:pt idx="37">
                  <c:v>0.36</c:v>
                </c:pt>
                <c:pt idx="38">
                  <c:v>0.32</c:v>
                </c:pt>
                <c:pt idx="39">
                  <c:v>0.47</c:v>
                </c:pt>
                <c:pt idx="40">
                  <c:v>0.31</c:v>
                </c:pt>
                <c:pt idx="41">
                  <c:v>0.27</c:v>
                </c:pt>
                <c:pt idx="42">
                  <c:v>0.16</c:v>
                </c:pt>
                <c:pt idx="43">
                  <c:v>0.16</c:v>
                </c:pt>
                <c:pt idx="44">
                  <c:v>0.24</c:v>
                </c:pt>
                <c:pt idx="45">
                  <c:v>0.13</c:v>
                </c:pt>
                <c:pt idx="46">
                  <c:v>0.63</c:v>
                </c:pt>
                <c:pt idx="47">
                  <c:v>0.38</c:v>
                </c:pt>
                <c:pt idx="48">
                  <c:v>0.38</c:v>
                </c:pt>
                <c:pt idx="49">
                  <c:v>0.22</c:v>
                </c:pt>
                <c:pt idx="50">
                  <c:v>0.23</c:v>
                </c:pt>
                <c:pt idx="51">
                  <c:v>0.62</c:v>
                </c:pt>
                <c:pt idx="52">
                  <c:v>0.22</c:v>
                </c:pt>
                <c:pt idx="53">
                  <c:v>0.12</c:v>
                </c:pt>
                <c:pt idx="54">
                  <c:v>0.15</c:v>
                </c:pt>
                <c:pt idx="55">
                  <c:v>0.22</c:v>
                </c:pt>
                <c:pt idx="56">
                  <c:v>0.2</c:v>
                </c:pt>
                <c:pt idx="57">
                  <c:v>0.08</c:v>
                </c:pt>
                <c:pt idx="58">
                  <c:v>0.7</c:v>
                </c:pt>
                <c:pt idx="59">
                  <c:v>7.0000000000000007E-2</c:v>
                </c:pt>
                <c:pt idx="60">
                  <c:v>0.48</c:v>
                </c:pt>
                <c:pt idx="61">
                  <c:v>0.11</c:v>
                </c:pt>
                <c:pt idx="62">
                  <c:v>0.2</c:v>
                </c:pt>
                <c:pt idx="63">
                  <c:v>0.42</c:v>
                </c:pt>
                <c:pt idx="64">
                  <c:v>0.14000000000000001</c:v>
                </c:pt>
                <c:pt idx="65">
                  <c:v>0.38</c:v>
                </c:pt>
                <c:pt idx="66">
                  <c:v>0.17</c:v>
                </c:pt>
                <c:pt idx="67">
                  <c:v>0.28000000000000003</c:v>
                </c:pt>
                <c:pt idx="68">
                  <c:v>0.06</c:v>
                </c:pt>
                <c:pt idx="69">
                  <c:v>0.57199999999999995</c:v>
                </c:pt>
                <c:pt idx="70">
                  <c:v>0.35599999999999998</c:v>
                </c:pt>
                <c:pt idx="71">
                  <c:v>0.19800000000000001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85024"/>
        <c:axId val="192780608"/>
      </c:lineChart>
      <c:scatterChart>
        <c:scatterStyle val="lineMarker"/>
        <c:varyColors val="0"/>
        <c:ser>
          <c:idx val="1"/>
          <c:order val="1"/>
          <c:tx>
            <c:strRef>
              <c:f>'Graphiques GI'!$A$58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GI'!$B$58</c:f>
              <c:numCache>
                <c:formatCode>0.000</c:formatCode>
                <c:ptCount val="1"/>
                <c:pt idx="0">
                  <c:v>0.28133333333333344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GI'!$A$59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GI'!$B$59</c:f>
              <c:numCache>
                <c:formatCode>0.000</c:formatCode>
                <c:ptCount val="1"/>
                <c:pt idx="0">
                  <c:v>0.86113944444444457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GI'!$A$60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GI'!$B$60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085024"/>
        <c:axId val="192780608"/>
      </c:scatterChart>
      <c:catAx>
        <c:axId val="1360850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780608"/>
        <c:crosses val="autoZero"/>
        <c:auto val="1"/>
        <c:lblAlgn val="ctr"/>
        <c:lblOffset val="100"/>
        <c:noMultiLvlLbl val="0"/>
      </c:catAx>
      <c:valAx>
        <c:axId val="1927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85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D2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(GI)'!$AJ$1</c:f>
              <c:strCache>
                <c:ptCount val="1"/>
                <c:pt idx="0">
                  <c:v>Seuil 1 sigma D2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(GI)'!$AJ$2:$AJ$73</c:f>
              <c:numCache>
                <c:formatCode>General</c:formatCode>
                <c:ptCount val="72"/>
                <c:pt idx="0">
                  <c:v>0.43350371809687827</c:v>
                </c:pt>
                <c:pt idx="1">
                  <c:v>0.43350371809687827</c:v>
                </c:pt>
                <c:pt idx="2">
                  <c:v>0.43350371809687827</c:v>
                </c:pt>
                <c:pt idx="3">
                  <c:v>0.43350371809687827</c:v>
                </c:pt>
                <c:pt idx="4">
                  <c:v>0.43350371809687827</c:v>
                </c:pt>
                <c:pt idx="5">
                  <c:v>0.43350371809687827</c:v>
                </c:pt>
                <c:pt idx="6">
                  <c:v>0.43350371809687827</c:v>
                </c:pt>
                <c:pt idx="7">
                  <c:v>0.43350371809687827</c:v>
                </c:pt>
                <c:pt idx="8">
                  <c:v>0.43350371809687827</c:v>
                </c:pt>
                <c:pt idx="9">
                  <c:v>0.43350371809687827</c:v>
                </c:pt>
                <c:pt idx="10">
                  <c:v>0.43350371809687827</c:v>
                </c:pt>
                <c:pt idx="11">
                  <c:v>0.43350371809687827</c:v>
                </c:pt>
                <c:pt idx="12">
                  <c:v>0.43350371809687827</c:v>
                </c:pt>
                <c:pt idx="13">
                  <c:v>0.43350371809687827</c:v>
                </c:pt>
                <c:pt idx="14">
                  <c:v>0.43350371809687827</c:v>
                </c:pt>
                <c:pt idx="15">
                  <c:v>0.43350371809687827</c:v>
                </c:pt>
                <c:pt idx="16">
                  <c:v>0.43350371809687827</c:v>
                </c:pt>
                <c:pt idx="17">
                  <c:v>0.43350371809687827</c:v>
                </c:pt>
                <c:pt idx="18">
                  <c:v>0.43350371809687827</c:v>
                </c:pt>
                <c:pt idx="19">
                  <c:v>0.43350371809687827</c:v>
                </c:pt>
                <c:pt idx="20">
                  <c:v>0.43350371809687827</c:v>
                </c:pt>
                <c:pt idx="21">
                  <c:v>0.43350371809687827</c:v>
                </c:pt>
                <c:pt idx="22">
                  <c:v>0.43350371809687827</c:v>
                </c:pt>
                <c:pt idx="23">
                  <c:v>0.43350371809687827</c:v>
                </c:pt>
                <c:pt idx="24">
                  <c:v>0.43350371809687827</c:v>
                </c:pt>
                <c:pt idx="25">
                  <c:v>0.43350371809687827</c:v>
                </c:pt>
                <c:pt idx="26">
                  <c:v>0.43350371809687827</c:v>
                </c:pt>
                <c:pt idx="27">
                  <c:v>0.43350371809687827</c:v>
                </c:pt>
                <c:pt idx="28">
                  <c:v>0.43350371809687827</c:v>
                </c:pt>
                <c:pt idx="29">
                  <c:v>0.43350371809687827</c:v>
                </c:pt>
                <c:pt idx="30">
                  <c:v>0.43350371809687827</c:v>
                </c:pt>
                <c:pt idx="31">
                  <c:v>0.43350371809687827</c:v>
                </c:pt>
                <c:pt idx="32">
                  <c:v>0.43350371809687827</c:v>
                </c:pt>
                <c:pt idx="33">
                  <c:v>0.43350371809687827</c:v>
                </c:pt>
                <c:pt idx="34">
                  <c:v>0.43350371809687827</c:v>
                </c:pt>
                <c:pt idx="35">
                  <c:v>0.43350371809687827</c:v>
                </c:pt>
                <c:pt idx="36">
                  <c:v>0.43350371809687827</c:v>
                </c:pt>
                <c:pt idx="37">
                  <c:v>0.43350371809687827</c:v>
                </c:pt>
                <c:pt idx="38">
                  <c:v>0.43350371809687827</c:v>
                </c:pt>
                <c:pt idx="39">
                  <c:v>0.43350371809687827</c:v>
                </c:pt>
                <c:pt idx="40">
                  <c:v>0.43350371809687827</c:v>
                </c:pt>
                <c:pt idx="41">
                  <c:v>0.43350371809687827</c:v>
                </c:pt>
                <c:pt idx="42">
                  <c:v>0.43350371809687827</c:v>
                </c:pt>
                <c:pt idx="43">
                  <c:v>0.43350371809687827</c:v>
                </c:pt>
                <c:pt idx="44">
                  <c:v>0.43350371809687827</c:v>
                </c:pt>
                <c:pt idx="45">
                  <c:v>0.43350371809687827</c:v>
                </c:pt>
                <c:pt idx="46">
                  <c:v>0.43350371809687827</c:v>
                </c:pt>
                <c:pt idx="47">
                  <c:v>0.43350371809687827</c:v>
                </c:pt>
                <c:pt idx="48">
                  <c:v>0.43350371809687827</c:v>
                </c:pt>
                <c:pt idx="49">
                  <c:v>0.43350371809687827</c:v>
                </c:pt>
                <c:pt idx="50">
                  <c:v>0.43350371809687827</c:v>
                </c:pt>
                <c:pt idx="51">
                  <c:v>0.43350371809687827</c:v>
                </c:pt>
                <c:pt idx="52">
                  <c:v>0.43350371809687827</c:v>
                </c:pt>
                <c:pt idx="53">
                  <c:v>0.43350371809687827</c:v>
                </c:pt>
                <c:pt idx="54">
                  <c:v>0.43350371809687827</c:v>
                </c:pt>
                <c:pt idx="55">
                  <c:v>0.43350371809687827</c:v>
                </c:pt>
                <c:pt idx="56">
                  <c:v>0.43350371809687827</c:v>
                </c:pt>
                <c:pt idx="57">
                  <c:v>0.43350371809687827</c:v>
                </c:pt>
                <c:pt idx="58">
                  <c:v>0.43350371809687827</c:v>
                </c:pt>
                <c:pt idx="59">
                  <c:v>0.43350371809687827</c:v>
                </c:pt>
                <c:pt idx="60">
                  <c:v>0.43350371809687827</c:v>
                </c:pt>
                <c:pt idx="61">
                  <c:v>0.43350371809687827</c:v>
                </c:pt>
                <c:pt idx="62">
                  <c:v>0.43350371809687827</c:v>
                </c:pt>
                <c:pt idx="63">
                  <c:v>0.43350371809687827</c:v>
                </c:pt>
                <c:pt idx="64">
                  <c:v>0.43350371809687827</c:v>
                </c:pt>
                <c:pt idx="65">
                  <c:v>0.43350371809687827</c:v>
                </c:pt>
                <c:pt idx="66">
                  <c:v>0.43350371809687827</c:v>
                </c:pt>
                <c:pt idx="67">
                  <c:v>0.43350371809687827</c:v>
                </c:pt>
                <c:pt idx="68">
                  <c:v>0.43350371809687827</c:v>
                </c:pt>
                <c:pt idx="69">
                  <c:v>0.43350371809687827</c:v>
                </c:pt>
                <c:pt idx="70">
                  <c:v>0.43350371809687827</c:v>
                </c:pt>
                <c:pt idx="71">
                  <c:v>0.43350371809687827</c:v>
                </c:pt>
              </c:numCache>
            </c:numRef>
          </c:val>
        </c:ser>
        <c:ser>
          <c:idx val="5"/>
          <c:order val="5"/>
          <c:tx>
            <c:strRef>
              <c:f>'GAUCHE Intrados (GI)'!$AK$1</c:f>
              <c:strCache>
                <c:ptCount val="1"/>
                <c:pt idx="0">
                  <c:v>Seuil 2 sigma D2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(GI)'!$AK$2:$AK$73</c:f>
              <c:numCache>
                <c:formatCode>General</c:formatCode>
                <c:ptCount val="72"/>
                <c:pt idx="0">
                  <c:v>0.16369816254132286</c:v>
                </c:pt>
                <c:pt idx="1">
                  <c:v>0.16369816254132286</c:v>
                </c:pt>
                <c:pt idx="2">
                  <c:v>0.16369816254132286</c:v>
                </c:pt>
                <c:pt idx="3">
                  <c:v>0.16369816254132286</c:v>
                </c:pt>
                <c:pt idx="4">
                  <c:v>0.16369816254132286</c:v>
                </c:pt>
                <c:pt idx="5">
                  <c:v>0.16369816254132286</c:v>
                </c:pt>
                <c:pt idx="6">
                  <c:v>0.16369816254132286</c:v>
                </c:pt>
                <c:pt idx="7">
                  <c:v>0.16369816254132286</c:v>
                </c:pt>
                <c:pt idx="8">
                  <c:v>0.16369816254132286</c:v>
                </c:pt>
                <c:pt idx="9">
                  <c:v>0.16369816254132286</c:v>
                </c:pt>
                <c:pt idx="10">
                  <c:v>0.16369816254132286</c:v>
                </c:pt>
                <c:pt idx="11">
                  <c:v>0.16369816254132286</c:v>
                </c:pt>
                <c:pt idx="12">
                  <c:v>0.16369816254132286</c:v>
                </c:pt>
                <c:pt idx="13">
                  <c:v>0.16369816254132286</c:v>
                </c:pt>
                <c:pt idx="14">
                  <c:v>0.16369816254132286</c:v>
                </c:pt>
                <c:pt idx="15">
                  <c:v>0.16369816254132286</c:v>
                </c:pt>
                <c:pt idx="16">
                  <c:v>0.16369816254132286</c:v>
                </c:pt>
                <c:pt idx="17">
                  <c:v>0.16369816254132286</c:v>
                </c:pt>
                <c:pt idx="18">
                  <c:v>0.16369816254132286</c:v>
                </c:pt>
                <c:pt idx="19">
                  <c:v>0.16369816254132286</c:v>
                </c:pt>
                <c:pt idx="20">
                  <c:v>0.16369816254132286</c:v>
                </c:pt>
                <c:pt idx="21">
                  <c:v>0.16369816254132286</c:v>
                </c:pt>
                <c:pt idx="22">
                  <c:v>0.16369816254132286</c:v>
                </c:pt>
                <c:pt idx="23">
                  <c:v>0.16369816254132286</c:v>
                </c:pt>
                <c:pt idx="24">
                  <c:v>0.16369816254132286</c:v>
                </c:pt>
                <c:pt idx="25">
                  <c:v>0.16369816254132286</c:v>
                </c:pt>
                <c:pt idx="26">
                  <c:v>0.16369816254132286</c:v>
                </c:pt>
                <c:pt idx="27">
                  <c:v>0.16369816254132286</c:v>
                </c:pt>
                <c:pt idx="28">
                  <c:v>0.16369816254132286</c:v>
                </c:pt>
                <c:pt idx="29">
                  <c:v>0.16369816254132286</c:v>
                </c:pt>
                <c:pt idx="30">
                  <c:v>0.16369816254132286</c:v>
                </c:pt>
                <c:pt idx="31">
                  <c:v>0.16369816254132286</c:v>
                </c:pt>
                <c:pt idx="32">
                  <c:v>0.16369816254132286</c:v>
                </c:pt>
                <c:pt idx="33">
                  <c:v>0.16369816254132286</c:v>
                </c:pt>
                <c:pt idx="34">
                  <c:v>0.16369816254132286</c:v>
                </c:pt>
                <c:pt idx="35">
                  <c:v>0.16369816254132286</c:v>
                </c:pt>
                <c:pt idx="36">
                  <c:v>0.16369816254132286</c:v>
                </c:pt>
                <c:pt idx="37">
                  <c:v>0.16369816254132286</c:v>
                </c:pt>
                <c:pt idx="38">
                  <c:v>0.16369816254132286</c:v>
                </c:pt>
                <c:pt idx="39">
                  <c:v>0.16369816254132286</c:v>
                </c:pt>
                <c:pt idx="40">
                  <c:v>0.16369816254132286</c:v>
                </c:pt>
                <c:pt idx="41">
                  <c:v>0.16369816254132286</c:v>
                </c:pt>
                <c:pt idx="42">
                  <c:v>0.16369816254132286</c:v>
                </c:pt>
                <c:pt idx="43">
                  <c:v>0.16369816254132286</c:v>
                </c:pt>
                <c:pt idx="44">
                  <c:v>0.16369816254132286</c:v>
                </c:pt>
                <c:pt idx="45">
                  <c:v>0.16369816254132286</c:v>
                </c:pt>
                <c:pt idx="46">
                  <c:v>0.16369816254132286</c:v>
                </c:pt>
                <c:pt idx="47">
                  <c:v>0.16369816254132286</c:v>
                </c:pt>
                <c:pt idx="48">
                  <c:v>0.16369816254132286</c:v>
                </c:pt>
                <c:pt idx="49">
                  <c:v>0.16369816254132286</c:v>
                </c:pt>
                <c:pt idx="50">
                  <c:v>0.16369816254132286</c:v>
                </c:pt>
                <c:pt idx="51">
                  <c:v>0.16369816254132286</c:v>
                </c:pt>
                <c:pt idx="52">
                  <c:v>0.16369816254132286</c:v>
                </c:pt>
                <c:pt idx="53">
                  <c:v>0.16369816254132286</c:v>
                </c:pt>
                <c:pt idx="54">
                  <c:v>0.16369816254132286</c:v>
                </c:pt>
                <c:pt idx="55">
                  <c:v>0.16369816254132286</c:v>
                </c:pt>
                <c:pt idx="56">
                  <c:v>0.16369816254132286</c:v>
                </c:pt>
                <c:pt idx="57">
                  <c:v>0.16369816254132286</c:v>
                </c:pt>
                <c:pt idx="58">
                  <c:v>0.16369816254132286</c:v>
                </c:pt>
                <c:pt idx="59">
                  <c:v>0.16369816254132286</c:v>
                </c:pt>
                <c:pt idx="60">
                  <c:v>0.16369816254132286</c:v>
                </c:pt>
                <c:pt idx="61">
                  <c:v>0.16369816254132286</c:v>
                </c:pt>
                <c:pt idx="62">
                  <c:v>0.16369816254132286</c:v>
                </c:pt>
                <c:pt idx="63">
                  <c:v>0.16369816254132286</c:v>
                </c:pt>
                <c:pt idx="64">
                  <c:v>0.16369816254132286</c:v>
                </c:pt>
                <c:pt idx="65">
                  <c:v>0.16369816254132286</c:v>
                </c:pt>
                <c:pt idx="66">
                  <c:v>0.16369816254132286</c:v>
                </c:pt>
                <c:pt idx="67">
                  <c:v>0.16369816254132286</c:v>
                </c:pt>
                <c:pt idx="68">
                  <c:v>0.16369816254132286</c:v>
                </c:pt>
                <c:pt idx="69">
                  <c:v>0.16369816254132286</c:v>
                </c:pt>
                <c:pt idx="70">
                  <c:v>0.16369816254132286</c:v>
                </c:pt>
                <c:pt idx="71">
                  <c:v>0.16369816254132286</c:v>
                </c:pt>
              </c:numCache>
            </c:numRef>
          </c:val>
        </c:ser>
        <c:ser>
          <c:idx val="6"/>
          <c:order val="6"/>
          <c:tx>
            <c:strRef>
              <c:f>'GAUCHE Intrados (GI)'!$AL$1</c:f>
              <c:strCache>
                <c:ptCount val="1"/>
                <c:pt idx="0">
                  <c:v>Seuil 3 sigma D2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(GI)'!$AL$2:$AL$73</c:f>
              <c:numCache>
                <c:formatCode>General</c:formatCode>
                <c:ptCount val="72"/>
                <c:pt idx="0">
                  <c:v>0.16369816254132286</c:v>
                </c:pt>
                <c:pt idx="1">
                  <c:v>0.16369816254132286</c:v>
                </c:pt>
                <c:pt idx="2">
                  <c:v>0.16369816254132286</c:v>
                </c:pt>
                <c:pt idx="3">
                  <c:v>0.16369816254132286</c:v>
                </c:pt>
                <c:pt idx="4">
                  <c:v>0.16369816254132286</c:v>
                </c:pt>
                <c:pt idx="5">
                  <c:v>0.16369816254132286</c:v>
                </c:pt>
                <c:pt idx="6">
                  <c:v>0.16369816254132286</c:v>
                </c:pt>
                <c:pt idx="7">
                  <c:v>0.16369816254132286</c:v>
                </c:pt>
                <c:pt idx="8">
                  <c:v>0.16369816254132286</c:v>
                </c:pt>
                <c:pt idx="9">
                  <c:v>0.16369816254132286</c:v>
                </c:pt>
                <c:pt idx="10">
                  <c:v>0.16369816254132286</c:v>
                </c:pt>
                <c:pt idx="11">
                  <c:v>0.16369816254132286</c:v>
                </c:pt>
                <c:pt idx="12">
                  <c:v>0.16369816254132286</c:v>
                </c:pt>
                <c:pt idx="13">
                  <c:v>0.16369816254132286</c:v>
                </c:pt>
                <c:pt idx="14">
                  <c:v>0.16369816254132286</c:v>
                </c:pt>
                <c:pt idx="15">
                  <c:v>0.16369816254132286</c:v>
                </c:pt>
                <c:pt idx="16">
                  <c:v>0.16369816254132286</c:v>
                </c:pt>
                <c:pt idx="17">
                  <c:v>0.16369816254132286</c:v>
                </c:pt>
                <c:pt idx="18">
                  <c:v>0.16369816254132286</c:v>
                </c:pt>
                <c:pt idx="19">
                  <c:v>0.16369816254132286</c:v>
                </c:pt>
                <c:pt idx="20">
                  <c:v>0.16369816254132286</c:v>
                </c:pt>
                <c:pt idx="21">
                  <c:v>0.16369816254132286</c:v>
                </c:pt>
                <c:pt idx="22">
                  <c:v>0.16369816254132286</c:v>
                </c:pt>
                <c:pt idx="23">
                  <c:v>0.16369816254132286</c:v>
                </c:pt>
                <c:pt idx="24">
                  <c:v>0.16369816254132286</c:v>
                </c:pt>
                <c:pt idx="25">
                  <c:v>0.16369816254132286</c:v>
                </c:pt>
                <c:pt idx="26">
                  <c:v>0.16369816254132286</c:v>
                </c:pt>
                <c:pt idx="27">
                  <c:v>0.16369816254132286</c:v>
                </c:pt>
                <c:pt idx="28">
                  <c:v>0.16369816254132286</c:v>
                </c:pt>
                <c:pt idx="29">
                  <c:v>0.16369816254132286</c:v>
                </c:pt>
                <c:pt idx="30">
                  <c:v>0.16369816254132286</c:v>
                </c:pt>
                <c:pt idx="31">
                  <c:v>0.16369816254132286</c:v>
                </c:pt>
                <c:pt idx="32">
                  <c:v>0.16369816254132286</c:v>
                </c:pt>
                <c:pt idx="33">
                  <c:v>0.16369816254132286</c:v>
                </c:pt>
                <c:pt idx="34">
                  <c:v>0.16369816254132286</c:v>
                </c:pt>
                <c:pt idx="35">
                  <c:v>0.16369816254132286</c:v>
                </c:pt>
                <c:pt idx="36">
                  <c:v>0.16369816254132286</c:v>
                </c:pt>
                <c:pt idx="37">
                  <c:v>0.16369816254132286</c:v>
                </c:pt>
                <c:pt idx="38">
                  <c:v>0.16369816254132286</c:v>
                </c:pt>
                <c:pt idx="39">
                  <c:v>0.16369816254132286</c:v>
                </c:pt>
                <c:pt idx="40">
                  <c:v>0.16369816254132286</c:v>
                </c:pt>
                <c:pt idx="41">
                  <c:v>0.16369816254132286</c:v>
                </c:pt>
                <c:pt idx="42">
                  <c:v>0.16369816254132286</c:v>
                </c:pt>
                <c:pt idx="43">
                  <c:v>0.16369816254132286</c:v>
                </c:pt>
                <c:pt idx="44">
                  <c:v>0.16369816254132286</c:v>
                </c:pt>
                <c:pt idx="45">
                  <c:v>0.16369816254132286</c:v>
                </c:pt>
                <c:pt idx="46">
                  <c:v>0.16369816254132286</c:v>
                </c:pt>
                <c:pt idx="47">
                  <c:v>0.16369816254132286</c:v>
                </c:pt>
                <c:pt idx="48">
                  <c:v>0.16369816254132286</c:v>
                </c:pt>
                <c:pt idx="49">
                  <c:v>0.16369816254132286</c:v>
                </c:pt>
                <c:pt idx="50">
                  <c:v>0.16369816254132286</c:v>
                </c:pt>
                <c:pt idx="51">
                  <c:v>0.16369816254132286</c:v>
                </c:pt>
                <c:pt idx="52">
                  <c:v>0.16369816254132286</c:v>
                </c:pt>
                <c:pt idx="53">
                  <c:v>0.16369816254132286</c:v>
                </c:pt>
                <c:pt idx="54">
                  <c:v>0.16369816254132286</c:v>
                </c:pt>
                <c:pt idx="55">
                  <c:v>0.16369816254132286</c:v>
                </c:pt>
                <c:pt idx="56">
                  <c:v>0.16369816254132286</c:v>
                </c:pt>
                <c:pt idx="57">
                  <c:v>0.16369816254132286</c:v>
                </c:pt>
                <c:pt idx="58">
                  <c:v>0.16369816254132286</c:v>
                </c:pt>
                <c:pt idx="59">
                  <c:v>0.16369816254132286</c:v>
                </c:pt>
                <c:pt idx="60">
                  <c:v>0.16369816254132286</c:v>
                </c:pt>
                <c:pt idx="61">
                  <c:v>0.16369816254132286</c:v>
                </c:pt>
                <c:pt idx="62">
                  <c:v>0.16369816254132286</c:v>
                </c:pt>
                <c:pt idx="63">
                  <c:v>0.16369816254132286</c:v>
                </c:pt>
                <c:pt idx="64">
                  <c:v>0.16369816254132286</c:v>
                </c:pt>
                <c:pt idx="65">
                  <c:v>0.16369816254132286</c:v>
                </c:pt>
                <c:pt idx="66">
                  <c:v>0.16369816254132286</c:v>
                </c:pt>
                <c:pt idx="67">
                  <c:v>0.16369816254132286</c:v>
                </c:pt>
                <c:pt idx="68">
                  <c:v>0.16369816254132286</c:v>
                </c:pt>
                <c:pt idx="69">
                  <c:v>0.16369816254132286</c:v>
                </c:pt>
                <c:pt idx="70">
                  <c:v>0.16369816254132286</c:v>
                </c:pt>
                <c:pt idx="71">
                  <c:v>0.16369816254132286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781392"/>
        <c:axId val="192781784"/>
      </c:areaChart>
      <c:lineChart>
        <c:grouping val="standard"/>
        <c:varyColors val="0"/>
        <c:ser>
          <c:idx val="0"/>
          <c:order val="0"/>
          <c:tx>
            <c:strRef>
              <c:f>'GAUCHE Intrados (GI)'!$I$1</c:f>
              <c:strCache>
                <c:ptCount val="1"/>
                <c:pt idx="0">
                  <c:v>cercle D2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(GI)'!$I$2:$I$73</c:f>
              <c:numCache>
                <c:formatCode>0.00</c:formatCode>
                <c:ptCount val="72"/>
                <c:pt idx="0">
                  <c:v>0.26</c:v>
                </c:pt>
                <c:pt idx="1">
                  <c:v>0.1</c:v>
                </c:pt>
                <c:pt idx="2">
                  <c:v>0.24</c:v>
                </c:pt>
                <c:pt idx="3">
                  <c:v>0.11</c:v>
                </c:pt>
                <c:pt idx="4">
                  <c:v>0.21</c:v>
                </c:pt>
                <c:pt idx="5">
                  <c:v>0.37</c:v>
                </c:pt>
                <c:pt idx="6">
                  <c:v>0.11</c:v>
                </c:pt>
                <c:pt idx="7">
                  <c:v>0.48</c:v>
                </c:pt>
                <c:pt idx="8">
                  <c:v>0.17</c:v>
                </c:pt>
                <c:pt idx="9">
                  <c:v>0.08</c:v>
                </c:pt>
                <c:pt idx="10">
                  <c:v>0.21</c:v>
                </c:pt>
                <c:pt idx="11">
                  <c:v>0.19</c:v>
                </c:pt>
                <c:pt idx="12">
                  <c:v>0.16</c:v>
                </c:pt>
                <c:pt idx="13">
                  <c:v>0.28999999999999998</c:v>
                </c:pt>
                <c:pt idx="14">
                  <c:v>0.32</c:v>
                </c:pt>
                <c:pt idx="15">
                  <c:v>0.09</c:v>
                </c:pt>
                <c:pt idx="16">
                  <c:v>0.25</c:v>
                </c:pt>
                <c:pt idx="17">
                  <c:v>0.12</c:v>
                </c:pt>
                <c:pt idx="18">
                  <c:v>0.4</c:v>
                </c:pt>
                <c:pt idx="19">
                  <c:v>0.03</c:v>
                </c:pt>
                <c:pt idx="20">
                  <c:v>0.52</c:v>
                </c:pt>
                <c:pt idx="21">
                  <c:v>0.25</c:v>
                </c:pt>
                <c:pt idx="22">
                  <c:v>0.11</c:v>
                </c:pt>
                <c:pt idx="23">
                  <c:v>0.34</c:v>
                </c:pt>
                <c:pt idx="24">
                  <c:v>0.26</c:v>
                </c:pt>
                <c:pt idx="25">
                  <c:v>0.04</c:v>
                </c:pt>
                <c:pt idx="26">
                  <c:v>0.11</c:v>
                </c:pt>
                <c:pt idx="27">
                  <c:v>0.13</c:v>
                </c:pt>
                <c:pt idx="28">
                  <c:v>0.23</c:v>
                </c:pt>
                <c:pt idx="29">
                  <c:v>0.36</c:v>
                </c:pt>
                <c:pt idx="30">
                  <c:v>0.68</c:v>
                </c:pt>
                <c:pt idx="31">
                  <c:v>0.49</c:v>
                </c:pt>
                <c:pt idx="32">
                  <c:v>0.66</c:v>
                </c:pt>
                <c:pt idx="33">
                  <c:v>0.22</c:v>
                </c:pt>
                <c:pt idx="34">
                  <c:v>0.42</c:v>
                </c:pt>
                <c:pt idx="35">
                  <c:v>0.22</c:v>
                </c:pt>
                <c:pt idx="36">
                  <c:v>0.19</c:v>
                </c:pt>
                <c:pt idx="37">
                  <c:v>0.44</c:v>
                </c:pt>
                <c:pt idx="38">
                  <c:v>0.26</c:v>
                </c:pt>
                <c:pt idx="39">
                  <c:v>0.55000000000000004</c:v>
                </c:pt>
                <c:pt idx="40">
                  <c:v>0.22</c:v>
                </c:pt>
                <c:pt idx="41">
                  <c:v>0.22</c:v>
                </c:pt>
                <c:pt idx="42">
                  <c:v>0.27</c:v>
                </c:pt>
                <c:pt idx="43">
                  <c:v>0.3</c:v>
                </c:pt>
                <c:pt idx="44">
                  <c:v>0.27</c:v>
                </c:pt>
                <c:pt idx="45">
                  <c:v>0.19</c:v>
                </c:pt>
                <c:pt idx="46">
                  <c:v>0.75</c:v>
                </c:pt>
                <c:pt idx="47">
                  <c:v>0.35</c:v>
                </c:pt>
                <c:pt idx="48">
                  <c:v>0.45</c:v>
                </c:pt>
                <c:pt idx="49">
                  <c:v>0.2</c:v>
                </c:pt>
                <c:pt idx="50">
                  <c:v>0.28999999999999998</c:v>
                </c:pt>
                <c:pt idx="51">
                  <c:v>0.65</c:v>
                </c:pt>
                <c:pt idx="52">
                  <c:v>0.27</c:v>
                </c:pt>
                <c:pt idx="53">
                  <c:v>0.04</c:v>
                </c:pt>
                <c:pt idx="54">
                  <c:v>0.13</c:v>
                </c:pt>
                <c:pt idx="55">
                  <c:v>0.13</c:v>
                </c:pt>
                <c:pt idx="56">
                  <c:v>0.18</c:v>
                </c:pt>
                <c:pt idx="57">
                  <c:v>0.12</c:v>
                </c:pt>
                <c:pt idx="58">
                  <c:v>0.26</c:v>
                </c:pt>
                <c:pt idx="59">
                  <c:v>0.02</c:v>
                </c:pt>
                <c:pt idx="60">
                  <c:v>0.46</c:v>
                </c:pt>
                <c:pt idx="61">
                  <c:v>0.14000000000000001</c:v>
                </c:pt>
                <c:pt idx="62">
                  <c:v>0.3</c:v>
                </c:pt>
                <c:pt idx="63">
                  <c:v>0.38</c:v>
                </c:pt>
                <c:pt idx="64">
                  <c:v>0.21</c:v>
                </c:pt>
                <c:pt idx="65">
                  <c:v>0.49</c:v>
                </c:pt>
                <c:pt idx="66">
                  <c:v>0.11</c:v>
                </c:pt>
                <c:pt idx="67">
                  <c:v>0.24</c:v>
                </c:pt>
                <c:pt idx="68">
                  <c:v>0.11</c:v>
                </c:pt>
                <c:pt idx="69">
                  <c:v>0.47</c:v>
                </c:pt>
                <c:pt idx="70">
                  <c:v>0.38</c:v>
                </c:pt>
                <c:pt idx="71">
                  <c:v>0.156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781392"/>
        <c:axId val="192781784"/>
      </c:lineChart>
      <c:scatterChart>
        <c:scatterStyle val="lineMarker"/>
        <c:varyColors val="0"/>
        <c:ser>
          <c:idx val="1"/>
          <c:order val="1"/>
          <c:tx>
            <c:strRef>
              <c:f>'Graphiques GI'!$A$70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GI'!$B$70</c:f>
              <c:numCache>
                <c:formatCode>0.000</c:formatCode>
                <c:ptCount val="1"/>
                <c:pt idx="0">
                  <c:v>0.26980555555555541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GI'!$A$71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GI'!$B$71</c:f>
              <c:numCache>
                <c:formatCode>0.000</c:formatCode>
                <c:ptCount val="1"/>
                <c:pt idx="0">
                  <c:v>0.80173166666666673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GI'!$A$72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GI'!$B$72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781392"/>
        <c:axId val="192781784"/>
      </c:scatterChart>
      <c:catAx>
        <c:axId val="192781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781784"/>
        <c:crosses val="autoZero"/>
        <c:auto val="1"/>
        <c:lblAlgn val="ctr"/>
        <c:lblOffset val="100"/>
        <c:noMultiLvlLbl val="0"/>
      </c:catAx>
      <c:valAx>
        <c:axId val="192781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781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D3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(GI)'!$AN$1</c:f>
              <c:strCache>
                <c:ptCount val="1"/>
                <c:pt idx="0">
                  <c:v>Seuil 1 sigma D3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(GI)'!$AN$2:$AN$73</c:f>
              <c:numCache>
                <c:formatCode>General</c:formatCode>
                <c:ptCount val="72"/>
                <c:pt idx="0">
                  <c:v>0.61833434579183444</c:v>
                </c:pt>
                <c:pt idx="1">
                  <c:v>0.61833434579183444</c:v>
                </c:pt>
                <c:pt idx="2">
                  <c:v>0.61833434579183444</c:v>
                </c:pt>
                <c:pt idx="3">
                  <c:v>0.61833434579183444</c:v>
                </c:pt>
                <c:pt idx="4">
                  <c:v>0.61833434579183444</c:v>
                </c:pt>
                <c:pt idx="5">
                  <c:v>0.61833434579183444</c:v>
                </c:pt>
                <c:pt idx="6">
                  <c:v>0.61833434579183444</c:v>
                </c:pt>
                <c:pt idx="7">
                  <c:v>0.61833434579183444</c:v>
                </c:pt>
                <c:pt idx="8">
                  <c:v>0.61833434579183444</c:v>
                </c:pt>
                <c:pt idx="9">
                  <c:v>0.61833434579183444</c:v>
                </c:pt>
                <c:pt idx="10">
                  <c:v>0.61833434579183444</c:v>
                </c:pt>
                <c:pt idx="11">
                  <c:v>0.61833434579183444</c:v>
                </c:pt>
                <c:pt idx="12">
                  <c:v>0.61833434579183444</c:v>
                </c:pt>
                <c:pt idx="13">
                  <c:v>0.61833434579183444</c:v>
                </c:pt>
                <c:pt idx="14">
                  <c:v>0.61833434579183444</c:v>
                </c:pt>
                <c:pt idx="15">
                  <c:v>0.61833434579183444</c:v>
                </c:pt>
                <c:pt idx="16">
                  <c:v>0.61833434579183444</c:v>
                </c:pt>
                <c:pt idx="17">
                  <c:v>0.61833434579183444</c:v>
                </c:pt>
                <c:pt idx="18">
                  <c:v>0.61833434579183444</c:v>
                </c:pt>
                <c:pt idx="19">
                  <c:v>0.61833434579183444</c:v>
                </c:pt>
                <c:pt idx="20">
                  <c:v>0.61833434579183444</c:v>
                </c:pt>
                <c:pt idx="21">
                  <c:v>0.61833434579183444</c:v>
                </c:pt>
                <c:pt idx="22">
                  <c:v>0.61833434579183444</c:v>
                </c:pt>
                <c:pt idx="23">
                  <c:v>0.61833434579183444</c:v>
                </c:pt>
                <c:pt idx="24">
                  <c:v>0.61833434579183444</c:v>
                </c:pt>
                <c:pt idx="25">
                  <c:v>0.61833434579183444</c:v>
                </c:pt>
                <c:pt idx="26">
                  <c:v>0.61833434579183444</c:v>
                </c:pt>
                <c:pt idx="27">
                  <c:v>0.61833434579183444</c:v>
                </c:pt>
                <c:pt idx="28">
                  <c:v>0.61833434579183444</c:v>
                </c:pt>
                <c:pt idx="29">
                  <c:v>0.61833434579183444</c:v>
                </c:pt>
                <c:pt idx="30">
                  <c:v>0.61833434579183444</c:v>
                </c:pt>
                <c:pt idx="31">
                  <c:v>0.61833434579183444</c:v>
                </c:pt>
                <c:pt idx="32">
                  <c:v>0.61833434579183444</c:v>
                </c:pt>
                <c:pt idx="33">
                  <c:v>0.61833434579183444</c:v>
                </c:pt>
                <c:pt idx="34">
                  <c:v>0.61833434579183444</c:v>
                </c:pt>
                <c:pt idx="35">
                  <c:v>0.61833434579183444</c:v>
                </c:pt>
                <c:pt idx="36">
                  <c:v>0.61833434579183444</c:v>
                </c:pt>
                <c:pt idx="37">
                  <c:v>0.61833434579183444</c:v>
                </c:pt>
                <c:pt idx="38">
                  <c:v>0.61833434579183444</c:v>
                </c:pt>
                <c:pt idx="39">
                  <c:v>0.61833434579183444</c:v>
                </c:pt>
                <c:pt idx="40">
                  <c:v>0.61833434579183444</c:v>
                </c:pt>
                <c:pt idx="41">
                  <c:v>0.61833434579183444</c:v>
                </c:pt>
                <c:pt idx="42">
                  <c:v>0.61833434579183444</c:v>
                </c:pt>
                <c:pt idx="43">
                  <c:v>0.61833434579183444</c:v>
                </c:pt>
                <c:pt idx="44">
                  <c:v>0.61833434579183444</c:v>
                </c:pt>
                <c:pt idx="45">
                  <c:v>0.61833434579183444</c:v>
                </c:pt>
                <c:pt idx="46">
                  <c:v>0.61833434579183444</c:v>
                </c:pt>
                <c:pt idx="47">
                  <c:v>0.61833434579183444</c:v>
                </c:pt>
                <c:pt idx="48">
                  <c:v>0.61833434579183444</c:v>
                </c:pt>
                <c:pt idx="49">
                  <c:v>0.61833434579183444</c:v>
                </c:pt>
                <c:pt idx="50">
                  <c:v>0.61833434579183444</c:v>
                </c:pt>
                <c:pt idx="51">
                  <c:v>0.61833434579183444</c:v>
                </c:pt>
                <c:pt idx="52">
                  <c:v>0.61833434579183444</c:v>
                </c:pt>
                <c:pt idx="53">
                  <c:v>0.61833434579183444</c:v>
                </c:pt>
                <c:pt idx="54">
                  <c:v>0.61833434579183444</c:v>
                </c:pt>
                <c:pt idx="55">
                  <c:v>0.61833434579183444</c:v>
                </c:pt>
                <c:pt idx="56">
                  <c:v>0.61833434579183444</c:v>
                </c:pt>
                <c:pt idx="57">
                  <c:v>0.61833434579183444</c:v>
                </c:pt>
                <c:pt idx="58">
                  <c:v>0.61833434579183444</c:v>
                </c:pt>
                <c:pt idx="59">
                  <c:v>0.61833434579183444</c:v>
                </c:pt>
                <c:pt idx="60">
                  <c:v>0.61833434579183444</c:v>
                </c:pt>
                <c:pt idx="61">
                  <c:v>0.61833434579183444</c:v>
                </c:pt>
                <c:pt idx="62">
                  <c:v>0.61833434579183444</c:v>
                </c:pt>
                <c:pt idx="63">
                  <c:v>0.61833434579183444</c:v>
                </c:pt>
                <c:pt idx="64">
                  <c:v>0.61833434579183444</c:v>
                </c:pt>
                <c:pt idx="65">
                  <c:v>0.61833434579183444</c:v>
                </c:pt>
                <c:pt idx="66">
                  <c:v>0.61833434579183444</c:v>
                </c:pt>
                <c:pt idx="67">
                  <c:v>0.61833434579183444</c:v>
                </c:pt>
                <c:pt idx="68">
                  <c:v>0.61833434579183444</c:v>
                </c:pt>
                <c:pt idx="69">
                  <c:v>0.61833434579183444</c:v>
                </c:pt>
                <c:pt idx="70">
                  <c:v>0.61833434579183444</c:v>
                </c:pt>
                <c:pt idx="71">
                  <c:v>0.61833434579183444</c:v>
                </c:pt>
              </c:numCache>
            </c:numRef>
          </c:val>
        </c:ser>
        <c:ser>
          <c:idx val="5"/>
          <c:order val="5"/>
          <c:tx>
            <c:strRef>
              <c:f>'GAUCHE Intrados (GI)'!$AO$1</c:f>
              <c:strCache>
                <c:ptCount val="1"/>
                <c:pt idx="0">
                  <c:v>Seuil 2 sigma D3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(GI)'!$AO$2:$AO$73</c:f>
              <c:numCache>
                <c:formatCode>General</c:formatCode>
                <c:ptCount val="72"/>
                <c:pt idx="0">
                  <c:v>0.18468569714318567</c:v>
                </c:pt>
                <c:pt idx="1">
                  <c:v>0.18468569714318567</c:v>
                </c:pt>
                <c:pt idx="2">
                  <c:v>0.18468569714318567</c:v>
                </c:pt>
                <c:pt idx="3">
                  <c:v>0.18468569714318567</c:v>
                </c:pt>
                <c:pt idx="4">
                  <c:v>0.18468569714318567</c:v>
                </c:pt>
                <c:pt idx="5">
                  <c:v>0.18468569714318567</c:v>
                </c:pt>
                <c:pt idx="6">
                  <c:v>0.18468569714318567</c:v>
                </c:pt>
                <c:pt idx="7">
                  <c:v>0.18468569714318567</c:v>
                </c:pt>
                <c:pt idx="8">
                  <c:v>0.18468569714318567</c:v>
                </c:pt>
                <c:pt idx="9">
                  <c:v>0.18468569714318567</c:v>
                </c:pt>
                <c:pt idx="10">
                  <c:v>0.18468569714318567</c:v>
                </c:pt>
                <c:pt idx="11">
                  <c:v>0.18468569714318567</c:v>
                </c:pt>
                <c:pt idx="12">
                  <c:v>0.18468569714318567</c:v>
                </c:pt>
                <c:pt idx="13">
                  <c:v>0.18468569714318567</c:v>
                </c:pt>
                <c:pt idx="14">
                  <c:v>0.18468569714318567</c:v>
                </c:pt>
                <c:pt idx="15">
                  <c:v>0.18468569714318567</c:v>
                </c:pt>
                <c:pt idx="16">
                  <c:v>0.18468569714318567</c:v>
                </c:pt>
                <c:pt idx="17">
                  <c:v>0.18468569714318567</c:v>
                </c:pt>
                <c:pt idx="18">
                  <c:v>0.18468569714318567</c:v>
                </c:pt>
                <c:pt idx="19">
                  <c:v>0.18468569714318567</c:v>
                </c:pt>
                <c:pt idx="20">
                  <c:v>0.18468569714318567</c:v>
                </c:pt>
                <c:pt idx="21">
                  <c:v>0.18468569714318567</c:v>
                </c:pt>
                <c:pt idx="22">
                  <c:v>0.18468569714318567</c:v>
                </c:pt>
                <c:pt idx="23">
                  <c:v>0.18468569714318567</c:v>
                </c:pt>
                <c:pt idx="24">
                  <c:v>0.18468569714318567</c:v>
                </c:pt>
                <c:pt idx="25">
                  <c:v>0.18468569714318567</c:v>
                </c:pt>
                <c:pt idx="26">
                  <c:v>0.18468569714318567</c:v>
                </c:pt>
                <c:pt idx="27">
                  <c:v>0.18468569714318567</c:v>
                </c:pt>
                <c:pt idx="28">
                  <c:v>0.18468569714318567</c:v>
                </c:pt>
                <c:pt idx="29">
                  <c:v>0.18468569714318567</c:v>
                </c:pt>
                <c:pt idx="30">
                  <c:v>0.18468569714318567</c:v>
                </c:pt>
                <c:pt idx="31">
                  <c:v>0.18468569714318567</c:v>
                </c:pt>
                <c:pt idx="32">
                  <c:v>0.18468569714318567</c:v>
                </c:pt>
                <c:pt idx="33">
                  <c:v>0.18468569714318567</c:v>
                </c:pt>
                <c:pt idx="34">
                  <c:v>0.18468569714318567</c:v>
                </c:pt>
                <c:pt idx="35">
                  <c:v>0.18468569714318567</c:v>
                </c:pt>
                <c:pt idx="36">
                  <c:v>0.18468569714318567</c:v>
                </c:pt>
                <c:pt idx="37">
                  <c:v>0.18468569714318567</c:v>
                </c:pt>
                <c:pt idx="38">
                  <c:v>0.18468569714318567</c:v>
                </c:pt>
                <c:pt idx="39">
                  <c:v>0.18468569714318567</c:v>
                </c:pt>
                <c:pt idx="40">
                  <c:v>0.18468569714318567</c:v>
                </c:pt>
                <c:pt idx="41">
                  <c:v>0.18468569714318567</c:v>
                </c:pt>
                <c:pt idx="42">
                  <c:v>0.18468569714318567</c:v>
                </c:pt>
                <c:pt idx="43">
                  <c:v>0.18468569714318567</c:v>
                </c:pt>
                <c:pt idx="44">
                  <c:v>0.18468569714318567</c:v>
                </c:pt>
                <c:pt idx="45">
                  <c:v>0.18468569714318567</c:v>
                </c:pt>
                <c:pt idx="46">
                  <c:v>0.18468569714318567</c:v>
                </c:pt>
                <c:pt idx="47">
                  <c:v>0.18468569714318567</c:v>
                </c:pt>
                <c:pt idx="48">
                  <c:v>0.18468569714318567</c:v>
                </c:pt>
                <c:pt idx="49">
                  <c:v>0.18468569714318567</c:v>
                </c:pt>
                <c:pt idx="50">
                  <c:v>0.18468569714318567</c:v>
                </c:pt>
                <c:pt idx="51">
                  <c:v>0.18468569714318567</c:v>
                </c:pt>
                <c:pt idx="52">
                  <c:v>0.18468569714318567</c:v>
                </c:pt>
                <c:pt idx="53">
                  <c:v>0.18468569714318567</c:v>
                </c:pt>
                <c:pt idx="54">
                  <c:v>0.18468569714318567</c:v>
                </c:pt>
                <c:pt idx="55">
                  <c:v>0.18468569714318567</c:v>
                </c:pt>
                <c:pt idx="56">
                  <c:v>0.18468569714318567</c:v>
                </c:pt>
                <c:pt idx="57">
                  <c:v>0.18468569714318567</c:v>
                </c:pt>
                <c:pt idx="58">
                  <c:v>0.18468569714318567</c:v>
                </c:pt>
                <c:pt idx="59">
                  <c:v>0.18468569714318567</c:v>
                </c:pt>
                <c:pt idx="60">
                  <c:v>0.18468569714318567</c:v>
                </c:pt>
                <c:pt idx="61">
                  <c:v>0.18468569714318567</c:v>
                </c:pt>
                <c:pt idx="62">
                  <c:v>0.18468569714318567</c:v>
                </c:pt>
                <c:pt idx="63">
                  <c:v>0.18468569714318567</c:v>
                </c:pt>
                <c:pt idx="64">
                  <c:v>0.18468569714318567</c:v>
                </c:pt>
                <c:pt idx="65">
                  <c:v>0.18468569714318567</c:v>
                </c:pt>
                <c:pt idx="66">
                  <c:v>0.18468569714318567</c:v>
                </c:pt>
                <c:pt idx="67">
                  <c:v>0.18468569714318567</c:v>
                </c:pt>
                <c:pt idx="68">
                  <c:v>0.18468569714318567</c:v>
                </c:pt>
                <c:pt idx="69">
                  <c:v>0.18468569714318567</c:v>
                </c:pt>
                <c:pt idx="70">
                  <c:v>0.18468569714318567</c:v>
                </c:pt>
                <c:pt idx="71">
                  <c:v>0.18468569714318567</c:v>
                </c:pt>
              </c:numCache>
            </c:numRef>
          </c:val>
        </c:ser>
        <c:ser>
          <c:idx val="6"/>
          <c:order val="6"/>
          <c:tx>
            <c:strRef>
              <c:f>'GAUCHE Intrados (GI)'!$AP$1</c:f>
              <c:strCache>
                <c:ptCount val="1"/>
                <c:pt idx="0">
                  <c:v>Seuil 3 sigma D3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(GI)'!$AP$2:$AP$73</c:f>
              <c:numCache>
                <c:formatCode>General</c:formatCode>
                <c:ptCount val="72"/>
                <c:pt idx="0">
                  <c:v>0.18468569714318567</c:v>
                </c:pt>
                <c:pt idx="1">
                  <c:v>0.18468569714318567</c:v>
                </c:pt>
                <c:pt idx="2">
                  <c:v>0.18468569714318567</c:v>
                </c:pt>
                <c:pt idx="3">
                  <c:v>0.18468569714318567</c:v>
                </c:pt>
                <c:pt idx="4">
                  <c:v>0.18468569714318567</c:v>
                </c:pt>
                <c:pt idx="5">
                  <c:v>0.18468569714318567</c:v>
                </c:pt>
                <c:pt idx="6">
                  <c:v>0.18468569714318567</c:v>
                </c:pt>
                <c:pt idx="7">
                  <c:v>0.18468569714318567</c:v>
                </c:pt>
                <c:pt idx="8">
                  <c:v>0.18468569714318567</c:v>
                </c:pt>
                <c:pt idx="9">
                  <c:v>0.18468569714318567</c:v>
                </c:pt>
                <c:pt idx="10">
                  <c:v>0.18468569714318567</c:v>
                </c:pt>
                <c:pt idx="11">
                  <c:v>0.18468569714318567</c:v>
                </c:pt>
                <c:pt idx="12">
                  <c:v>0.18468569714318567</c:v>
                </c:pt>
                <c:pt idx="13">
                  <c:v>0.18468569714318567</c:v>
                </c:pt>
                <c:pt idx="14">
                  <c:v>0.18468569714318567</c:v>
                </c:pt>
                <c:pt idx="15">
                  <c:v>0.18468569714318567</c:v>
                </c:pt>
                <c:pt idx="16">
                  <c:v>0.18468569714318567</c:v>
                </c:pt>
                <c:pt idx="17">
                  <c:v>0.18468569714318567</c:v>
                </c:pt>
                <c:pt idx="18">
                  <c:v>0.18468569714318567</c:v>
                </c:pt>
                <c:pt idx="19">
                  <c:v>0.18468569714318567</c:v>
                </c:pt>
                <c:pt idx="20">
                  <c:v>0.18468569714318567</c:v>
                </c:pt>
                <c:pt idx="21">
                  <c:v>0.18468569714318567</c:v>
                </c:pt>
                <c:pt idx="22">
                  <c:v>0.18468569714318567</c:v>
                </c:pt>
                <c:pt idx="23">
                  <c:v>0.18468569714318567</c:v>
                </c:pt>
                <c:pt idx="24">
                  <c:v>0.18468569714318567</c:v>
                </c:pt>
                <c:pt idx="25">
                  <c:v>0.18468569714318567</c:v>
                </c:pt>
                <c:pt idx="26">
                  <c:v>0.18468569714318567</c:v>
                </c:pt>
                <c:pt idx="27">
                  <c:v>0.18468569714318567</c:v>
                </c:pt>
                <c:pt idx="28">
                  <c:v>0.18468569714318567</c:v>
                </c:pt>
                <c:pt idx="29">
                  <c:v>0.18468569714318567</c:v>
                </c:pt>
                <c:pt idx="30">
                  <c:v>0.18468569714318567</c:v>
                </c:pt>
                <c:pt idx="31">
                  <c:v>0.18468569714318567</c:v>
                </c:pt>
                <c:pt idx="32">
                  <c:v>0.18468569714318567</c:v>
                </c:pt>
                <c:pt idx="33">
                  <c:v>0.18468569714318567</c:v>
                </c:pt>
                <c:pt idx="34">
                  <c:v>0.18468569714318567</c:v>
                </c:pt>
                <c:pt idx="35">
                  <c:v>0.18468569714318567</c:v>
                </c:pt>
                <c:pt idx="36">
                  <c:v>0.18468569714318567</c:v>
                </c:pt>
                <c:pt idx="37">
                  <c:v>0.18468569714318567</c:v>
                </c:pt>
                <c:pt idx="38">
                  <c:v>0.18468569714318567</c:v>
                </c:pt>
                <c:pt idx="39">
                  <c:v>0.18468569714318567</c:v>
                </c:pt>
                <c:pt idx="40">
                  <c:v>0.18468569714318567</c:v>
                </c:pt>
                <c:pt idx="41">
                  <c:v>0.18468569714318567</c:v>
                </c:pt>
                <c:pt idx="42">
                  <c:v>0.18468569714318567</c:v>
                </c:pt>
                <c:pt idx="43">
                  <c:v>0.18468569714318567</c:v>
                </c:pt>
                <c:pt idx="44">
                  <c:v>0.18468569714318567</c:v>
                </c:pt>
                <c:pt idx="45">
                  <c:v>0.18468569714318567</c:v>
                </c:pt>
                <c:pt idx="46">
                  <c:v>0.18468569714318567</c:v>
                </c:pt>
                <c:pt idx="47">
                  <c:v>0.18468569714318567</c:v>
                </c:pt>
                <c:pt idx="48">
                  <c:v>0.18468569714318567</c:v>
                </c:pt>
                <c:pt idx="49">
                  <c:v>0.18468569714318567</c:v>
                </c:pt>
                <c:pt idx="50">
                  <c:v>0.18468569714318567</c:v>
                </c:pt>
                <c:pt idx="51">
                  <c:v>0.18468569714318567</c:v>
                </c:pt>
                <c:pt idx="52">
                  <c:v>0.18468569714318567</c:v>
                </c:pt>
                <c:pt idx="53">
                  <c:v>0.18468569714318567</c:v>
                </c:pt>
                <c:pt idx="54">
                  <c:v>0.18468569714318567</c:v>
                </c:pt>
                <c:pt idx="55">
                  <c:v>0.18468569714318567</c:v>
                </c:pt>
                <c:pt idx="56">
                  <c:v>0.18468569714318567</c:v>
                </c:pt>
                <c:pt idx="57">
                  <c:v>0.18468569714318567</c:v>
                </c:pt>
                <c:pt idx="58">
                  <c:v>0.18468569714318567</c:v>
                </c:pt>
                <c:pt idx="59">
                  <c:v>0.18468569714318567</c:v>
                </c:pt>
                <c:pt idx="60">
                  <c:v>0.18468569714318567</c:v>
                </c:pt>
                <c:pt idx="61">
                  <c:v>0.18468569714318567</c:v>
                </c:pt>
                <c:pt idx="62">
                  <c:v>0.18468569714318567</c:v>
                </c:pt>
                <c:pt idx="63">
                  <c:v>0.18468569714318567</c:v>
                </c:pt>
                <c:pt idx="64">
                  <c:v>0.18468569714318567</c:v>
                </c:pt>
                <c:pt idx="65">
                  <c:v>0.18468569714318567</c:v>
                </c:pt>
                <c:pt idx="66">
                  <c:v>0.18468569714318567</c:v>
                </c:pt>
                <c:pt idx="67">
                  <c:v>0.18468569714318567</c:v>
                </c:pt>
                <c:pt idx="68">
                  <c:v>0.18468569714318567</c:v>
                </c:pt>
                <c:pt idx="69">
                  <c:v>0.18468569714318567</c:v>
                </c:pt>
                <c:pt idx="70">
                  <c:v>0.18468569714318567</c:v>
                </c:pt>
                <c:pt idx="71">
                  <c:v>0.18468569714318567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084240"/>
        <c:axId val="136083848"/>
      </c:areaChart>
      <c:lineChart>
        <c:grouping val="standard"/>
        <c:varyColors val="0"/>
        <c:ser>
          <c:idx val="0"/>
          <c:order val="0"/>
          <c:tx>
            <c:strRef>
              <c:f>'GAUCHE Intrados (GI)'!$J$1</c:f>
              <c:strCache>
                <c:ptCount val="1"/>
                <c:pt idx="0">
                  <c:v>cercle D3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(GI)'!$J$2:$J$73</c:f>
              <c:numCache>
                <c:formatCode>0.00</c:formatCode>
                <c:ptCount val="72"/>
                <c:pt idx="0">
                  <c:v>0.27</c:v>
                </c:pt>
                <c:pt idx="1">
                  <c:v>0.17</c:v>
                </c:pt>
                <c:pt idx="2">
                  <c:v>0.23</c:v>
                </c:pt>
                <c:pt idx="3">
                  <c:v>0.03</c:v>
                </c:pt>
                <c:pt idx="4">
                  <c:v>0.17</c:v>
                </c:pt>
                <c:pt idx="5">
                  <c:v>0.39</c:v>
                </c:pt>
                <c:pt idx="6">
                  <c:v>7.0000000000000007E-2</c:v>
                </c:pt>
                <c:pt idx="7">
                  <c:v>0.44</c:v>
                </c:pt>
                <c:pt idx="8">
                  <c:v>0.14000000000000001</c:v>
                </c:pt>
                <c:pt idx="9">
                  <c:v>0.08</c:v>
                </c:pt>
                <c:pt idx="10">
                  <c:v>0.25</c:v>
                </c:pt>
                <c:pt idx="11">
                  <c:v>0.19</c:v>
                </c:pt>
                <c:pt idx="12">
                  <c:v>0.26</c:v>
                </c:pt>
                <c:pt idx="13">
                  <c:v>0.35</c:v>
                </c:pt>
                <c:pt idx="14">
                  <c:v>0.3</c:v>
                </c:pt>
                <c:pt idx="15">
                  <c:v>0.08</c:v>
                </c:pt>
                <c:pt idx="16">
                  <c:v>0.18</c:v>
                </c:pt>
                <c:pt idx="17">
                  <c:v>0.1</c:v>
                </c:pt>
                <c:pt idx="18">
                  <c:v>0.57999999999999996</c:v>
                </c:pt>
                <c:pt idx="19">
                  <c:v>0.01</c:v>
                </c:pt>
                <c:pt idx="20">
                  <c:v>0.5</c:v>
                </c:pt>
                <c:pt idx="21">
                  <c:v>0.24</c:v>
                </c:pt>
                <c:pt idx="22">
                  <c:v>0.12</c:v>
                </c:pt>
                <c:pt idx="23">
                  <c:v>0.24</c:v>
                </c:pt>
                <c:pt idx="24">
                  <c:v>0.36</c:v>
                </c:pt>
                <c:pt idx="25">
                  <c:v>0.14000000000000001</c:v>
                </c:pt>
                <c:pt idx="26">
                  <c:v>0.06</c:v>
                </c:pt>
                <c:pt idx="27">
                  <c:v>0.18</c:v>
                </c:pt>
                <c:pt idx="28">
                  <c:v>0.34</c:v>
                </c:pt>
                <c:pt idx="29">
                  <c:v>0.4</c:v>
                </c:pt>
                <c:pt idx="30">
                  <c:v>0.72</c:v>
                </c:pt>
                <c:pt idx="31">
                  <c:v>0.57999999999999996</c:v>
                </c:pt>
                <c:pt idx="32">
                  <c:v>0.69</c:v>
                </c:pt>
                <c:pt idx="33">
                  <c:v>0.26</c:v>
                </c:pt>
                <c:pt idx="34">
                  <c:v>0.55000000000000004</c:v>
                </c:pt>
                <c:pt idx="35">
                  <c:v>0.22</c:v>
                </c:pt>
                <c:pt idx="36">
                  <c:v>0.27</c:v>
                </c:pt>
                <c:pt idx="37">
                  <c:v>0.53</c:v>
                </c:pt>
                <c:pt idx="38">
                  <c:v>0.47</c:v>
                </c:pt>
                <c:pt idx="39">
                  <c:v>0.56999999999999995</c:v>
                </c:pt>
                <c:pt idx="40">
                  <c:v>0.33</c:v>
                </c:pt>
                <c:pt idx="41">
                  <c:v>0.24</c:v>
                </c:pt>
                <c:pt idx="42">
                  <c:v>0.21</c:v>
                </c:pt>
                <c:pt idx="43">
                  <c:v>0.35</c:v>
                </c:pt>
                <c:pt idx="44">
                  <c:v>0.35</c:v>
                </c:pt>
                <c:pt idx="45">
                  <c:v>0.26</c:v>
                </c:pt>
                <c:pt idx="46">
                  <c:v>0.89</c:v>
                </c:pt>
                <c:pt idx="47">
                  <c:v>0.43</c:v>
                </c:pt>
                <c:pt idx="48">
                  <c:v>0.52</c:v>
                </c:pt>
                <c:pt idx="49">
                  <c:v>0.09</c:v>
                </c:pt>
                <c:pt idx="50">
                  <c:v>0.3</c:v>
                </c:pt>
                <c:pt idx="51">
                  <c:v>0.68</c:v>
                </c:pt>
                <c:pt idx="52">
                  <c:v>0.36</c:v>
                </c:pt>
                <c:pt idx="53">
                  <c:v>0.15</c:v>
                </c:pt>
                <c:pt idx="54">
                  <c:v>0.25</c:v>
                </c:pt>
                <c:pt idx="55">
                  <c:v>0.09</c:v>
                </c:pt>
                <c:pt idx="56">
                  <c:v>0.23</c:v>
                </c:pt>
                <c:pt idx="57">
                  <c:v>0.15</c:v>
                </c:pt>
                <c:pt idx="58">
                  <c:v>0.31</c:v>
                </c:pt>
                <c:pt idx="59">
                  <c:v>7.0000000000000001E-3</c:v>
                </c:pt>
                <c:pt idx="60">
                  <c:v>0.27</c:v>
                </c:pt>
                <c:pt idx="61">
                  <c:v>0.08</c:v>
                </c:pt>
                <c:pt idx="62">
                  <c:v>0.26</c:v>
                </c:pt>
                <c:pt idx="63">
                  <c:v>0.46</c:v>
                </c:pt>
                <c:pt idx="64">
                  <c:v>0.28999999999999998</c:v>
                </c:pt>
                <c:pt idx="65">
                  <c:v>0.48</c:v>
                </c:pt>
                <c:pt idx="66">
                  <c:v>0.1</c:v>
                </c:pt>
                <c:pt idx="67">
                  <c:v>0.18</c:v>
                </c:pt>
                <c:pt idx="68">
                  <c:v>0.09</c:v>
                </c:pt>
                <c:pt idx="69">
                  <c:v>0.371</c:v>
                </c:pt>
                <c:pt idx="70">
                  <c:v>0.40300000000000002</c:v>
                </c:pt>
                <c:pt idx="71">
                  <c:v>0.16300000000000001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84240"/>
        <c:axId val="136083848"/>
      </c:lineChart>
      <c:scatterChart>
        <c:scatterStyle val="lineMarker"/>
        <c:varyColors val="0"/>
        <c:ser>
          <c:idx val="1"/>
          <c:order val="1"/>
          <c:tx>
            <c:strRef>
              <c:f>'Graphiques GI'!$A$82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GI'!$B$82</c:f>
              <c:numCache>
                <c:formatCode>0.000</c:formatCode>
                <c:ptCount val="1"/>
                <c:pt idx="0">
                  <c:v>0.43364864864864872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GI'!$A$83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GI'!$B$83</c:f>
              <c:numCache>
                <c:formatCode>0.000</c:formatCode>
                <c:ptCount val="1"/>
                <c:pt idx="0">
                  <c:v>0.987261148648649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GI'!$A$84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GI'!$B$84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084240"/>
        <c:axId val="136083848"/>
      </c:scatterChart>
      <c:catAx>
        <c:axId val="1360842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83848"/>
        <c:crosses val="autoZero"/>
        <c:auto val="1"/>
        <c:lblAlgn val="ctr"/>
        <c:lblOffset val="100"/>
        <c:noMultiLvlLbl val="0"/>
      </c:catAx>
      <c:valAx>
        <c:axId val="13608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84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D4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(GI)'!$AR$1</c:f>
              <c:strCache>
                <c:ptCount val="1"/>
                <c:pt idx="0">
                  <c:v>Seuil 1 sigma D4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(GI)'!$AR$2:$AR$73</c:f>
              <c:numCache>
                <c:formatCode>General</c:formatCode>
                <c:ptCount val="72"/>
                <c:pt idx="0">
                  <c:v>0.51434309459725625</c:v>
                </c:pt>
                <c:pt idx="1">
                  <c:v>0.51434309459725625</c:v>
                </c:pt>
                <c:pt idx="2">
                  <c:v>0.51434309459725625</c:v>
                </c:pt>
                <c:pt idx="3">
                  <c:v>0.51434309459725625</c:v>
                </c:pt>
                <c:pt idx="4">
                  <c:v>0.51434309459725625</c:v>
                </c:pt>
                <c:pt idx="5">
                  <c:v>0.51434309459725625</c:v>
                </c:pt>
                <c:pt idx="6">
                  <c:v>0.51434309459725625</c:v>
                </c:pt>
                <c:pt idx="7">
                  <c:v>0.51434309459725625</c:v>
                </c:pt>
                <c:pt idx="8">
                  <c:v>0.51434309459725625</c:v>
                </c:pt>
                <c:pt idx="9">
                  <c:v>0.51434309459725625</c:v>
                </c:pt>
                <c:pt idx="10">
                  <c:v>0.51434309459725625</c:v>
                </c:pt>
                <c:pt idx="11">
                  <c:v>0.51434309459725625</c:v>
                </c:pt>
                <c:pt idx="12">
                  <c:v>0.51434309459725625</c:v>
                </c:pt>
                <c:pt idx="13">
                  <c:v>0.51434309459725625</c:v>
                </c:pt>
                <c:pt idx="14">
                  <c:v>0.51434309459725625</c:v>
                </c:pt>
                <c:pt idx="15">
                  <c:v>0.51434309459725625</c:v>
                </c:pt>
                <c:pt idx="16">
                  <c:v>0.51434309459725625</c:v>
                </c:pt>
                <c:pt idx="17">
                  <c:v>0.51434309459725625</c:v>
                </c:pt>
                <c:pt idx="18">
                  <c:v>0.51434309459725625</c:v>
                </c:pt>
                <c:pt idx="19">
                  <c:v>0.51434309459725625</c:v>
                </c:pt>
                <c:pt idx="20">
                  <c:v>0.51434309459725625</c:v>
                </c:pt>
                <c:pt idx="21">
                  <c:v>0.51434309459725625</c:v>
                </c:pt>
                <c:pt idx="22">
                  <c:v>0.51434309459725625</c:v>
                </c:pt>
                <c:pt idx="23">
                  <c:v>0.51434309459725625</c:v>
                </c:pt>
                <c:pt idx="24">
                  <c:v>0.51434309459725625</c:v>
                </c:pt>
                <c:pt idx="25">
                  <c:v>0.51434309459725625</c:v>
                </c:pt>
                <c:pt idx="26">
                  <c:v>0.51434309459725625</c:v>
                </c:pt>
                <c:pt idx="27">
                  <c:v>0.51434309459725625</c:v>
                </c:pt>
                <c:pt idx="28">
                  <c:v>0.51434309459725625</c:v>
                </c:pt>
                <c:pt idx="29">
                  <c:v>0.51434309459725625</c:v>
                </c:pt>
                <c:pt idx="30">
                  <c:v>0.51434309459725625</c:v>
                </c:pt>
                <c:pt idx="31">
                  <c:v>0.51434309459725625</c:v>
                </c:pt>
                <c:pt idx="32">
                  <c:v>0.51434309459725625</c:v>
                </c:pt>
                <c:pt idx="33">
                  <c:v>0.51434309459725625</c:v>
                </c:pt>
                <c:pt idx="34">
                  <c:v>0.51434309459725625</c:v>
                </c:pt>
                <c:pt idx="35">
                  <c:v>0.51434309459725625</c:v>
                </c:pt>
                <c:pt idx="36">
                  <c:v>0.51434309459725625</c:v>
                </c:pt>
                <c:pt idx="37">
                  <c:v>0.51434309459725625</c:v>
                </c:pt>
                <c:pt idx="38">
                  <c:v>0.51434309459725625</c:v>
                </c:pt>
                <c:pt idx="39">
                  <c:v>0.51434309459725625</c:v>
                </c:pt>
                <c:pt idx="40">
                  <c:v>0.51434309459725625</c:v>
                </c:pt>
                <c:pt idx="41">
                  <c:v>0.51434309459725625</c:v>
                </c:pt>
                <c:pt idx="42">
                  <c:v>0.51434309459725625</c:v>
                </c:pt>
                <c:pt idx="43">
                  <c:v>0.51434309459725625</c:v>
                </c:pt>
                <c:pt idx="44">
                  <c:v>0.51434309459725625</c:v>
                </c:pt>
                <c:pt idx="45">
                  <c:v>0.51434309459725625</c:v>
                </c:pt>
                <c:pt idx="46">
                  <c:v>0.51434309459725625</c:v>
                </c:pt>
                <c:pt idx="47">
                  <c:v>0.51434309459725625</c:v>
                </c:pt>
                <c:pt idx="48">
                  <c:v>0.51434309459725625</c:v>
                </c:pt>
                <c:pt idx="49">
                  <c:v>0.51434309459725625</c:v>
                </c:pt>
                <c:pt idx="50">
                  <c:v>0.51434309459725625</c:v>
                </c:pt>
                <c:pt idx="51">
                  <c:v>0.51434309459725625</c:v>
                </c:pt>
                <c:pt idx="52">
                  <c:v>0.51434309459725625</c:v>
                </c:pt>
                <c:pt idx="53">
                  <c:v>0.51434309459725625</c:v>
                </c:pt>
                <c:pt idx="54">
                  <c:v>0.51434309459725625</c:v>
                </c:pt>
                <c:pt idx="55">
                  <c:v>0.51434309459725625</c:v>
                </c:pt>
                <c:pt idx="56">
                  <c:v>0.51434309459725625</c:v>
                </c:pt>
                <c:pt idx="57">
                  <c:v>0.51434309459725625</c:v>
                </c:pt>
                <c:pt idx="58">
                  <c:v>0.51434309459725625</c:v>
                </c:pt>
                <c:pt idx="59">
                  <c:v>0.51434309459725625</c:v>
                </c:pt>
                <c:pt idx="60">
                  <c:v>0.51434309459725625</c:v>
                </c:pt>
                <c:pt idx="61">
                  <c:v>0.51434309459725625</c:v>
                </c:pt>
                <c:pt idx="62">
                  <c:v>0.51434309459725625</c:v>
                </c:pt>
                <c:pt idx="63">
                  <c:v>0.51434309459725625</c:v>
                </c:pt>
                <c:pt idx="64">
                  <c:v>0.51434309459725625</c:v>
                </c:pt>
                <c:pt idx="65">
                  <c:v>0.51434309459725625</c:v>
                </c:pt>
                <c:pt idx="66">
                  <c:v>0.51434309459725625</c:v>
                </c:pt>
                <c:pt idx="67">
                  <c:v>0.51434309459725625</c:v>
                </c:pt>
                <c:pt idx="68">
                  <c:v>0.51434309459725625</c:v>
                </c:pt>
                <c:pt idx="69">
                  <c:v>0.51434309459725625</c:v>
                </c:pt>
                <c:pt idx="70">
                  <c:v>0.51434309459725625</c:v>
                </c:pt>
                <c:pt idx="71">
                  <c:v>0.51434309459725625</c:v>
                </c:pt>
              </c:numCache>
            </c:numRef>
          </c:val>
        </c:ser>
        <c:ser>
          <c:idx val="5"/>
          <c:order val="5"/>
          <c:tx>
            <c:strRef>
              <c:f>'GAUCHE Intrados (GI)'!$AS$1</c:f>
              <c:strCache>
                <c:ptCount val="1"/>
                <c:pt idx="0">
                  <c:v>Seuil 2 sigma D4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(GI)'!$AS$2:$AS$73</c:f>
              <c:numCache>
                <c:formatCode>General</c:formatCode>
                <c:ptCount val="72"/>
                <c:pt idx="0">
                  <c:v>0.19019031681947857</c:v>
                </c:pt>
                <c:pt idx="1">
                  <c:v>0.19019031681947857</c:v>
                </c:pt>
                <c:pt idx="2">
                  <c:v>0.19019031681947857</c:v>
                </c:pt>
                <c:pt idx="3">
                  <c:v>0.19019031681947857</c:v>
                </c:pt>
                <c:pt idx="4">
                  <c:v>0.19019031681947857</c:v>
                </c:pt>
                <c:pt idx="5">
                  <c:v>0.19019031681947857</c:v>
                </c:pt>
                <c:pt idx="6">
                  <c:v>0.19019031681947857</c:v>
                </c:pt>
                <c:pt idx="7">
                  <c:v>0.19019031681947857</c:v>
                </c:pt>
                <c:pt idx="8">
                  <c:v>0.19019031681947857</c:v>
                </c:pt>
                <c:pt idx="9">
                  <c:v>0.19019031681947857</c:v>
                </c:pt>
                <c:pt idx="10">
                  <c:v>0.19019031681947857</c:v>
                </c:pt>
                <c:pt idx="11">
                  <c:v>0.19019031681947857</c:v>
                </c:pt>
                <c:pt idx="12">
                  <c:v>0.19019031681947857</c:v>
                </c:pt>
                <c:pt idx="13">
                  <c:v>0.19019031681947857</c:v>
                </c:pt>
                <c:pt idx="14">
                  <c:v>0.19019031681947857</c:v>
                </c:pt>
                <c:pt idx="15">
                  <c:v>0.19019031681947857</c:v>
                </c:pt>
                <c:pt idx="16">
                  <c:v>0.19019031681947857</c:v>
                </c:pt>
                <c:pt idx="17">
                  <c:v>0.19019031681947857</c:v>
                </c:pt>
                <c:pt idx="18">
                  <c:v>0.19019031681947857</c:v>
                </c:pt>
                <c:pt idx="19">
                  <c:v>0.19019031681947857</c:v>
                </c:pt>
                <c:pt idx="20">
                  <c:v>0.19019031681947857</c:v>
                </c:pt>
                <c:pt idx="21">
                  <c:v>0.19019031681947857</c:v>
                </c:pt>
                <c:pt idx="22">
                  <c:v>0.19019031681947857</c:v>
                </c:pt>
                <c:pt idx="23">
                  <c:v>0.19019031681947857</c:v>
                </c:pt>
                <c:pt idx="24">
                  <c:v>0.19019031681947857</c:v>
                </c:pt>
                <c:pt idx="25">
                  <c:v>0.19019031681947857</c:v>
                </c:pt>
                <c:pt idx="26">
                  <c:v>0.19019031681947857</c:v>
                </c:pt>
                <c:pt idx="27">
                  <c:v>0.19019031681947857</c:v>
                </c:pt>
                <c:pt idx="28">
                  <c:v>0.19019031681947857</c:v>
                </c:pt>
                <c:pt idx="29">
                  <c:v>0.19019031681947857</c:v>
                </c:pt>
                <c:pt idx="30">
                  <c:v>0.19019031681947857</c:v>
                </c:pt>
                <c:pt idx="31">
                  <c:v>0.19019031681947857</c:v>
                </c:pt>
                <c:pt idx="32">
                  <c:v>0.19019031681947857</c:v>
                </c:pt>
                <c:pt idx="33">
                  <c:v>0.19019031681947857</c:v>
                </c:pt>
                <c:pt idx="34">
                  <c:v>0.19019031681947857</c:v>
                </c:pt>
                <c:pt idx="35">
                  <c:v>0.19019031681947857</c:v>
                </c:pt>
                <c:pt idx="36">
                  <c:v>0.19019031681947857</c:v>
                </c:pt>
                <c:pt idx="37">
                  <c:v>0.19019031681947857</c:v>
                </c:pt>
                <c:pt idx="38">
                  <c:v>0.19019031681947857</c:v>
                </c:pt>
                <c:pt idx="39">
                  <c:v>0.19019031681947857</c:v>
                </c:pt>
                <c:pt idx="40">
                  <c:v>0.19019031681947857</c:v>
                </c:pt>
                <c:pt idx="41">
                  <c:v>0.19019031681947857</c:v>
                </c:pt>
                <c:pt idx="42">
                  <c:v>0.19019031681947857</c:v>
                </c:pt>
                <c:pt idx="43">
                  <c:v>0.19019031681947857</c:v>
                </c:pt>
                <c:pt idx="44">
                  <c:v>0.19019031681947857</c:v>
                </c:pt>
                <c:pt idx="45">
                  <c:v>0.19019031681947857</c:v>
                </c:pt>
                <c:pt idx="46">
                  <c:v>0.19019031681947857</c:v>
                </c:pt>
                <c:pt idx="47">
                  <c:v>0.19019031681947857</c:v>
                </c:pt>
                <c:pt idx="48">
                  <c:v>0.19019031681947857</c:v>
                </c:pt>
                <c:pt idx="49">
                  <c:v>0.19019031681947857</c:v>
                </c:pt>
                <c:pt idx="50">
                  <c:v>0.19019031681947857</c:v>
                </c:pt>
                <c:pt idx="51">
                  <c:v>0.19019031681947857</c:v>
                </c:pt>
                <c:pt idx="52">
                  <c:v>0.19019031681947857</c:v>
                </c:pt>
                <c:pt idx="53">
                  <c:v>0.19019031681947857</c:v>
                </c:pt>
                <c:pt idx="54">
                  <c:v>0.19019031681947857</c:v>
                </c:pt>
                <c:pt idx="55">
                  <c:v>0.19019031681947857</c:v>
                </c:pt>
                <c:pt idx="56">
                  <c:v>0.19019031681947857</c:v>
                </c:pt>
                <c:pt idx="57">
                  <c:v>0.19019031681947857</c:v>
                </c:pt>
                <c:pt idx="58">
                  <c:v>0.19019031681947857</c:v>
                </c:pt>
                <c:pt idx="59">
                  <c:v>0.19019031681947857</c:v>
                </c:pt>
                <c:pt idx="60">
                  <c:v>0.19019031681947857</c:v>
                </c:pt>
                <c:pt idx="61">
                  <c:v>0.19019031681947857</c:v>
                </c:pt>
                <c:pt idx="62">
                  <c:v>0.19019031681947857</c:v>
                </c:pt>
                <c:pt idx="63">
                  <c:v>0.19019031681947857</c:v>
                </c:pt>
                <c:pt idx="64">
                  <c:v>0.19019031681947857</c:v>
                </c:pt>
                <c:pt idx="65">
                  <c:v>0.19019031681947857</c:v>
                </c:pt>
                <c:pt idx="66">
                  <c:v>0.19019031681947857</c:v>
                </c:pt>
                <c:pt idx="67">
                  <c:v>0.19019031681947857</c:v>
                </c:pt>
                <c:pt idx="68">
                  <c:v>0.19019031681947857</c:v>
                </c:pt>
                <c:pt idx="69">
                  <c:v>0.19019031681947857</c:v>
                </c:pt>
                <c:pt idx="70">
                  <c:v>0.19019031681947857</c:v>
                </c:pt>
                <c:pt idx="71">
                  <c:v>0.19019031681947857</c:v>
                </c:pt>
              </c:numCache>
            </c:numRef>
          </c:val>
        </c:ser>
        <c:ser>
          <c:idx val="6"/>
          <c:order val="6"/>
          <c:tx>
            <c:strRef>
              <c:f>'GAUCHE Intrados (GI)'!$AT$1</c:f>
              <c:strCache>
                <c:ptCount val="1"/>
                <c:pt idx="0">
                  <c:v>Seuil 3 sigma D4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(GI)'!$AT$2:$AT$73</c:f>
              <c:numCache>
                <c:formatCode>General</c:formatCode>
                <c:ptCount val="72"/>
                <c:pt idx="0">
                  <c:v>0.19019031681947857</c:v>
                </c:pt>
                <c:pt idx="1">
                  <c:v>0.19019031681947857</c:v>
                </c:pt>
                <c:pt idx="2">
                  <c:v>0.19019031681947857</c:v>
                </c:pt>
                <c:pt idx="3">
                  <c:v>0.19019031681947857</c:v>
                </c:pt>
                <c:pt idx="4">
                  <c:v>0.19019031681947857</c:v>
                </c:pt>
                <c:pt idx="5">
                  <c:v>0.19019031681947857</c:v>
                </c:pt>
                <c:pt idx="6">
                  <c:v>0.19019031681947857</c:v>
                </c:pt>
                <c:pt idx="7">
                  <c:v>0.19019031681947857</c:v>
                </c:pt>
                <c:pt idx="8">
                  <c:v>0.19019031681947857</c:v>
                </c:pt>
                <c:pt idx="9">
                  <c:v>0.19019031681947857</c:v>
                </c:pt>
                <c:pt idx="10">
                  <c:v>0.19019031681947857</c:v>
                </c:pt>
                <c:pt idx="11">
                  <c:v>0.19019031681947857</c:v>
                </c:pt>
                <c:pt idx="12">
                  <c:v>0.19019031681947857</c:v>
                </c:pt>
                <c:pt idx="13">
                  <c:v>0.19019031681947857</c:v>
                </c:pt>
                <c:pt idx="14">
                  <c:v>0.19019031681947857</c:v>
                </c:pt>
                <c:pt idx="15">
                  <c:v>0.19019031681947857</c:v>
                </c:pt>
                <c:pt idx="16">
                  <c:v>0.19019031681947857</c:v>
                </c:pt>
                <c:pt idx="17">
                  <c:v>0.19019031681947857</c:v>
                </c:pt>
                <c:pt idx="18">
                  <c:v>0.19019031681947857</c:v>
                </c:pt>
                <c:pt idx="19">
                  <c:v>0.19019031681947857</c:v>
                </c:pt>
                <c:pt idx="20">
                  <c:v>0.19019031681947857</c:v>
                </c:pt>
                <c:pt idx="21">
                  <c:v>0.19019031681947857</c:v>
                </c:pt>
                <c:pt idx="22">
                  <c:v>0.19019031681947857</c:v>
                </c:pt>
                <c:pt idx="23">
                  <c:v>0.19019031681947857</c:v>
                </c:pt>
                <c:pt idx="24">
                  <c:v>0.19019031681947857</c:v>
                </c:pt>
                <c:pt idx="25">
                  <c:v>0.19019031681947857</c:v>
                </c:pt>
                <c:pt idx="26">
                  <c:v>0.19019031681947857</c:v>
                </c:pt>
                <c:pt idx="27">
                  <c:v>0.19019031681947857</c:v>
                </c:pt>
                <c:pt idx="28">
                  <c:v>0.19019031681947857</c:v>
                </c:pt>
                <c:pt idx="29">
                  <c:v>0.19019031681947857</c:v>
                </c:pt>
                <c:pt idx="30">
                  <c:v>0.19019031681947857</c:v>
                </c:pt>
                <c:pt idx="31">
                  <c:v>0.19019031681947857</c:v>
                </c:pt>
                <c:pt idx="32">
                  <c:v>0.19019031681947857</c:v>
                </c:pt>
                <c:pt idx="33">
                  <c:v>0.19019031681947857</c:v>
                </c:pt>
                <c:pt idx="34">
                  <c:v>0.19019031681947857</c:v>
                </c:pt>
                <c:pt idx="35">
                  <c:v>0.19019031681947857</c:v>
                </c:pt>
                <c:pt idx="36">
                  <c:v>0.19019031681947857</c:v>
                </c:pt>
                <c:pt idx="37">
                  <c:v>0.19019031681947857</c:v>
                </c:pt>
                <c:pt idx="38">
                  <c:v>0.19019031681947857</c:v>
                </c:pt>
                <c:pt idx="39">
                  <c:v>0.19019031681947857</c:v>
                </c:pt>
                <c:pt idx="40">
                  <c:v>0.19019031681947857</c:v>
                </c:pt>
                <c:pt idx="41">
                  <c:v>0.19019031681947857</c:v>
                </c:pt>
                <c:pt idx="42">
                  <c:v>0.19019031681947857</c:v>
                </c:pt>
                <c:pt idx="43">
                  <c:v>0.19019031681947857</c:v>
                </c:pt>
                <c:pt idx="44">
                  <c:v>0.19019031681947857</c:v>
                </c:pt>
                <c:pt idx="45">
                  <c:v>0.19019031681947857</c:v>
                </c:pt>
                <c:pt idx="46">
                  <c:v>0.19019031681947857</c:v>
                </c:pt>
                <c:pt idx="47">
                  <c:v>0.19019031681947857</c:v>
                </c:pt>
                <c:pt idx="48">
                  <c:v>0.19019031681947857</c:v>
                </c:pt>
                <c:pt idx="49">
                  <c:v>0.19019031681947857</c:v>
                </c:pt>
                <c:pt idx="50">
                  <c:v>0.19019031681947857</c:v>
                </c:pt>
                <c:pt idx="51">
                  <c:v>0.19019031681947857</c:v>
                </c:pt>
                <c:pt idx="52">
                  <c:v>0.19019031681947857</c:v>
                </c:pt>
                <c:pt idx="53">
                  <c:v>0.19019031681947857</c:v>
                </c:pt>
                <c:pt idx="54">
                  <c:v>0.19019031681947857</c:v>
                </c:pt>
                <c:pt idx="55">
                  <c:v>0.19019031681947857</c:v>
                </c:pt>
                <c:pt idx="56">
                  <c:v>0.19019031681947857</c:v>
                </c:pt>
                <c:pt idx="57">
                  <c:v>0.19019031681947857</c:v>
                </c:pt>
                <c:pt idx="58">
                  <c:v>0.19019031681947857</c:v>
                </c:pt>
                <c:pt idx="59">
                  <c:v>0.19019031681947857</c:v>
                </c:pt>
                <c:pt idx="60">
                  <c:v>0.19019031681947857</c:v>
                </c:pt>
                <c:pt idx="61">
                  <c:v>0.19019031681947857</c:v>
                </c:pt>
                <c:pt idx="62">
                  <c:v>0.19019031681947857</c:v>
                </c:pt>
                <c:pt idx="63">
                  <c:v>0.19019031681947857</c:v>
                </c:pt>
                <c:pt idx="64">
                  <c:v>0.19019031681947857</c:v>
                </c:pt>
                <c:pt idx="65">
                  <c:v>0.19019031681947857</c:v>
                </c:pt>
                <c:pt idx="66">
                  <c:v>0.19019031681947857</c:v>
                </c:pt>
                <c:pt idx="67">
                  <c:v>0.19019031681947857</c:v>
                </c:pt>
                <c:pt idx="68">
                  <c:v>0.19019031681947857</c:v>
                </c:pt>
                <c:pt idx="69">
                  <c:v>0.19019031681947857</c:v>
                </c:pt>
                <c:pt idx="70">
                  <c:v>0.19019031681947857</c:v>
                </c:pt>
                <c:pt idx="71">
                  <c:v>0.19019031681947857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083064"/>
        <c:axId val="136082672"/>
      </c:areaChart>
      <c:lineChart>
        <c:grouping val="standard"/>
        <c:varyColors val="0"/>
        <c:ser>
          <c:idx val="0"/>
          <c:order val="0"/>
          <c:tx>
            <c:strRef>
              <c:f>'GAUCHE Intrados (GI)'!$K$1</c:f>
              <c:strCache>
                <c:ptCount val="1"/>
                <c:pt idx="0">
                  <c:v>cercle D4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(GI)'!$K$2:$K$73</c:f>
              <c:numCache>
                <c:formatCode>0.00</c:formatCode>
                <c:ptCount val="72"/>
                <c:pt idx="0">
                  <c:v>0.27</c:v>
                </c:pt>
                <c:pt idx="1">
                  <c:v>0.2</c:v>
                </c:pt>
                <c:pt idx="2">
                  <c:v>0.27</c:v>
                </c:pt>
                <c:pt idx="3">
                  <c:v>0.13</c:v>
                </c:pt>
                <c:pt idx="4">
                  <c:v>0.2</c:v>
                </c:pt>
                <c:pt idx="5">
                  <c:v>0.39</c:v>
                </c:pt>
                <c:pt idx="6">
                  <c:v>0.12</c:v>
                </c:pt>
                <c:pt idx="7">
                  <c:v>0.56000000000000005</c:v>
                </c:pt>
                <c:pt idx="8">
                  <c:v>0.18</c:v>
                </c:pt>
                <c:pt idx="9">
                  <c:v>0.05</c:v>
                </c:pt>
                <c:pt idx="10">
                  <c:v>0.25</c:v>
                </c:pt>
                <c:pt idx="11">
                  <c:v>0.18</c:v>
                </c:pt>
                <c:pt idx="12">
                  <c:v>0.33</c:v>
                </c:pt>
                <c:pt idx="13">
                  <c:v>0.35</c:v>
                </c:pt>
                <c:pt idx="14">
                  <c:v>0.28000000000000003</c:v>
                </c:pt>
                <c:pt idx="15">
                  <c:v>0.11</c:v>
                </c:pt>
                <c:pt idx="16">
                  <c:v>0.17</c:v>
                </c:pt>
                <c:pt idx="17">
                  <c:v>0.15</c:v>
                </c:pt>
                <c:pt idx="18">
                  <c:v>0.55000000000000004</c:v>
                </c:pt>
                <c:pt idx="19">
                  <c:v>0.11</c:v>
                </c:pt>
                <c:pt idx="20">
                  <c:v>0.52</c:v>
                </c:pt>
                <c:pt idx="21">
                  <c:v>0.33</c:v>
                </c:pt>
                <c:pt idx="22">
                  <c:v>0.15</c:v>
                </c:pt>
                <c:pt idx="23">
                  <c:v>0.26</c:v>
                </c:pt>
                <c:pt idx="24">
                  <c:v>0.32</c:v>
                </c:pt>
                <c:pt idx="25">
                  <c:v>0.12</c:v>
                </c:pt>
                <c:pt idx="26">
                  <c:v>0.09</c:v>
                </c:pt>
                <c:pt idx="27">
                  <c:v>0.17</c:v>
                </c:pt>
                <c:pt idx="28">
                  <c:v>0.26</c:v>
                </c:pt>
                <c:pt idx="29">
                  <c:v>0.44</c:v>
                </c:pt>
                <c:pt idx="30">
                  <c:v>0.68</c:v>
                </c:pt>
                <c:pt idx="31">
                  <c:v>0.68</c:v>
                </c:pt>
                <c:pt idx="32">
                  <c:v>0.64</c:v>
                </c:pt>
                <c:pt idx="33">
                  <c:v>0.46</c:v>
                </c:pt>
                <c:pt idx="34">
                  <c:v>0.53</c:v>
                </c:pt>
                <c:pt idx="35">
                  <c:v>0.28999999999999998</c:v>
                </c:pt>
                <c:pt idx="36">
                  <c:v>0.28999999999999998</c:v>
                </c:pt>
                <c:pt idx="37">
                  <c:v>0.52</c:v>
                </c:pt>
                <c:pt idx="38">
                  <c:v>0.59</c:v>
                </c:pt>
                <c:pt idx="39">
                  <c:v>0.67</c:v>
                </c:pt>
                <c:pt idx="40">
                  <c:v>0.37</c:v>
                </c:pt>
                <c:pt idx="41">
                  <c:v>0.32</c:v>
                </c:pt>
                <c:pt idx="42">
                  <c:v>0.21</c:v>
                </c:pt>
                <c:pt idx="43">
                  <c:v>0.37</c:v>
                </c:pt>
                <c:pt idx="44">
                  <c:v>0.35</c:v>
                </c:pt>
                <c:pt idx="45">
                  <c:v>0.3</c:v>
                </c:pt>
                <c:pt idx="46">
                  <c:v>0.97</c:v>
                </c:pt>
                <c:pt idx="47">
                  <c:v>0.59</c:v>
                </c:pt>
                <c:pt idx="48">
                  <c:v>0.53</c:v>
                </c:pt>
                <c:pt idx="49">
                  <c:v>0.02</c:v>
                </c:pt>
                <c:pt idx="50">
                  <c:v>0.44</c:v>
                </c:pt>
                <c:pt idx="51">
                  <c:v>0.67</c:v>
                </c:pt>
                <c:pt idx="52">
                  <c:v>0.4</c:v>
                </c:pt>
                <c:pt idx="53">
                  <c:v>0.3</c:v>
                </c:pt>
                <c:pt idx="54">
                  <c:v>0.41</c:v>
                </c:pt>
                <c:pt idx="55">
                  <c:v>0.06</c:v>
                </c:pt>
                <c:pt idx="56">
                  <c:v>0.31</c:v>
                </c:pt>
                <c:pt idx="57">
                  <c:v>0.12</c:v>
                </c:pt>
                <c:pt idx="58">
                  <c:v>0.25</c:v>
                </c:pt>
                <c:pt idx="59">
                  <c:v>0.21</c:v>
                </c:pt>
                <c:pt idx="60">
                  <c:v>0.2</c:v>
                </c:pt>
                <c:pt idx="61">
                  <c:v>0.09</c:v>
                </c:pt>
                <c:pt idx="62">
                  <c:v>0.16</c:v>
                </c:pt>
                <c:pt idx="63">
                  <c:v>0.56000000000000005</c:v>
                </c:pt>
                <c:pt idx="64">
                  <c:v>0.28999999999999998</c:v>
                </c:pt>
                <c:pt idx="65">
                  <c:v>0.33</c:v>
                </c:pt>
                <c:pt idx="66">
                  <c:v>0.2</c:v>
                </c:pt>
                <c:pt idx="67">
                  <c:v>0.21</c:v>
                </c:pt>
                <c:pt idx="68">
                  <c:v>0.11</c:v>
                </c:pt>
                <c:pt idx="69">
                  <c:v>0.50700000000000001</c:v>
                </c:pt>
                <c:pt idx="70">
                  <c:v>0.443</c:v>
                </c:pt>
                <c:pt idx="71">
                  <c:v>0.17899999999999999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83064"/>
        <c:axId val="136082672"/>
      </c:lineChart>
      <c:scatterChart>
        <c:scatterStyle val="lineMarker"/>
        <c:varyColors val="0"/>
        <c:ser>
          <c:idx val="1"/>
          <c:order val="1"/>
          <c:tx>
            <c:strRef>
              <c:f>'Graphiques GI'!$A$94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GI'!$B$94</c:f>
              <c:numCache>
                <c:formatCode>0.000</c:formatCode>
                <c:ptCount val="1"/>
                <c:pt idx="0">
                  <c:v>0.32415277777777773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GI'!$A$95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GI'!$B$95</c:f>
              <c:numCache>
                <c:formatCode>0.000</c:formatCode>
                <c:ptCount val="1"/>
                <c:pt idx="0">
                  <c:v>0.82870305555555546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GI'!$A$96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GI'!$B$96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083064"/>
        <c:axId val="136082672"/>
      </c:scatterChart>
      <c:catAx>
        <c:axId val="1360830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82672"/>
        <c:crosses val="autoZero"/>
        <c:auto val="1"/>
        <c:lblAlgn val="ctr"/>
        <c:lblOffset val="100"/>
        <c:noMultiLvlLbl val="0"/>
      </c:catAx>
      <c:valAx>
        <c:axId val="136082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83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D5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(GI)'!$AV$1</c:f>
              <c:strCache>
                <c:ptCount val="1"/>
                <c:pt idx="0">
                  <c:v>Seuil 1 sigma D5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(GI)'!$AV$2:$AV$73</c:f>
              <c:numCache>
                <c:formatCode>General</c:formatCode>
                <c:ptCount val="72"/>
                <c:pt idx="0">
                  <c:v>0.43080513516816776</c:v>
                </c:pt>
                <c:pt idx="1">
                  <c:v>0.43080513516816776</c:v>
                </c:pt>
                <c:pt idx="2">
                  <c:v>0.43080513516816776</c:v>
                </c:pt>
                <c:pt idx="3">
                  <c:v>0.43080513516816776</c:v>
                </c:pt>
                <c:pt idx="4">
                  <c:v>0.43080513516816776</c:v>
                </c:pt>
                <c:pt idx="5">
                  <c:v>0.43080513516816776</c:v>
                </c:pt>
                <c:pt idx="6">
                  <c:v>0.43080513516816776</c:v>
                </c:pt>
                <c:pt idx="7">
                  <c:v>0.43080513516816776</c:v>
                </c:pt>
                <c:pt idx="8">
                  <c:v>0.43080513516816776</c:v>
                </c:pt>
                <c:pt idx="9">
                  <c:v>0.43080513516816776</c:v>
                </c:pt>
                <c:pt idx="10">
                  <c:v>0.43080513516816776</c:v>
                </c:pt>
                <c:pt idx="11">
                  <c:v>0.43080513516816776</c:v>
                </c:pt>
                <c:pt idx="12">
                  <c:v>0.43080513516816776</c:v>
                </c:pt>
                <c:pt idx="13">
                  <c:v>0.43080513516816776</c:v>
                </c:pt>
                <c:pt idx="14">
                  <c:v>0.43080513516816776</c:v>
                </c:pt>
                <c:pt idx="15">
                  <c:v>0.43080513516816776</c:v>
                </c:pt>
                <c:pt idx="16">
                  <c:v>0.43080513516816776</c:v>
                </c:pt>
                <c:pt idx="17">
                  <c:v>0.43080513516816776</c:v>
                </c:pt>
                <c:pt idx="18">
                  <c:v>0.43080513516816776</c:v>
                </c:pt>
                <c:pt idx="19">
                  <c:v>0.43080513516816776</c:v>
                </c:pt>
                <c:pt idx="20">
                  <c:v>0.43080513516816776</c:v>
                </c:pt>
                <c:pt idx="21">
                  <c:v>0.43080513516816776</c:v>
                </c:pt>
                <c:pt idx="22">
                  <c:v>0.43080513516816776</c:v>
                </c:pt>
                <c:pt idx="23">
                  <c:v>0.43080513516816776</c:v>
                </c:pt>
                <c:pt idx="24">
                  <c:v>0.43080513516816776</c:v>
                </c:pt>
                <c:pt idx="25">
                  <c:v>0.43080513516816776</c:v>
                </c:pt>
                <c:pt idx="26">
                  <c:v>0.43080513516816776</c:v>
                </c:pt>
                <c:pt idx="27">
                  <c:v>0.43080513516816776</c:v>
                </c:pt>
                <c:pt idx="28">
                  <c:v>0.43080513516816776</c:v>
                </c:pt>
                <c:pt idx="29">
                  <c:v>0.43080513516816776</c:v>
                </c:pt>
                <c:pt idx="30">
                  <c:v>0.43080513516816776</c:v>
                </c:pt>
                <c:pt idx="31">
                  <c:v>0.43080513516816776</c:v>
                </c:pt>
                <c:pt idx="32">
                  <c:v>0.43080513516816776</c:v>
                </c:pt>
                <c:pt idx="33">
                  <c:v>0.43080513516816776</c:v>
                </c:pt>
                <c:pt idx="34">
                  <c:v>0.43080513516816776</c:v>
                </c:pt>
                <c:pt idx="35">
                  <c:v>0.43080513516816776</c:v>
                </c:pt>
                <c:pt idx="36">
                  <c:v>0.43080513516816776</c:v>
                </c:pt>
                <c:pt idx="37">
                  <c:v>0.43080513516816776</c:v>
                </c:pt>
                <c:pt idx="38">
                  <c:v>0.43080513516816776</c:v>
                </c:pt>
                <c:pt idx="39">
                  <c:v>0.43080513516816776</c:v>
                </c:pt>
                <c:pt idx="40">
                  <c:v>0.43080513516816776</c:v>
                </c:pt>
                <c:pt idx="41">
                  <c:v>0.43080513516816776</c:v>
                </c:pt>
                <c:pt idx="42">
                  <c:v>0.43080513516816776</c:v>
                </c:pt>
                <c:pt idx="43">
                  <c:v>0.43080513516816776</c:v>
                </c:pt>
                <c:pt idx="44">
                  <c:v>0.43080513516816776</c:v>
                </c:pt>
                <c:pt idx="45">
                  <c:v>0.43080513516816776</c:v>
                </c:pt>
                <c:pt idx="46">
                  <c:v>0.43080513516816776</c:v>
                </c:pt>
                <c:pt idx="47">
                  <c:v>0.43080513516816776</c:v>
                </c:pt>
                <c:pt idx="48">
                  <c:v>0.43080513516816776</c:v>
                </c:pt>
                <c:pt idx="49">
                  <c:v>0.43080513516816776</c:v>
                </c:pt>
                <c:pt idx="50">
                  <c:v>0.43080513516816776</c:v>
                </c:pt>
                <c:pt idx="51">
                  <c:v>0.43080513516816776</c:v>
                </c:pt>
                <c:pt idx="52">
                  <c:v>0.43080513516816776</c:v>
                </c:pt>
                <c:pt idx="53">
                  <c:v>0.43080513516816776</c:v>
                </c:pt>
                <c:pt idx="54">
                  <c:v>0.43080513516816776</c:v>
                </c:pt>
                <c:pt idx="55">
                  <c:v>0.43080513516816776</c:v>
                </c:pt>
                <c:pt idx="56">
                  <c:v>0.43080513516816776</c:v>
                </c:pt>
                <c:pt idx="57">
                  <c:v>0.43080513516816776</c:v>
                </c:pt>
                <c:pt idx="58">
                  <c:v>0.43080513516816776</c:v>
                </c:pt>
                <c:pt idx="59">
                  <c:v>0.43080513516816776</c:v>
                </c:pt>
                <c:pt idx="60">
                  <c:v>0.43080513516816776</c:v>
                </c:pt>
                <c:pt idx="61">
                  <c:v>0.43080513516816776</c:v>
                </c:pt>
                <c:pt idx="62">
                  <c:v>0.43080513516816776</c:v>
                </c:pt>
                <c:pt idx="63">
                  <c:v>0.43080513516816776</c:v>
                </c:pt>
                <c:pt idx="64">
                  <c:v>0.43080513516816776</c:v>
                </c:pt>
                <c:pt idx="65">
                  <c:v>0.43080513516816776</c:v>
                </c:pt>
                <c:pt idx="66">
                  <c:v>0.43080513516816776</c:v>
                </c:pt>
                <c:pt idx="67">
                  <c:v>0.43080513516816776</c:v>
                </c:pt>
                <c:pt idx="68">
                  <c:v>0.43080513516816776</c:v>
                </c:pt>
                <c:pt idx="69">
                  <c:v>0.43080513516816776</c:v>
                </c:pt>
                <c:pt idx="70">
                  <c:v>0.43080513516816776</c:v>
                </c:pt>
                <c:pt idx="71">
                  <c:v>0.43080513516816776</c:v>
                </c:pt>
              </c:numCache>
            </c:numRef>
          </c:val>
        </c:ser>
        <c:ser>
          <c:idx val="5"/>
          <c:order val="5"/>
          <c:tx>
            <c:strRef>
              <c:f>'GAUCHE Intrados (GI)'!$AW$1</c:f>
              <c:strCache>
                <c:ptCount val="1"/>
                <c:pt idx="0">
                  <c:v>Seuil 2 sigma D5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(GI)'!$AW$2:$AW$73</c:f>
              <c:numCache>
                <c:formatCode>General</c:formatCode>
                <c:ptCount val="72"/>
                <c:pt idx="0">
                  <c:v>0.17391624627927879</c:v>
                </c:pt>
                <c:pt idx="1">
                  <c:v>0.17391624627927879</c:v>
                </c:pt>
                <c:pt idx="2">
                  <c:v>0.17391624627927879</c:v>
                </c:pt>
                <c:pt idx="3">
                  <c:v>0.17391624627927879</c:v>
                </c:pt>
                <c:pt idx="4">
                  <c:v>0.17391624627927879</c:v>
                </c:pt>
                <c:pt idx="5">
                  <c:v>0.17391624627927879</c:v>
                </c:pt>
                <c:pt idx="6">
                  <c:v>0.17391624627927879</c:v>
                </c:pt>
                <c:pt idx="7">
                  <c:v>0.17391624627927879</c:v>
                </c:pt>
                <c:pt idx="8">
                  <c:v>0.17391624627927879</c:v>
                </c:pt>
                <c:pt idx="9">
                  <c:v>0.17391624627927879</c:v>
                </c:pt>
                <c:pt idx="10">
                  <c:v>0.17391624627927879</c:v>
                </c:pt>
                <c:pt idx="11">
                  <c:v>0.17391624627927879</c:v>
                </c:pt>
                <c:pt idx="12">
                  <c:v>0.17391624627927879</c:v>
                </c:pt>
                <c:pt idx="13">
                  <c:v>0.17391624627927879</c:v>
                </c:pt>
                <c:pt idx="14">
                  <c:v>0.17391624627927879</c:v>
                </c:pt>
                <c:pt idx="15">
                  <c:v>0.17391624627927879</c:v>
                </c:pt>
                <c:pt idx="16">
                  <c:v>0.17391624627927879</c:v>
                </c:pt>
                <c:pt idx="17">
                  <c:v>0.17391624627927879</c:v>
                </c:pt>
                <c:pt idx="18">
                  <c:v>0.17391624627927879</c:v>
                </c:pt>
                <c:pt idx="19">
                  <c:v>0.17391624627927879</c:v>
                </c:pt>
                <c:pt idx="20">
                  <c:v>0.17391624627927879</c:v>
                </c:pt>
                <c:pt idx="21">
                  <c:v>0.17391624627927879</c:v>
                </c:pt>
                <c:pt idx="22">
                  <c:v>0.17391624627927879</c:v>
                </c:pt>
                <c:pt idx="23">
                  <c:v>0.17391624627927879</c:v>
                </c:pt>
                <c:pt idx="24">
                  <c:v>0.17391624627927879</c:v>
                </c:pt>
                <c:pt idx="25">
                  <c:v>0.17391624627927879</c:v>
                </c:pt>
                <c:pt idx="26">
                  <c:v>0.17391624627927879</c:v>
                </c:pt>
                <c:pt idx="27">
                  <c:v>0.17391624627927879</c:v>
                </c:pt>
                <c:pt idx="28">
                  <c:v>0.17391624627927879</c:v>
                </c:pt>
                <c:pt idx="29">
                  <c:v>0.17391624627927879</c:v>
                </c:pt>
                <c:pt idx="30">
                  <c:v>0.17391624627927879</c:v>
                </c:pt>
                <c:pt idx="31">
                  <c:v>0.17391624627927879</c:v>
                </c:pt>
                <c:pt idx="32">
                  <c:v>0.17391624627927879</c:v>
                </c:pt>
                <c:pt idx="33">
                  <c:v>0.17391624627927879</c:v>
                </c:pt>
                <c:pt idx="34">
                  <c:v>0.17391624627927879</c:v>
                </c:pt>
                <c:pt idx="35">
                  <c:v>0.17391624627927879</c:v>
                </c:pt>
                <c:pt idx="36">
                  <c:v>0.17391624627927879</c:v>
                </c:pt>
                <c:pt idx="37">
                  <c:v>0.17391624627927879</c:v>
                </c:pt>
                <c:pt idx="38">
                  <c:v>0.17391624627927879</c:v>
                </c:pt>
                <c:pt idx="39">
                  <c:v>0.17391624627927879</c:v>
                </c:pt>
                <c:pt idx="40">
                  <c:v>0.17391624627927879</c:v>
                </c:pt>
                <c:pt idx="41">
                  <c:v>0.17391624627927879</c:v>
                </c:pt>
                <c:pt idx="42">
                  <c:v>0.17391624627927879</c:v>
                </c:pt>
                <c:pt idx="43">
                  <c:v>0.17391624627927879</c:v>
                </c:pt>
                <c:pt idx="44">
                  <c:v>0.17391624627927879</c:v>
                </c:pt>
                <c:pt idx="45">
                  <c:v>0.17391624627927879</c:v>
                </c:pt>
                <c:pt idx="46">
                  <c:v>0.17391624627927879</c:v>
                </c:pt>
                <c:pt idx="47">
                  <c:v>0.17391624627927879</c:v>
                </c:pt>
                <c:pt idx="48">
                  <c:v>0.17391624627927879</c:v>
                </c:pt>
                <c:pt idx="49">
                  <c:v>0.17391624627927879</c:v>
                </c:pt>
                <c:pt idx="50">
                  <c:v>0.17391624627927879</c:v>
                </c:pt>
                <c:pt idx="51">
                  <c:v>0.17391624627927879</c:v>
                </c:pt>
                <c:pt idx="52">
                  <c:v>0.17391624627927879</c:v>
                </c:pt>
                <c:pt idx="53">
                  <c:v>0.17391624627927879</c:v>
                </c:pt>
                <c:pt idx="54">
                  <c:v>0.17391624627927879</c:v>
                </c:pt>
                <c:pt idx="55">
                  <c:v>0.17391624627927879</c:v>
                </c:pt>
                <c:pt idx="56">
                  <c:v>0.17391624627927879</c:v>
                </c:pt>
                <c:pt idx="57">
                  <c:v>0.17391624627927879</c:v>
                </c:pt>
                <c:pt idx="58">
                  <c:v>0.17391624627927879</c:v>
                </c:pt>
                <c:pt idx="59">
                  <c:v>0.17391624627927879</c:v>
                </c:pt>
                <c:pt idx="60">
                  <c:v>0.17391624627927879</c:v>
                </c:pt>
                <c:pt idx="61">
                  <c:v>0.17391624627927879</c:v>
                </c:pt>
                <c:pt idx="62">
                  <c:v>0.17391624627927879</c:v>
                </c:pt>
                <c:pt idx="63">
                  <c:v>0.17391624627927879</c:v>
                </c:pt>
                <c:pt idx="64">
                  <c:v>0.17391624627927879</c:v>
                </c:pt>
                <c:pt idx="65">
                  <c:v>0.17391624627927879</c:v>
                </c:pt>
                <c:pt idx="66">
                  <c:v>0.17391624627927879</c:v>
                </c:pt>
                <c:pt idx="67">
                  <c:v>0.17391624627927879</c:v>
                </c:pt>
                <c:pt idx="68">
                  <c:v>0.17391624627927879</c:v>
                </c:pt>
                <c:pt idx="69">
                  <c:v>0.17391624627927879</c:v>
                </c:pt>
                <c:pt idx="70">
                  <c:v>0.17391624627927879</c:v>
                </c:pt>
                <c:pt idx="71">
                  <c:v>0.17391624627927879</c:v>
                </c:pt>
              </c:numCache>
            </c:numRef>
          </c:val>
        </c:ser>
        <c:ser>
          <c:idx val="6"/>
          <c:order val="6"/>
          <c:tx>
            <c:strRef>
              <c:f>'GAUCHE Intrados (GI)'!$AX$1</c:f>
              <c:strCache>
                <c:ptCount val="1"/>
                <c:pt idx="0">
                  <c:v>Seuil 3 sigma D5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(GI)'!$AX$2:$AX$73</c:f>
              <c:numCache>
                <c:formatCode>General</c:formatCode>
                <c:ptCount val="72"/>
                <c:pt idx="0">
                  <c:v>0.17391624627927879</c:v>
                </c:pt>
                <c:pt idx="1">
                  <c:v>0.17391624627927879</c:v>
                </c:pt>
                <c:pt idx="2">
                  <c:v>0.17391624627927879</c:v>
                </c:pt>
                <c:pt idx="3">
                  <c:v>0.17391624627927879</c:v>
                </c:pt>
                <c:pt idx="4">
                  <c:v>0.17391624627927879</c:v>
                </c:pt>
                <c:pt idx="5">
                  <c:v>0.17391624627927879</c:v>
                </c:pt>
                <c:pt idx="6">
                  <c:v>0.17391624627927879</c:v>
                </c:pt>
                <c:pt idx="7">
                  <c:v>0.17391624627927879</c:v>
                </c:pt>
                <c:pt idx="8">
                  <c:v>0.17391624627927879</c:v>
                </c:pt>
                <c:pt idx="9">
                  <c:v>0.17391624627927879</c:v>
                </c:pt>
                <c:pt idx="10">
                  <c:v>0.17391624627927879</c:v>
                </c:pt>
                <c:pt idx="11">
                  <c:v>0.17391624627927879</c:v>
                </c:pt>
                <c:pt idx="12">
                  <c:v>0.17391624627927879</c:v>
                </c:pt>
                <c:pt idx="13">
                  <c:v>0.17391624627927879</c:v>
                </c:pt>
                <c:pt idx="14">
                  <c:v>0.17391624627927879</c:v>
                </c:pt>
                <c:pt idx="15">
                  <c:v>0.17391624627927879</c:v>
                </c:pt>
                <c:pt idx="16">
                  <c:v>0.17391624627927879</c:v>
                </c:pt>
                <c:pt idx="17">
                  <c:v>0.17391624627927879</c:v>
                </c:pt>
                <c:pt idx="18">
                  <c:v>0.17391624627927879</c:v>
                </c:pt>
                <c:pt idx="19">
                  <c:v>0.17391624627927879</c:v>
                </c:pt>
                <c:pt idx="20">
                  <c:v>0.17391624627927879</c:v>
                </c:pt>
                <c:pt idx="21">
                  <c:v>0.17391624627927879</c:v>
                </c:pt>
                <c:pt idx="22">
                  <c:v>0.17391624627927879</c:v>
                </c:pt>
                <c:pt idx="23">
                  <c:v>0.17391624627927879</c:v>
                </c:pt>
                <c:pt idx="24">
                  <c:v>0.17391624627927879</c:v>
                </c:pt>
                <c:pt idx="25">
                  <c:v>0.17391624627927879</c:v>
                </c:pt>
                <c:pt idx="26">
                  <c:v>0.17391624627927879</c:v>
                </c:pt>
                <c:pt idx="27">
                  <c:v>0.17391624627927879</c:v>
                </c:pt>
                <c:pt idx="28">
                  <c:v>0.17391624627927879</c:v>
                </c:pt>
                <c:pt idx="29">
                  <c:v>0.17391624627927879</c:v>
                </c:pt>
                <c:pt idx="30">
                  <c:v>0.17391624627927879</c:v>
                </c:pt>
                <c:pt idx="31">
                  <c:v>0.17391624627927879</c:v>
                </c:pt>
                <c:pt idx="32">
                  <c:v>0.17391624627927879</c:v>
                </c:pt>
                <c:pt idx="33">
                  <c:v>0.17391624627927879</c:v>
                </c:pt>
                <c:pt idx="34">
                  <c:v>0.17391624627927879</c:v>
                </c:pt>
                <c:pt idx="35">
                  <c:v>0.17391624627927879</c:v>
                </c:pt>
                <c:pt idx="36">
                  <c:v>0.17391624627927879</c:v>
                </c:pt>
                <c:pt idx="37">
                  <c:v>0.17391624627927879</c:v>
                </c:pt>
                <c:pt idx="38">
                  <c:v>0.17391624627927879</c:v>
                </c:pt>
                <c:pt idx="39">
                  <c:v>0.17391624627927879</c:v>
                </c:pt>
                <c:pt idx="40">
                  <c:v>0.17391624627927879</c:v>
                </c:pt>
                <c:pt idx="41">
                  <c:v>0.17391624627927879</c:v>
                </c:pt>
                <c:pt idx="42">
                  <c:v>0.17391624627927879</c:v>
                </c:pt>
                <c:pt idx="43">
                  <c:v>0.17391624627927879</c:v>
                </c:pt>
                <c:pt idx="44">
                  <c:v>0.17391624627927879</c:v>
                </c:pt>
                <c:pt idx="45">
                  <c:v>0.17391624627927879</c:v>
                </c:pt>
                <c:pt idx="46">
                  <c:v>0.17391624627927879</c:v>
                </c:pt>
                <c:pt idx="47">
                  <c:v>0.17391624627927879</c:v>
                </c:pt>
                <c:pt idx="48">
                  <c:v>0.17391624627927879</c:v>
                </c:pt>
                <c:pt idx="49">
                  <c:v>0.17391624627927879</c:v>
                </c:pt>
                <c:pt idx="50">
                  <c:v>0.17391624627927879</c:v>
                </c:pt>
                <c:pt idx="51">
                  <c:v>0.17391624627927879</c:v>
                </c:pt>
                <c:pt idx="52">
                  <c:v>0.17391624627927879</c:v>
                </c:pt>
                <c:pt idx="53">
                  <c:v>0.17391624627927879</c:v>
                </c:pt>
                <c:pt idx="54">
                  <c:v>0.17391624627927879</c:v>
                </c:pt>
                <c:pt idx="55">
                  <c:v>0.17391624627927879</c:v>
                </c:pt>
                <c:pt idx="56">
                  <c:v>0.17391624627927879</c:v>
                </c:pt>
                <c:pt idx="57">
                  <c:v>0.17391624627927879</c:v>
                </c:pt>
                <c:pt idx="58">
                  <c:v>0.17391624627927879</c:v>
                </c:pt>
                <c:pt idx="59">
                  <c:v>0.17391624627927879</c:v>
                </c:pt>
                <c:pt idx="60">
                  <c:v>0.17391624627927879</c:v>
                </c:pt>
                <c:pt idx="61">
                  <c:v>0.17391624627927879</c:v>
                </c:pt>
                <c:pt idx="62">
                  <c:v>0.17391624627927879</c:v>
                </c:pt>
                <c:pt idx="63">
                  <c:v>0.17391624627927879</c:v>
                </c:pt>
                <c:pt idx="64">
                  <c:v>0.17391624627927879</c:v>
                </c:pt>
                <c:pt idx="65">
                  <c:v>0.17391624627927879</c:v>
                </c:pt>
                <c:pt idx="66">
                  <c:v>0.17391624627927879</c:v>
                </c:pt>
                <c:pt idx="67">
                  <c:v>0.17391624627927879</c:v>
                </c:pt>
                <c:pt idx="68">
                  <c:v>0.17391624627927879</c:v>
                </c:pt>
                <c:pt idx="69">
                  <c:v>0.17391624627927879</c:v>
                </c:pt>
                <c:pt idx="70">
                  <c:v>0.17391624627927879</c:v>
                </c:pt>
                <c:pt idx="71">
                  <c:v>0.17391624627927879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782960"/>
        <c:axId val="192783352"/>
      </c:areaChart>
      <c:lineChart>
        <c:grouping val="standard"/>
        <c:varyColors val="0"/>
        <c:ser>
          <c:idx val="0"/>
          <c:order val="0"/>
          <c:tx>
            <c:strRef>
              <c:f>'GAUCHE Intrados (GI)'!$L$1</c:f>
              <c:strCache>
                <c:ptCount val="1"/>
                <c:pt idx="0">
                  <c:v>cercle D5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(GI)'!$L$2:$L$73</c:f>
              <c:numCache>
                <c:formatCode>0.00</c:formatCode>
                <c:ptCount val="72"/>
                <c:pt idx="0">
                  <c:v>0.22</c:v>
                </c:pt>
                <c:pt idx="1">
                  <c:v>0.26</c:v>
                </c:pt>
                <c:pt idx="2">
                  <c:v>0.22</c:v>
                </c:pt>
                <c:pt idx="3">
                  <c:v>0.18</c:v>
                </c:pt>
                <c:pt idx="4">
                  <c:v>0.15</c:v>
                </c:pt>
                <c:pt idx="5">
                  <c:v>0.28000000000000003</c:v>
                </c:pt>
                <c:pt idx="6">
                  <c:v>0.21</c:v>
                </c:pt>
                <c:pt idx="7">
                  <c:v>0.4</c:v>
                </c:pt>
                <c:pt idx="8">
                  <c:v>0.2</c:v>
                </c:pt>
                <c:pt idx="9">
                  <c:v>0.03</c:v>
                </c:pt>
                <c:pt idx="10">
                  <c:v>0.17</c:v>
                </c:pt>
                <c:pt idx="11">
                  <c:v>0.15</c:v>
                </c:pt>
                <c:pt idx="12">
                  <c:v>0.41</c:v>
                </c:pt>
                <c:pt idx="13">
                  <c:v>0.39</c:v>
                </c:pt>
                <c:pt idx="14">
                  <c:v>0.19</c:v>
                </c:pt>
                <c:pt idx="15">
                  <c:v>0.02</c:v>
                </c:pt>
                <c:pt idx="16">
                  <c:v>0.15</c:v>
                </c:pt>
                <c:pt idx="17">
                  <c:v>0.12</c:v>
                </c:pt>
                <c:pt idx="18">
                  <c:v>0.54</c:v>
                </c:pt>
                <c:pt idx="19">
                  <c:v>0.2</c:v>
                </c:pt>
                <c:pt idx="20">
                  <c:v>0.49</c:v>
                </c:pt>
                <c:pt idx="21">
                  <c:v>0.23</c:v>
                </c:pt>
                <c:pt idx="22">
                  <c:v>0.16</c:v>
                </c:pt>
                <c:pt idx="23">
                  <c:v>0.21</c:v>
                </c:pt>
                <c:pt idx="24">
                  <c:v>0.41</c:v>
                </c:pt>
                <c:pt idx="25">
                  <c:v>0.14000000000000001</c:v>
                </c:pt>
                <c:pt idx="26">
                  <c:v>0.02</c:v>
                </c:pt>
                <c:pt idx="27">
                  <c:v>0.05</c:v>
                </c:pt>
                <c:pt idx="28">
                  <c:v>7.0000000000000007E-2</c:v>
                </c:pt>
                <c:pt idx="29">
                  <c:v>0.25</c:v>
                </c:pt>
                <c:pt idx="30">
                  <c:v>0.61</c:v>
                </c:pt>
                <c:pt idx="31">
                  <c:v>0.75</c:v>
                </c:pt>
                <c:pt idx="32">
                  <c:v>0.54</c:v>
                </c:pt>
                <c:pt idx="33">
                  <c:v>0.41</c:v>
                </c:pt>
                <c:pt idx="34">
                  <c:v>0.33</c:v>
                </c:pt>
                <c:pt idx="35">
                  <c:v>0.32</c:v>
                </c:pt>
                <c:pt idx="36">
                  <c:v>0.17</c:v>
                </c:pt>
                <c:pt idx="37">
                  <c:v>0.4</c:v>
                </c:pt>
                <c:pt idx="38">
                  <c:v>0.41</c:v>
                </c:pt>
                <c:pt idx="39">
                  <c:v>0.38</c:v>
                </c:pt>
                <c:pt idx="40">
                  <c:v>0.4</c:v>
                </c:pt>
                <c:pt idx="41">
                  <c:v>0.14000000000000001</c:v>
                </c:pt>
                <c:pt idx="42">
                  <c:v>0.2</c:v>
                </c:pt>
                <c:pt idx="43">
                  <c:v>0.27</c:v>
                </c:pt>
                <c:pt idx="44">
                  <c:v>0.41</c:v>
                </c:pt>
                <c:pt idx="45">
                  <c:v>0.18</c:v>
                </c:pt>
                <c:pt idx="46">
                  <c:v>0.76</c:v>
                </c:pt>
                <c:pt idx="47">
                  <c:v>0.42</c:v>
                </c:pt>
                <c:pt idx="48">
                  <c:v>0.32</c:v>
                </c:pt>
                <c:pt idx="49">
                  <c:v>0.03</c:v>
                </c:pt>
                <c:pt idx="50">
                  <c:v>0.41</c:v>
                </c:pt>
                <c:pt idx="51">
                  <c:v>0.59</c:v>
                </c:pt>
                <c:pt idx="52">
                  <c:v>0.17</c:v>
                </c:pt>
                <c:pt idx="53">
                  <c:v>0.2</c:v>
                </c:pt>
                <c:pt idx="54">
                  <c:v>0.38</c:v>
                </c:pt>
                <c:pt idx="55">
                  <c:v>0.09</c:v>
                </c:pt>
                <c:pt idx="56">
                  <c:v>0.04</c:v>
                </c:pt>
                <c:pt idx="57">
                  <c:v>0.11</c:v>
                </c:pt>
                <c:pt idx="58">
                  <c:v>0.22</c:v>
                </c:pt>
                <c:pt idx="59">
                  <c:v>7.0000000000000007E-2</c:v>
                </c:pt>
                <c:pt idx="60">
                  <c:v>0.17</c:v>
                </c:pt>
                <c:pt idx="61">
                  <c:v>0.06</c:v>
                </c:pt>
                <c:pt idx="62">
                  <c:v>0.1</c:v>
                </c:pt>
                <c:pt idx="63" formatCode="General">
                  <c:v>0.31</c:v>
                </c:pt>
                <c:pt idx="64" formatCode="General">
                  <c:v>0.12</c:v>
                </c:pt>
                <c:pt idx="65" formatCode="General">
                  <c:v>0.28000000000000003</c:v>
                </c:pt>
                <c:pt idx="66" formatCode="General">
                  <c:v>0.19</c:v>
                </c:pt>
                <c:pt idx="67" formatCode="General">
                  <c:v>0.03</c:v>
                </c:pt>
                <c:pt idx="68" formatCode="General">
                  <c:v>0.1</c:v>
                </c:pt>
                <c:pt idx="69" formatCode="General">
                  <c:v>0.17199999999999999</c:v>
                </c:pt>
                <c:pt idx="70" formatCode="General">
                  <c:v>0.61599999999999999</c:v>
                </c:pt>
                <c:pt idx="71" formatCode="General">
                  <c:v>9.8000000000000004E-2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782960"/>
        <c:axId val="192783352"/>
      </c:lineChart>
      <c:scatterChart>
        <c:scatterStyle val="lineMarker"/>
        <c:varyColors val="0"/>
        <c:ser>
          <c:idx val="1"/>
          <c:order val="1"/>
          <c:tx>
            <c:strRef>
              <c:f>'Graphiques GI'!$A$106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GI'!$B$106</c:f>
              <c:numCache>
                <c:formatCode>0.000</c:formatCode>
                <c:ptCount val="1"/>
                <c:pt idx="0">
                  <c:v>0.25688888888888894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GI'!$A$107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GI'!$B$107</c:f>
              <c:numCache>
                <c:formatCode>0.000</c:formatCode>
                <c:ptCount val="1"/>
                <c:pt idx="0">
                  <c:v>0.78017000000000003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GI'!$A$108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GI'!$B$108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782960"/>
        <c:axId val="192783352"/>
      </c:scatterChart>
      <c:catAx>
        <c:axId val="1927829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783352"/>
        <c:crosses val="autoZero"/>
        <c:auto val="1"/>
        <c:lblAlgn val="ctr"/>
        <c:lblOffset val="100"/>
        <c:noMultiLvlLbl val="0"/>
      </c:catAx>
      <c:valAx>
        <c:axId val="192783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78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D6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(GI)'!$AZ$1</c:f>
              <c:strCache>
                <c:ptCount val="1"/>
                <c:pt idx="0">
                  <c:v>Seuil 1 sigma D6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(GI)'!$AZ$2:$AZ$73</c:f>
              <c:numCache>
                <c:formatCode>General</c:formatCode>
                <c:ptCount val="72"/>
                <c:pt idx="0">
                  <c:v>0.54303418480793253</c:v>
                </c:pt>
                <c:pt idx="1">
                  <c:v>0.54303418480793253</c:v>
                </c:pt>
                <c:pt idx="2">
                  <c:v>0.54303418480793253</c:v>
                </c:pt>
                <c:pt idx="3">
                  <c:v>0.54303418480793253</c:v>
                </c:pt>
                <c:pt idx="4">
                  <c:v>0.54303418480793253</c:v>
                </c:pt>
                <c:pt idx="5">
                  <c:v>0.54303418480793253</c:v>
                </c:pt>
                <c:pt idx="6">
                  <c:v>0.54303418480793253</c:v>
                </c:pt>
                <c:pt idx="7">
                  <c:v>0.54303418480793253</c:v>
                </c:pt>
                <c:pt idx="8">
                  <c:v>0.54303418480793253</c:v>
                </c:pt>
                <c:pt idx="9">
                  <c:v>0.54303418480793253</c:v>
                </c:pt>
                <c:pt idx="10">
                  <c:v>0.54303418480793253</c:v>
                </c:pt>
                <c:pt idx="11">
                  <c:v>0.54303418480793253</c:v>
                </c:pt>
                <c:pt idx="12">
                  <c:v>0.54303418480793253</c:v>
                </c:pt>
                <c:pt idx="13">
                  <c:v>0.54303418480793253</c:v>
                </c:pt>
                <c:pt idx="14">
                  <c:v>0.54303418480793253</c:v>
                </c:pt>
                <c:pt idx="15">
                  <c:v>0.54303418480793253</c:v>
                </c:pt>
                <c:pt idx="16">
                  <c:v>0.54303418480793253</c:v>
                </c:pt>
                <c:pt idx="17">
                  <c:v>0.54303418480793253</c:v>
                </c:pt>
                <c:pt idx="18">
                  <c:v>0.54303418480793253</c:v>
                </c:pt>
                <c:pt idx="19">
                  <c:v>0.54303418480793253</c:v>
                </c:pt>
                <c:pt idx="20">
                  <c:v>0.54303418480793253</c:v>
                </c:pt>
                <c:pt idx="21">
                  <c:v>0.54303418480793253</c:v>
                </c:pt>
                <c:pt idx="22">
                  <c:v>0.54303418480793253</c:v>
                </c:pt>
                <c:pt idx="23">
                  <c:v>0.54303418480793253</c:v>
                </c:pt>
                <c:pt idx="24">
                  <c:v>0.54303418480793253</c:v>
                </c:pt>
                <c:pt idx="25">
                  <c:v>0.54303418480793253</c:v>
                </c:pt>
                <c:pt idx="26">
                  <c:v>0.54303418480793253</c:v>
                </c:pt>
                <c:pt idx="27">
                  <c:v>0.54303418480793253</c:v>
                </c:pt>
                <c:pt idx="28">
                  <c:v>0.54303418480793253</c:v>
                </c:pt>
                <c:pt idx="29">
                  <c:v>0.54303418480793253</c:v>
                </c:pt>
                <c:pt idx="30">
                  <c:v>0.54303418480793253</c:v>
                </c:pt>
                <c:pt idx="31">
                  <c:v>0.54303418480793253</c:v>
                </c:pt>
                <c:pt idx="32">
                  <c:v>0.54303418480793253</c:v>
                </c:pt>
                <c:pt idx="33">
                  <c:v>0.54303418480793253</c:v>
                </c:pt>
                <c:pt idx="34">
                  <c:v>0.54303418480793253</c:v>
                </c:pt>
                <c:pt idx="35">
                  <c:v>0.54303418480793253</c:v>
                </c:pt>
                <c:pt idx="36">
                  <c:v>0.54303418480793253</c:v>
                </c:pt>
                <c:pt idx="37">
                  <c:v>0.54303418480793253</c:v>
                </c:pt>
                <c:pt idx="38">
                  <c:v>0.54303418480793253</c:v>
                </c:pt>
                <c:pt idx="39">
                  <c:v>0.54303418480793253</c:v>
                </c:pt>
                <c:pt idx="40">
                  <c:v>0.54303418480793253</c:v>
                </c:pt>
                <c:pt idx="41">
                  <c:v>0.54303418480793253</c:v>
                </c:pt>
                <c:pt idx="42">
                  <c:v>0.54303418480793253</c:v>
                </c:pt>
                <c:pt idx="43">
                  <c:v>0.54303418480793253</c:v>
                </c:pt>
                <c:pt idx="44">
                  <c:v>0.54303418480793253</c:v>
                </c:pt>
                <c:pt idx="45">
                  <c:v>0.54303418480793253</c:v>
                </c:pt>
                <c:pt idx="46">
                  <c:v>0.54303418480793253</c:v>
                </c:pt>
                <c:pt idx="47">
                  <c:v>0.54303418480793253</c:v>
                </c:pt>
                <c:pt idx="48">
                  <c:v>0.54303418480793253</c:v>
                </c:pt>
                <c:pt idx="49">
                  <c:v>0.54303418480793253</c:v>
                </c:pt>
                <c:pt idx="50">
                  <c:v>0.54303418480793253</c:v>
                </c:pt>
                <c:pt idx="51">
                  <c:v>0.54303418480793253</c:v>
                </c:pt>
                <c:pt idx="52">
                  <c:v>0.54303418480793253</c:v>
                </c:pt>
                <c:pt idx="53">
                  <c:v>0.54303418480793253</c:v>
                </c:pt>
                <c:pt idx="54">
                  <c:v>0.54303418480793253</c:v>
                </c:pt>
                <c:pt idx="55">
                  <c:v>0.54303418480793253</c:v>
                </c:pt>
                <c:pt idx="56">
                  <c:v>0.54303418480793253</c:v>
                </c:pt>
                <c:pt idx="57">
                  <c:v>0.54303418480793253</c:v>
                </c:pt>
                <c:pt idx="58">
                  <c:v>0.54303418480793253</c:v>
                </c:pt>
                <c:pt idx="59">
                  <c:v>0.54303418480793253</c:v>
                </c:pt>
                <c:pt idx="60">
                  <c:v>0.54303418480793253</c:v>
                </c:pt>
                <c:pt idx="61">
                  <c:v>0.54303418480793253</c:v>
                </c:pt>
                <c:pt idx="62">
                  <c:v>0.54303418480793253</c:v>
                </c:pt>
                <c:pt idx="63">
                  <c:v>0.54303418480793253</c:v>
                </c:pt>
                <c:pt idx="64">
                  <c:v>0.54303418480793253</c:v>
                </c:pt>
                <c:pt idx="65">
                  <c:v>0.54303418480793253</c:v>
                </c:pt>
                <c:pt idx="66">
                  <c:v>0.54303418480793253</c:v>
                </c:pt>
                <c:pt idx="67">
                  <c:v>0.54303418480793253</c:v>
                </c:pt>
                <c:pt idx="68">
                  <c:v>0.54303418480793253</c:v>
                </c:pt>
                <c:pt idx="69">
                  <c:v>0.54303418480793253</c:v>
                </c:pt>
                <c:pt idx="70">
                  <c:v>0.54303418480793253</c:v>
                </c:pt>
                <c:pt idx="71">
                  <c:v>0.54303418480793253</c:v>
                </c:pt>
              </c:numCache>
            </c:numRef>
          </c:val>
        </c:ser>
        <c:ser>
          <c:idx val="5"/>
          <c:order val="5"/>
          <c:tx>
            <c:strRef>
              <c:f>'GAUCHE Intrados (GI)'!$BA$1</c:f>
              <c:strCache>
                <c:ptCount val="1"/>
                <c:pt idx="0">
                  <c:v>Seuil 2 sigma D6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(GI)'!$BA$2:$BA$73</c:f>
              <c:numCache>
                <c:formatCode>General</c:formatCode>
                <c:ptCount val="72"/>
                <c:pt idx="0">
                  <c:v>0.208964740363488</c:v>
                </c:pt>
                <c:pt idx="1">
                  <c:v>0.208964740363488</c:v>
                </c:pt>
                <c:pt idx="2">
                  <c:v>0.208964740363488</c:v>
                </c:pt>
                <c:pt idx="3">
                  <c:v>0.208964740363488</c:v>
                </c:pt>
                <c:pt idx="4">
                  <c:v>0.208964740363488</c:v>
                </c:pt>
                <c:pt idx="5">
                  <c:v>0.208964740363488</c:v>
                </c:pt>
                <c:pt idx="6">
                  <c:v>0.208964740363488</c:v>
                </c:pt>
                <c:pt idx="7">
                  <c:v>0.208964740363488</c:v>
                </c:pt>
                <c:pt idx="8">
                  <c:v>0.208964740363488</c:v>
                </c:pt>
                <c:pt idx="9">
                  <c:v>0.208964740363488</c:v>
                </c:pt>
                <c:pt idx="10">
                  <c:v>0.208964740363488</c:v>
                </c:pt>
                <c:pt idx="11">
                  <c:v>0.208964740363488</c:v>
                </c:pt>
                <c:pt idx="12">
                  <c:v>0.208964740363488</c:v>
                </c:pt>
                <c:pt idx="13">
                  <c:v>0.208964740363488</c:v>
                </c:pt>
                <c:pt idx="14">
                  <c:v>0.208964740363488</c:v>
                </c:pt>
                <c:pt idx="15">
                  <c:v>0.208964740363488</c:v>
                </c:pt>
                <c:pt idx="16">
                  <c:v>0.208964740363488</c:v>
                </c:pt>
                <c:pt idx="17">
                  <c:v>0.208964740363488</c:v>
                </c:pt>
                <c:pt idx="18">
                  <c:v>0.208964740363488</c:v>
                </c:pt>
                <c:pt idx="19">
                  <c:v>0.208964740363488</c:v>
                </c:pt>
                <c:pt idx="20">
                  <c:v>0.208964740363488</c:v>
                </c:pt>
                <c:pt idx="21">
                  <c:v>0.208964740363488</c:v>
                </c:pt>
                <c:pt idx="22">
                  <c:v>0.208964740363488</c:v>
                </c:pt>
                <c:pt idx="23">
                  <c:v>0.208964740363488</c:v>
                </c:pt>
                <c:pt idx="24">
                  <c:v>0.208964740363488</c:v>
                </c:pt>
                <c:pt idx="25">
                  <c:v>0.208964740363488</c:v>
                </c:pt>
                <c:pt idx="26">
                  <c:v>0.208964740363488</c:v>
                </c:pt>
                <c:pt idx="27">
                  <c:v>0.208964740363488</c:v>
                </c:pt>
                <c:pt idx="28">
                  <c:v>0.208964740363488</c:v>
                </c:pt>
                <c:pt idx="29">
                  <c:v>0.208964740363488</c:v>
                </c:pt>
                <c:pt idx="30">
                  <c:v>0.208964740363488</c:v>
                </c:pt>
                <c:pt idx="31">
                  <c:v>0.208964740363488</c:v>
                </c:pt>
                <c:pt idx="32">
                  <c:v>0.208964740363488</c:v>
                </c:pt>
                <c:pt idx="33">
                  <c:v>0.208964740363488</c:v>
                </c:pt>
                <c:pt idx="34">
                  <c:v>0.208964740363488</c:v>
                </c:pt>
                <c:pt idx="35">
                  <c:v>0.208964740363488</c:v>
                </c:pt>
                <c:pt idx="36">
                  <c:v>0.208964740363488</c:v>
                </c:pt>
                <c:pt idx="37">
                  <c:v>0.208964740363488</c:v>
                </c:pt>
                <c:pt idx="38">
                  <c:v>0.208964740363488</c:v>
                </c:pt>
                <c:pt idx="39">
                  <c:v>0.208964740363488</c:v>
                </c:pt>
                <c:pt idx="40">
                  <c:v>0.208964740363488</c:v>
                </c:pt>
                <c:pt idx="41">
                  <c:v>0.208964740363488</c:v>
                </c:pt>
                <c:pt idx="42">
                  <c:v>0.208964740363488</c:v>
                </c:pt>
                <c:pt idx="43">
                  <c:v>0.208964740363488</c:v>
                </c:pt>
                <c:pt idx="44">
                  <c:v>0.208964740363488</c:v>
                </c:pt>
                <c:pt idx="45">
                  <c:v>0.208964740363488</c:v>
                </c:pt>
                <c:pt idx="46">
                  <c:v>0.208964740363488</c:v>
                </c:pt>
                <c:pt idx="47">
                  <c:v>0.208964740363488</c:v>
                </c:pt>
                <c:pt idx="48">
                  <c:v>0.208964740363488</c:v>
                </c:pt>
                <c:pt idx="49">
                  <c:v>0.208964740363488</c:v>
                </c:pt>
                <c:pt idx="50">
                  <c:v>0.208964740363488</c:v>
                </c:pt>
                <c:pt idx="51">
                  <c:v>0.208964740363488</c:v>
                </c:pt>
                <c:pt idx="52">
                  <c:v>0.208964740363488</c:v>
                </c:pt>
                <c:pt idx="53">
                  <c:v>0.208964740363488</c:v>
                </c:pt>
                <c:pt idx="54">
                  <c:v>0.208964740363488</c:v>
                </c:pt>
                <c:pt idx="55">
                  <c:v>0.208964740363488</c:v>
                </c:pt>
                <c:pt idx="56">
                  <c:v>0.208964740363488</c:v>
                </c:pt>
                <c:pt idx="57">
                  <c:v>0.208964740363488</c:v>
                </c:pt>
                <c:pt idx="58">
                  <c:v>0.208964740363488</c:v>
                </c:pt>
                <c:pt idx="59">
                  <c:v>0.208964740363488</c:v>
                </c:pt>
                <c:pt idx="60">
                  <c:v>0.208964740363488</c:v>
                </c:pt>
                <c:pt idx="61">
                  <c:v>0.208964740363488</c:v>
                </c:pt>
                <c:pt idx="62">
                  <c:v>0.208964740363488</c:v>
                </c:pt>
                <c:pt idx="63">
                  <c:v>0.208964740363488</c:v>
                </c:pt>
                <c:pt idx="64">
                  <c:v>0.208964740363488</c:v>
                </c:pt>
                <c:pt idx="65">
                  <c:v>0.208964740363488</c:v>
                </c:pt>
                <c:pt idx="66">
                  <c:v>0.208964740363488</c:v>
                </c:pt>
                <c:pt idx="67">
                  <c:v>0.208964740363488</c:v>
                </c:pt>
                <c:pt idx="68">
                  <c:v>0.208964740363488</c:v>
                </c:pt>
                <c:pt idx="69">
                  <c:v>0.208964740363488</c:v>
                </c:pt>
                <c:pt idx="70">
                  <c:v>0.208964740363488</c:v>
                </c:pt>
                <c:pt idx="71">
                  <c:v>0.208964740363488</c:v>
                </c:pt>
              </c:numCache>
            </c:numRef>
          </c:val>
        </c:ser>
        <c:ser>
          <c:idx val="6"/>
          <c:order val="6"/>
          <c:tx>
            <c:strRef>
              <c:f>'GAUCHE Intrados (GI)'!$BB$1</c:f>
              <c:strCache>
                <c:ptCount val="1"/>
                <c:pt idx="0">
                  <c:v>Seuil 3 sigma D6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(GI)'!$BB$2:$BB$73</c:f>
              <c:numCache>
                <c:formatCode>General</c:formatCode>
                <c:ptCount val="72"/>
                <c:pt idx="0">
                  <c:v>0.208964740363488</c:v>
                </c:pt>
                <c:pt idx="1">
                  <c:v>0.208964740363488</c:v>
                </c:pt>
                <c:pt idx="2">
                  <c:v>0.208964740363488</c:v>
                </c:pt>
                <c:pt idx="3">
                  <c:v>0.208964740363488</c:v>
                </c:pt>
                <c:pt idx="4">
                  <c:v>0.208964740363488</c:v>
                </c:pt>
                <c:pt idx="5">
                  <c:v>0.208964740363488</c:v>
                </c:pt>
                <c:pt idx="6">
                  <c:v>0.208964740363488</c:v>
                </c:pt>
                <c:pt idx="7">
                  <c:v>0.208964740363488</c:v>
                </c:pt>
                <c:pt idx="8">
                  <c:v>0.208964740363488</c:v>
                </c:pt>
                <c:pt idx="9">
                  <c:v>0.208964740363488</c:v>
                </c:pt>
                <c:pt idx="10">
                  <c:v>0.208964740363488</c:v>
                </c:pt>
                <c:pt idx="11">
                  <c:v>0.208964740363488</c:v>
                </c:pt>
                <c:pt idx="12">
                  <c:v>0.208964740363488</c:v>
                </c:pt>
                <c:pt idx="13">
                  <c:v>0.208964740363488</c:v>
                </c:pt>
                <c:pt idx="14">
                  <c:v>0.208964740363488</c:v>
                </c:pt>
                <c:pt idx="15">
                  <c:v>0.208964740363488</c:v>
                </c:pt>
                <c:pt idx="16">
                  <c:v>0.208964740363488</c:v>
                </c:pt>
                <c:pt idx="17">
                  <c:v>0.208964740363488</c:v>
                </c:pt>
                <c:pt idx="18">
                  <c:v>0.208964740363488</c:v>
                </c:pt>
                <c:pt idx="19">
                  <c:v>0.208964740363488</c:v>
                </c:pt>
                <c:pt idx="20">
                  <c:v>0.208964740363488</c:v>
                </c:pt>
                <c:pt idx="21">
                  <c:v>0.208964740363488</c:v>
                </c:pt>
                <c:pt idx="22">
                  <c:v>0.208964740363488</c:v>
                </c:pt>
                <c:pt idx="23">
                  <c:v>0.208964740363488</c:v>
                </c:pt>
                <c:pt idx="24">
                  <c:v>0.208964740363488</c:v>
                </c:pt>
                <c:pt idx="25">
                  <c:v>0.208964740363488</c:v>
                </c:pt>
                <c:pt idx="26">
                  <c:v>0.208964740363488</c:v>
                </c:pt>
                <c:pt idx="27">
                  <c:v>0.208964740363488</c:v>
                </c:pt>
                <c:pt idx="28">
                  <c:v>0.208964740363488</c:v>
                </c:pt>
                <c:pt idx="29">
                  <c:v>0.208964740363488</c:v>
                </c:pt>
                <c:pt idx="30">
                  <c:v>0.208964740363488</c:v>
                </c:pt>
                <c:pt idx="31">
                  <c:v>0.208964740363488</c:v>
                </c:pt>
                <c:pt idx="32">
                  <c:v>0.208964740363488</c:v>
                </c:pt>
                <c:pt idx="33">
                  <c:v>0.208964740363488</c:v>
                </c:pt>
                <c:pt idx="34">
                  <c:v>0.208964740363488</c:v>
                </c:pt>
                <c:pt idx="35">
                  <c:v>0.208964740363488</c:v>
                </c:pt>
                <c:pt idx="36">
                  <c:v>0.208964740363488</c:v>
                </c:pt>
                <c:pt idx="37">
                  <c:v>0.208964740363488</c:v>
                </c:pt>
                <c:pt idx="38">
                  <c:v>0.208964740363488</c:v>
                </c:pt>
                <c:pt idx="39">
                  <c:v>0.208964740363488</c:v>
                </c:pt>
                <c:pt idx="40">
                  <c:v>0.208964740363488</c:v>
                </c:pt>
                <c:pt idx="41">
                  <c:v>0.208964740363488</c:v>
                </c:pt>
                <c:pt idx="42">
                  <c:v>0.208964740363488</c:v>
                </c:pt>
                <c:pt idx="43">
                  <c:v>0.208964740363488</c:v>
                </c:pt>
                <c:pt idx="44">
                  <c:v>0.208964740363488</c:v>
                </c:pt>
                <c:pt idx="45">
                  <c:v>0.208964740363488</c:v>
                </c:pt>
                <c:pt idx="46">
                  <c:v>0.208964740363488</c:v>
                </c:pt>
                <c:pt idx="47">
                  <c:v>0.208964740363488</c:v>
                </c:pt>
                <c:pt idx="48">
                  <c:v>0.208964740363488</c:v>
                </c:pt>
                <c:pt idx="49">
                  <c:v>0.208964740363488</c:v>
                </c:pt>
                <c:pt idx="50">
                  <c:v>0.208964740363488</c:v>
                </c:pt>
                <c:pt idx="51">
                  <c:v>0.208964740363488</c:v>
                </c:pt>
                <c:pt idx="52">
                  <c:v>0.208964740363488</c:v>
                </c:pt>
                <c:pt idx="53">
                  <c:v>0.208964740363488</c:v>
                </c:pt>
                <c:pt idx="54">
                  <c:v>0.208964740363488</c:v>
                </c:pt>
                <c:pt idx="55">
                  <c:v>0.208964740363488</c:v>
                </c:pt>
                <c:pt idx="56">
                  <c:v>0.208964740363488</c:v>
                </c:pt>
                <c:pt idx="57">
                  <c:v>0.208964740363488</c:v>
                </c:pt>
                <c:pt idx="58">
                  <c:v>0.208964740363488</c:v>
                </c:pt>
                <c:pt idx="59">
                  <c:v>0.208964740363488</c:v>
                </c:pt>
                <c:pt idx="60">
                  <c:v>0.208964740363488</c:v>
                </c:pt>
                <c:pt idx="61">
                  <c:v>0.208964740363488</c:v>
                </c:pt>
                <c:pt idx="62">
                  <c:v>0.208964740363488</c:v>
                </c:pt>
                <c:pt idx="63">
                  <c:v>0.208964740363488</c:v>
                </c:pt>
                <c:pt idx="64">
                  <c:v>0.208964740363488</c:v>
                </c:pt>
                <c:pt idx="65">
                  <c:v>0.208964740363488</c:v>
                </c:pt>
                <c:pt idx="66">
                  <c:v>0.208964740363488</c:v>
                </c:pt>
                <c:pt idx="67">
                  <c:v>0.208964740363488</c:v>
                </c:pt>
                <c:pt idx="68">
                  <c:v>0.208964740363488</c:v>
                </c:pt>
                <c:pt idx="69">
                  <c:v>0.208964740363488</c:v>
                </c:pt>
                <c:pt idx="70">
                  <c:v>0.208964740363488</c:v>
                </c:pt>
                <c:pt idx="71">
                  <c:v>0.208964740363488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784136"/>
        <c:axId val="193346936"/>
      </c:areaChart>
      <c:lineChart>
        <c:grouping val="standard"/>
        <c:varyColors val="0"/>
        <c:ser>
          <c:idx val="0"/>
          <c:order val="0"/>
          <c:tx>
            <c:strRef>
              <c:f>'GAUCHE Intrados (GI)'!$M$1</c:f>
              <c:strCache>
                <c:ptCount val="1"/>
                <c:pt idx="0">
                  <c:v>cercle D6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(GI)'!$M$2:$M$73</c:f>
              <c:numCache>
                <c:formatCode>0.00</c:formatCode>
                <c:ptCount val="72"/>
                <c:pt idx="0">
                  <c:v>0.33</c:v>
                </c:pt>
                <c:pt idx="1">
                  <c:v>0.37</c:v>
                </c:pt>
                <c:pt idx="2">
                  <c:v>0.28000000000000003</c:v>
                </c:pt>
                <c:pt idx="3">
                  <c:v>0.1</c:v>
                </c:pt>
                <c:pt idx="4">
                  <c:v>0.2</c:v>
                </c:pt>
                <c:pt idx="5">
                  <c:v>0.4</c:v>
                </c:pt>
                <c:pt idx="6">
                  <c:v>0.36</c:v>
                </c:pt>
                <c:pt idx="7">
                  <c:v>0.5</c:v>
                </c:pt>
                <c:pt idx="8">
                  <c:v>0.26</c:v>
                </c:pt>
                <c:pt idx="9">
                  <c:v>0.03</c:v>
                </c:pt>
                <c:pt idx="10">
                  <c:v>0.38</c:v>
                </c:pt>
                <c:pt idx="11">
                  <c:v>0.16</c:v>
                </c:pt>
                <c:pt idx="12">
                  <c:v>0.56000000000000005</c:v>
                </c:pt>
                <c:pt idx="13">
                  <c:v>0.39</c:v>
                </c:pt>
                <c:pt idx="14">
                  <c:v>0.25</c:v>
                </c:pt>
                <c:pt idx="15">
                  <c:v>7.0000000000000007E-2</c:v>
                </c:pt>
                <c:pt idx="16">
                  <c:v>0.28000000000000003</c:v>
                </c:pt>
                <c:pt idx="17">
                  <c:v>0.02</c:v>
                </c:pt>
                <c:pt idx="18">
                  <c:v>0.65</c:v>
                </c:pt>
                <c:pt idx="19">
                  <c:v>0.35</c:v>
                </c:pt>
                <c:pt idx="20">
                  <c:v>0.59</c:v>
                </c:pt>
                <c:pt idx="21">
                  <c:v>0.31</c:v>
                </c:pt>
                <c:pt idx="22">
                  <c:v>0.21</c:v>
                </c:pt>
                <c:pt idx="23">
                  <c:v>0.06</c:v>
                </c:pt>
                <c:pt idx="24">
                  <c:v>0.49</c:v>
                </c:pt>
                <c:pt idx="25">
                  <c:v>0.11</c:v>
                </c:pt>
                <c:pt idx="26">
                  <c:v>0.02</c:v>
                </c:pt>
                <c:pt idx="27">
                  <c:v>0.2</c:v>
                </c:pt>
                <c:pt idx="28">
                  <c:v>0.24</c:v>
                </c:pt>
                <c:pt idx="29">
                  <c:v>0.34</c:v>
                </c:pt>
                <c:pt idx="30">
                  <c:v>0.69</c:v>
                </c:pt>
                <c:pt idx="31">
                  <c:v>0.92</c:v>
                </c:pt>
                <c:pt idx="32">
                  <c:v>0.62</c:v>
                </c:pt>
                <c:pt idx="33">
                  <c:v>0.49</c:v>
                </c:pt>
                <c:pt idx="34">
                  <c:v>0.45</c:v>
                </c:pt>
                <c:pt idx="35">
                  <c:v>0.38</c:v>
                </c:pt>
                <c:pt idx="36">
                  <c:v>0.31</c:v>
                </c:pt>
                <c:pt idx="37">
                  <c:v>0.6</c:v>
                </c:pt>
                <c:pt idx="38">
                  <c:v>0.5</c:v>
                </c:pt>
                <c:pt idx="39">
                  <c:v>0.4</c:v>
                </c:pt>
                <c:pt idx="40">
                  <c:v>0.51</c:v>
                </c:pt>
                <c:pt idx="41">
                  <c:v>0.23</c:v>
                </c:pt>
                <c:pt idx="42">
                  <c:v>0.41</c:v>
                </c:pt>
                <c:pt idx="43">
                  <c:v>0.32</c:v>
                </c:pt>
                <c:pt idx="44">
                  <c:v>0.56999999999999995</c:v>
                </c:pt>
                <c:pt idx="45">
                  <c:v>0.15</c:v>
                </c:pt>
                <c:pt idx="46">
                  <c:v>0.87</c:v>
                </c:pt>
                <c:pt idx="47">
                  <c:v>0.54</c:v>
                </c:pt>
                <c:pt idx="48">
                  <c:v>0.43</c:v>
                </c:pt>
                <c:pt idx="49">
                  <c:v>0.12</c:v>
                </c:pt>
                <c:pt idx="50">
                  <c:v>0.37</c:v>
                </c:pt>
                <c:pt idx="51">
                  <c:v>0.71</c:v>
                </c:pt>
                <c:pt idx="52">
                  <c:v>0.34</c:v>
                </c:pt>
                <c:pt idx="53">
                  <c:v>0.27</c:v>
                </c:pt>
                <c:pt idx="54">
                  <c:v>0.55000000000000004</c:v>
                </c:pt>
                <c:pt idx="55">
                  <c:v>0.14000000000000001</c:v>
                </c:pt>
                <c:pt idx="56">
                  <c:v>0.05</c:v>
                </c:pt>
                <c:pt idx="57">
                  <c:v>0.17</c:v>
                </c:pt>
                <c:pt idx="58">
                  <c:v>0.31</c:v>
                </c:pt>
                <c:pt idx="59">
                  <c:v>0.13</c:v>
                </c:pt>
                <c:pt idx="60">
                  <c:v>0.12</c:v>
                </c:pt>
                <c:pt idx="61">
                  <c:v>0.11</c:v>
                </c:pt>
                <c:pt idx="62">
                  <c:v>0.19</c:v>
                </c:pt>
                <c:pt idx="63" formatCode="General">
                  <c:v>0.39</c:v>
                </c:pt>
                <c:pt idx="64" formatCode="General">
                  <c:v>0.23</c:v>
                </c:pt>
                <c:pt idx="65" formatCode="General">
                  <c:v>0.28999999999999998</c:v>
                </c:pt>
                <c:pt idx="66" formatCode="General">
                  <c:v>0.31</c:v>
                </c:pt>
                <c:pt idx="67" formatCode="General">
                  <c:v>0.05</c:v>
                </c:pt>
                <c:pt idx="68" formatCode="General">
                  <c:v>0.19</c:v>
                </c:pt>
                <c:pt idx="69" formatCode="General">
                  <c:v>0.11799999999999999</c:v>
                </c:pt>
                <c:pt idx="70" formatCode="General">
                  <c:v>0.84299999999999997</c:v>
                </c:pt>
                <c:pt idx="71" formatCode="General">
                  <c:v>0.152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784136"/>
        <c:axId val="193346936"/>
      </c:lineChart>
      <c:scatterChart>
        <c:scatterStyle val="lineMarker"/>
        <c:varyColors val="0"/>
        <c:ser>
          <c:idx val="1"/>
          <c:order val="1"/>
          <c:tx>
            <c:strRef>
              <c:f>'Graphiques GI'!$A$118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GI'!$B$118</c:f>
              <c:numCache>
                <c:formatCode>0.000</c:formatCode>
                <c:ptCount val="1"/>
                <c:pt idx="0">
                  <c:v>0.33406944444444453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GI'!$A$119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GI'!$B$119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GI'!$A$120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GI'!$B$120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784136"/>
        <c:axId val="193346936"/>
      </c:scatterChart>
      <c:catAx>
        <c:axId val="192784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346936"/>
        <c:crosses val="autoZero"/>
        <c:auto val="1"/>
        <c:lblAlgn val="ctr"/>
        <c:lblOffset val="100"/>
        <c:noMultiLvlLbl val="0"/>
      </c:catAx>
      <c:valAx>
        <c:axId val="193346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784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D7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(GI)'!$BD$1</c:f>
              <c:strCache>
                <c:ptCount val="1"/>
                <c:pt idx="0">
                  <c:v>Seuil 1 sigma D7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(GI)'!$BD$2:$BD$73</c:f>
              <c:numCache>
                <c:formatCode>General</c:formatCode>
                <c:ptCount val="72"/>
                <c:pt idx="0">
                  <c:v>0.62703807191536376</c:v>
                </c:pt>
                <c:pt idx="1">
                  <c:v>0.62703807191536376</c:v>
                </c:pt>
                <c:pt idx="2">
                  <c:v>0.62703807191536376</c:v>
                </c:pt>
                <c:pt idx="3">
                  <c:v>0.62703807191536376</c:v>
                </c:pt>
                <c:pt idx="4">
                  <c:v>0.62703807191536376</c:v>
                </c:pt>
                <c:pt idx="5">
                  <c:v>0.62703807191536376</c:v>
                </c:pt>
                <c:pt idx="6">
                  <c:v>0.62703807191536376</c:v>
                </c:pt>
                <c:pt idx="7">
                  <c:v>0.62703807191536376</c:v>
                </c:pt>
                <c:pt idx="8">
                  <c:v>0.62703807191536376</c:v>
                </c:pt>
                <c:pt idx="9">
                  <c:v>0.62703807191536376</c:v>
                </c:pt>
                <c:pt idx="10">
                  <c:v>0.62703807191536376</c:v>
                </c:pt>
                <c:pt idx="11">
                  <c:v>0.62703807191536376</c:v>
                </c:pt>
                <c:pt idx="12">
                  <c:v>0.62703807191536376</c:v>
                </c:pt>
                <c:pt idx="13">
                  <c:v>0.62703807191536376</c:v>
                </c:pt>
                <c:pt idx="14">
                  <c:v>0.62703807191536376</c:v>
                </c:pt>
                <c:pt idx="15">
                  <c:v>0.62703807191536376</c:v>
                </c:pt>
                <c:pt idx="16">
                  <c:v>0.62703807191536376</c:v>
                </c:pt>
                <c:pt idx="17">
                  <c:v>0.62703807191536376</c:v>
                </c:pt>
                <c:pt idx="18">
                  <c:v>0.62703807191536376</c:v>
                </c:pt>
                <c:pt idx="19">
                  <c:v>0.62703807191536376</c:v>
                </c:pt>
                <c:pt idx="20">
                  <c:v>0.62703807191536376</c:v>
                </c:pt>
                <c:pt idx="21">
                  <c:v>0.62703807191536376</c:v>
                </c:pt>
                <c:pt idx="22">
                  <c:v>0.62703807191536376</c:v>
                </c:pt>
                <c:pt idx="23">
                  <c:v>0.62703807191536376</c:v>
                </c:pt>
                <c:pt idx="24">
                  <c:v>0.62703807191536376</c:v>
                </c:pt>
                <c:pt idx="25">
                  <c:v>0.62703807191536376</c:v>
                </c:pt>
                <c:pt idx="26">
                  <c:v>0.62703807191536376</c:v>
                </c:pt>
                <c:pt idx="27">
                  <c:v>0.62703807191536376</c:v>
                </c:pt>
                <c:pt idx="28">
                  <c:v>0.62703807191536376</c:v>
                </c:pt>
                <c:pt idx="29">
                  <c:v>0.62703807191536376</c:v>
                </c:pt>
                <c:pt idx="30">
                  <c:v>0.62703807191536376</c:v>
                </c:pt>
                <c:pt idx="31">
                  <c:v>0.62703807191536376</c:v>
                </c:pt>
                <c:pt idx="32">
                  <c:v>0.62703807191536376</c:v>
                </c:pt>
                <c:pt idx="33">
                  <c:v>0.62703807191536376</c:v>
                </c:pt>
                <c:pt idx="34">
                  <c:v>0.62703807191536376</c:v>
                </c:pt>
                <c:pt idx="35">
                  <c:v>0.62703807191536376</c:v>
                </c:pt>
                <c:pt idx="36">
                  <c:v>0.62703807191536376</c:v>
                </c:pt>
                <c:pt idx="37">
                  <c:v>0.62703807191536376</c:v>
                </c:pt>
                <c:pt idx="38">
                  <c:v>0.62703807191536376</c:v>
                </c:pt>
                <c:pt idx="39">
                  <c:v>0.62703807191536376</c:v>
                </c:pt>
                <c:pt idx="40">
                  <c:v>0.62703807191536376</c:v>
                </c:pt>
                <c:pt idx="41">
                  <c:v>0.62703807191536376</c:v>
                </c:pt>
                <c:pt idx="42">
                  <c:v>0.62703807191536376</c:v>
                </c:pt>
                <c:pt idx="43">
                  <c:v>0.62703807191536376</c:v>
                </c:pt>
                <c:pt idx="44">
                  <c:v>0.62703807191536376</c:v>
                </c:pt>
                <c:pt idx="45">
                  <c:v>0.62703807191536376</c:v>
                </c:pt>
                <c:pt idx="46">
                  <c:v>0.62703807191536376</c:v>
                </c:pt>
                <c:pt idx="47">
                  <c:v>0.62703807191536376</c:v>
                </c:pt>
                <c:pt idx="48">
                  <c:v>0.62703807191536376</c:v>
                </c:pt>
                <c:pt idx="49">
                  <c:v>0.62703807191536376</c:v>
                </c:pt>
                <c:pt idx="50">
                  <c:v>0.62703807191536376</c:v>
                </c:pt>
                <c:pt idx="51">
                  <c:v>0.62703807191536376</c:v>
                </c:pt>
                <c:pt idx="52">
                  <c:v>0.62703807191536376</c:v>
                </c:pt>
                <c:pt idx="53">
                  <c:v>0.62703807191536376</c:v>
                </c:pt>
                <c:pt idx="54">
                  <c:v>0.62703807191536376</c:v>
                </c:pt>
                <c:pt idx="55">
                  <c:v>0.62703807191536376</c:v>
                </c:pt>
                <c:pt idx="56">
                  <c:v>0.62703807191536376</c:v>
                </c:pt>
                <c:pt idx="57">
                  <c:v>0.62703807191536376</c:v>
                </c:pt>
                <c:pt idx="58">
                  <c:v>0.62703807191536376</c:v>
                </c:pt>
                <c:pt idx="59">
                  <c:v>0.62703807191536376</c:v>
                </c:pt>
                <c:pt idx="60">
                  <c:v>0.62703807191536376</c:v>
                </c:pt>
                <c:pt idx="61">
                  <c:v>0.62703807191536376</c:v>
                </c:pt>
                <c:pt idx="62">
                  <c:v>0.62703807191536376</c:v>
                </c:pt>
                <c:pt idx="63">
                  <c:v>0.62703807191536376</c:v>
                </c:pt>
                <c:pt idx="64">
                  <c:v>0.62703807191536376</c:v>
                </c:pt>
                <c:pt idx="65">
                  <c:v>0.62703807191536376</c:v>
                </c:pt>
                <c:pt idx="66">
                  <c:v>0.62703807191536376</c:v>
                </c:pt>
                <c:pt idx="67">
                  <c:v>0.62703807191536376</c:v>
                </c:pt>
                <c:pt idx="68">
                  <c:v>0.62703807191536376</c:v>
                </c:pt>
                <c:pt idx="69">
                  <c:v>0.62703807191536376</c:v>
                </c:pt>
                <c:pt idx="70">
                  <c:v>0.62703807191536376</c:v>
                </c:pt>
                <c:pt idx="71">
                  <c:v>0.62703807191536376</c:v>
                </c:pt>
              </c:numCache>
            </c:numRef>
          </c:val>
        </c:ser>
        <c:ser>
          <c:idx val="5"/>
          <c:order val="5"/>
          <c:tx>
            <c:strRef>
              <c:f>'GAUCHE Intrados (GI)'!$BE$1</c:f>
              <c:strCache>
                <c:ptCount val="1"/>
                <c:pt idx="0">
                  <c:v>Seuil 2 sigma D7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(GI)'!$BE$2:$BE$73</c:f>
              <c:numCache>
                <c:formatCode>General</c:formatCode>
                <c:ptCount val="72"/>
                <c:pt idx="0">
                  <c:v>0.24103807191536383</c:v>
                </c:pt>
                <c:pt idx="1">
                  <c:v>0.24103807191536383</c:v>
                </c:pt>
                <c:pt idx="2">
                  <c:v>0.24103807191536383</c:v>
                </c:pt>
                <c:pt idx="3">
                  <c:v>0.24103807191536383</c:v>
                </c:pt>
                <c:pt idx="4">
                  <c:v>0.24103807191536383</c:v>
                </c:pt>
                <c:pt idx="5">
                  <c:v>0.24103807191536383</c:v>
                </c:pt>
                <c:pt idx="6">
                  <c:v>0.24103807191536383</c:v>
                </c:pt>
                <c:pt idx="7">
                  <c:v>0.24103807191536383</c:v>
                </c:pt>
                <c:pt idx="8">
                  <c:v>0.24103807191536383</c:v>
                </c:pt>
                <c:pt idx="9">
                  <c:v>0.24103807191536383</c:v>
                </c:pt>
                <c:pt idx="10">
                  <c:v>0.24103807191536383</c:v>
                </c:pt>
                <c:pt idx="11">
                  <c:v>0.24103807191536383</c:v>
                </c:pt>
                <c:pt idx="12">
                  <c:v>0.24103807191536383</c:v>
                </c:pt>
                <c:pt idx="13">
                  <c:v>0.24103807191536383</c:v>
                </c:pt>
                <c:pt idx="14">
                  <c:v>0.24103807191536383</c:v>
                </c:pt>
                <c:pt idx="15">
                  <c:v>0.24103807191536383</c:v>
                </c:pt>
                <c:pt idx="16">
                  <c:v>0.24103807191536383</c:v>
                </c:pt>
                <c:pt idx="17">
                  <c:v>0.24103807191536383</c:v>
                </c:pt>
                <c:pt idx="18">
                  <c:v>0.24103807191536383</c:v>
                </c:pt>
                <c:pt idx="19">
                  <c:v>0.24103807191536383</c:v>
                </c:pt>
                <c:pt idx="20">
                  <c:v>0.24103807191536383</c:v>
                </c:pt>
                <c:pt idx="21">
                  <c:v>0.24103807191536383</c:v>
                </c:pt>
                <c:pt idx="22">
                  <c:v>0.24103807191536383</c:v>
                </c:pt>
                <c:pt idx="23">
                  <c:v>0.24103807191536383</c:v>
                </c:pt>
                <c:pt idx="24">
                  <c:v>0.24103807191536383</c:v>
                </c:pt>
                <c:pt idx="25">
                  <c:v>0.24103807191536383</c:v>
                </c:pt>
                <c:pt idx="26">
                  <c:v>0.24103807191536383</c:v>
                </c:pt>
                <c:pt idx="27">
                  <c:v>0.24103807191536383</c:v>
                </c:pt>
                <c:pt idx="28">
                  <c:v>0.24103807191536383</c:v>
                </c:pt>
                <c:pt idx="29">
                  <c:v>0.24103807191536383</c:v>
                </c:pt>
                <c:pt idx="30">
                  <c:v>0.24103807191536383</c:v>
                </c:pt>
                <c:pt idx="31">
                  <c:v>0.24103807191536383</c:v>
                </c:pt>
                <c:pt idx="32">
                  <c:v>0.24103807191536383</c:v>
                </c:pt>
                <c:pt idx="33">
                  <c:v>0.24103807191536383</c:v>
                </c:pt>
                <c:pt idx="34">
                  <c:v>0.24103807191536383</c:v>
                </c:pt>
                <c:pt idx="35">
                  <c:v>0.24103807191536383</c:v>
                </c:pt>
                <c:pt idx="36">
                  <c:v>0.24103807191536383</c:v>
                </c:pt>
                <c:pt idx="37">
                  <c:v>0.24103807191536383</c:v>
                </c:pt>
                <c:pt idx="38">
                  <c:v>0.24103807191536383</c:v>
                </c:pt>
                <c:pt idx="39">
                  <c:v>0.24103807191536383</c:v>
                </c:pt>
                <c:pt idx="40">
                  <c:v>0.24103807191536383</c:v>
                </c:pt>
                <c:pt idx="41">
                  <c:v>0.24103807191536383</c:v>
                </c:pt>
                <c:pt idx="42">
                  <c:v>0.24103807191536383</c:v>
                </c:pt>
                <c:pt idx="43">
                  <c:v>0.24103807191536383</c:v>
                </c:pt>
                <c:pt idx="44">
                  <c:v>0.24103807191536383</c:v>
                </c:pt>
                <c:pt idx="45">
                  <c:v>0.24103807191536383</c:v>
                </c:pt>
                <c:pt idx="46">
                  <c:v>0.24103807191536383</c:v>
                </c:pt>
                <c:pt idx="47">
                  <c:v>0.24103807191536383</c:v>
                </c:pt>
                <c:pt idx="48">
                  <c:v>0.24103807191536383</c:v>
                </c:pt>
                <c:pt idx="49">
                  <c:v>0.24103807191536383</c:v>
                </c:pt>
                <c:pt idx="50">
                  <c:v>0.24103807191536383</c:v>
                </c:pt>
                <c:pt idx="51">
                  <c:v>0.24103807191536383</c:v>
                </c:pt>
                <c:pt idx="52">
                  <c:v>0.24103807191536383</c:v>
                </c:pt>
                <c:pt idx="53">
                  <c:v>0.24103807191536383</c:v>
                </c:pt>
                <c:pt idx="54">
                  <c:v>0.24103807191536383</c:v>
                </c:pt>
                <c:pt idx="55">
                  <c:v>0.24103807191536383</c:v>
                </c:pt>
                <c:pt idx="56">
                  <c:v>0.24103807191536383</c:v>
                </c:pt>
                <c:pt idx="57">
                  <c:v>0.24103807191536383</c:v>
                </c:pt>
                <c:pt idx="58">
                  <c:v>0.24103807191536383</c:v>
                </c:pt>
                <c:pt idx="59">
                  <c:v>0.24103807191536383</c:v>
                </c:pt>
                <c:pt idx="60">
                  <c:v>0.24103807191536383</c:v>
                </c:pt>
                <c:pt idx="61">
                  <c:v>0.24103807191536383</c:v>
                </c:pt>
                <c:pt idx="62">
                  <c:v>0.24103807191536383</c:v>
                </c:pt>
                <c:pt idx="63">
                  <c:v>0.24103807191536383</c:v>
                </c:pt>
                <c:pt idx="64">
                  <c:v>0.24103807191536383</c:v>
                </c:pt>
                <c:pt idx="65">
                  <c:v>0.24103807191536383</c:v>
                </c:pt>
                <c:pt idx="66">
                  <c:v>0.24103807191536383</c:v>
                </c:pt>
                <c:pt idx="67">
                  <c:v>0.24103807191536383</c:v>
                </c:pt>
                <c:pt idx="68">
                  <c:v>0.24103807191536383</c:v>
                </c:pt>
                <c:pt idx="69">
                  <c:v>0.24103807191536383</c:v>
                </c:pt>
                <c:pt idx="70">
                  <c:v>0.24103807191536383</c:v>
                </c:pt>
                <c:pt idx="71">
                  <c:v>0.24103807191536383</c:v>
                </c:pt>
              </c:numCache>
            </c:numRef>
          </c:val>
        </c:ser>
        <c:ser>
          <c:idx val="6"/>
          <c:order val="6"/>
          <c:tx>
            <c:strRef>
              <c:f>'GAUCHE Intrados (GI)'!$BF$1</c:f>
              <c:strCache>
                <c:ptCount val="1"/>
                <c:pt idx="0">
                  <c:v>Seuil 3 sigma D7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(GI)'!$BF$2:$BF$73</c:f>
              <c:numCache>
                <c:formatCode>General</c:formatCode>
                <c:ptCount val="72"/>
                <c:pt idx="0">
                  <c:v>0.24103807191536383</c:v>
                </c:pt>
                <c:pt idx="1">
                  <c:v>0.24103807191536383</c:v>
                </c:pt>
                <c:pt idx="2">
                  <c:v>0.24103807191536383</c:v>
                </c:pt>
                <c:pt idx="3">
                  <c:v>0.24103807191536383</c:v>
                </c:pt>
                <c:pt idx="4">
                  <c:v>0.24103807191536383</c:v>
                </c:pt>
                <c:pt idx="5">
                  <c:v>0.24103807191536383</c:v>
                </c:pt>
                <c:pt idx="6">
                  <c:v>0.24103807191536383</c:v>
                </c:pt>
                <c:pt idx="7">
                  <c:v>0.24103807191536383</c:v>
                </c:pt>
                <c:pt idx="8">
                  <c:v>0.24103807191536383</c:v>
                </c:pt>
                <c:pt idx="9">
                  <c:v>0.24103807191536383</c:v>
                </c:pt>
                <c:pt idx="10">
                  <c:v>0.24103807191536383</c:v>
                </c:pt>
                <c:pt idx="11">
                  <c:v>0.24103807191536383</c:v>
                </c:pt>
                <c:pt idx="12">
                  <c:v>0.24103807191536383</c:v>
                </c:pt>
                <c:pt idx="13">
                  <c:v>0.24103807191536383</c:v>
                </c:pt>
                <c:pt idx="14">
                  <c:v>0.24103807191536383</c:v>
                </c:pt>
                <c:pt idx="15">
                  <c:v>0.24103807191536383</c:v>
                </c:pt>
                <c:pt idx="16">
                  <c:v>0.24103807191536383</c:v>
                </c:pt>
                <c:pt idx="17">
                  <c:v>0.24103807191536383</c:v>
                </c:pt>
                <c:pt idx="18">
                  <c:v>0.24103807191536383</c:v>
                </c:pt>
                <c:pt idx="19">
                  <c:v>0.24103807191536383</c:v>
                </c:pt>
                <c:pt idx="20">
                  <c:v>0.24103807191536383</c:v>
                </c:pt>
                <c:pt idx="21">
                  <c:v>0.24103807191536383</c:v>
                </c:pt>
                <c:pt idx="22">
                  <c:v>0.24103807191536383</c:v>
                </c:pt>
                <c:pt idx="23">
                  <c:v>0.24103807191536383</c:v>
                </c:pt>
                <c:pt idx="24">
                  <c:v>0.24103807191536383</c:v>
                </c:pt>
                <c:pt idx="25">
                  <c:v>0.24103807191536383</c:v>
                </c:pt>
                <c:pt idx="26">
                  <c:v>0.24103807191536383</c:v>
                </c:pt>
                <c:pt idx="27">
                  <c:v>0.24103807191536383</c:v>
                </c:pt>
                <c:pt idx="28">
                  <c:v>0.24103807191536383</c:v>
                </c:pt>
                <c:pt idx="29">
                  <c:v>0.24103807191536383</c:v>
                </c:pt>
                <c:pt idx="30">
                  <c:v>0.24103807191536383</c:v>
                </c:pt>
                <c:pt idx="31">
                  <c:v>0.24103807191536383</c:v>
                </c:pt>
                <c:pt idx="32">
                  <c:v>0.24103807191536383</c:v>
                </c:pt>
                <c:pt idx="33">
                  <c:v>0.24103807191536383</c:v>
                </c:pt>
                <c:pt idx="34">
                  <c:v>0.24103807191536383</c:v>
                </c:pt>
                <c:pt idx="35">
                  <c:v>0.24103807191536383</c:v>
                </c:pt>
                <c:pt idx="36">
                  <c:v>0.24103807191536383</c:v>
                </c:pt>
                <c:pt idx="37">
                  <c:v>0.24103807191536383</c:v>
                </c:pt>
                <c:pt idx="38">
                  <c:v>0.24103807191536383</c:v>
                </c:pt>
                <c:pt idx="39">
                  <c:v>0.24103807191536383</c:v>
                </c:pt>
                <c:pt idx="40">
                  <c:v>0.24103807191536383</c:v>
                </c:pt>
                <c:pt idx="41">
                  <c:v>0.24103807191536383</c:v>
                </c:pt>
                <c:pt idx="42">
                  <c:v>0.24103807191536383</c:v>
                </c:pt>
                <c:pt idx="43">
                  <c:v>0.24103807191536383</c:v>
                </c:pt>
                <c:pt idx="44">
                  <c:v>0.24103807191536383</c:v>
                </c:pt>
                <c:pt idx="45">
                  <c:v>0.24103807191536383</c:v>
                </c:pt>
                <c:pt idx="46">
                  <c:v>0.24103807191536383</c:v>
                </c:pt>
                <c:pt idx="47">
                  <c:v>0.24103807191536383</c:v>
                </c:pt>
                <c:pt idx="48">
                  <c:v>0.24103807191536383</c:v>
                </c:pt>
                <c:pt idx="49">
                  <c:v>0.24103807191536383</c:v>
                </c:pt>
                <c:pt idx="50">
                  <c:v>0.24103807191536383</c:v>
                </c:pt>
                <c:pt idx="51">
                  <c:v>0.24103807191536383</c:v>
                </c:pt>
                <c:pt idx="52">
                  <c:v>0.24103807191536383</c:v>
                </c:pt>
                <c:pt idx="53">
                  <c:v>0.24103807191536383</c:v>
                </c:pt>
                <c:pt idx="54">
                  <c:v>0.24103807191536383</c:v>
                </c:pt>
                <c:pt idx="55">
                  <c:v>0.24103807191536383</c:v>
                </c:pt>
                <c:pt idx="56">
                  <c:v>0.24103807191536383</c:v>
                </c:pt>
                <c:pt idx="57">
                  <c:v>0.24103807191536383</c:v>
                </c:pt>
                <c:pt idx="58">
                  <c:v>0.24103807191536383</c:v>
                </c:pt>
                <c:pt idx="59">
                  <c:v>0.24103807191536383</c:v>
                </c:pt>
                <c:pt idx="60">
                  <c:v>0.24103807191536383</c:v>
                </c:pt>
                <c:pt idx="61">
                  <c:v>0.24103807191536383</c:v>
                </c:pt>
                <c:pt idx="62">
                  <c:v>0.24103807191536383</c:v>
                </c:pt>
                <c:pt idx="63">
                  <c:v>0.24103807191536383</c:v>
                </c:pt>
                <c:pt idx="64">
                  <c:v>0.24103807191536383</c:v>
                </c:pt>
                <c:pt idx="65">
                  <c:v>0.24103807191536383</c:v>
                </c:pt>
                <c:pt idx="66">
                  <c:v>0.24103807191536383</c:v>
                </c:pt>
                <c:pt idx="67">
                  <c:v>0.24103807191536383</c:v>
                </c:pt>
                <c:pt idx="68">
                  <c:v>0.24103807191536383</c:v>
                </c:pt>
                <c:pt idx="69">
                  <c:v>0.24103807191536383</c:v>
                </c:pt>
                <c:pt idx="70">
                  <c:v>0.24103807191536383</c:v>
                </c:pt>
                <c:pt idx="71">
                  <c:v>0.24103807191536383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47720"/>
        <c:axId val="193348112"/>
      </c:areaChart>
      <c:lineChart>
        <c:grouping val="standard"/>
        <c:varyColors val="0"/>
        <c:ser>
          <c:idx val="0"/>
          <c:order val="0"/>
          <c:tx>
            <c:strRef>
              <c:f>'GAUCHE Intrados (GI)'!$N$1</c:f>
              <c:strCache>
                <c:ptCount val="1"/>
                <c:pt idx="0">
                  <c:v>cercle D7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(GI)'!$N$2:$N$73</c:f>
              <c:numCache>
                <c:formatCode>0.00</c:formatCode>
                <c:ptCount val="72"/>
                <c:pt idx="0">
                  <c:v>0.33</c:v>
                </c:pt>
                <c:pt idx="1">
                  <c:v>0.43</c:v>
                </c:pt>
                <c:pt idx="2">
                  <c:v>0.28999999999999998</c:v>
                </c:pt>
                <c:pt idx="3">
                  <c:v>0.06</c:v>
                </c:pt>
                <c:pt idx="4">
                  <c:v>0.23</c:v>
                </c:pt>
                <c:pt idx="5">
                  <c:v>0.52</c:v>
                </c:pt>
                <c:pt idx="6">
                  <c:v>0.45</c:v>
                </c:pt>
                <c:pt idx="7">
                  <c:v>0.54</c:v>
                </c:pt>
                <c:pt idx="8">
                  <c:v>0.34</c:v>
                </c:pt>
                <c:pt idx="9">
                  <c:v>0.05</c:v>
                </c:pt>
                <c:pt idx="10">
                  <c:v>0.28000000000000003</c:v>
                </c:pt>
                <c:pt idx="11">
                  <c:v>0.22</c:v>
                </c:pt>
                <c:pt idx="12">
                  <c:v>0.64</c:v>
                </c:pt>
                <c:pt idx="13">
                  <c:v>0.43</c:v>
                </c:pt>
                <c:pt idx="14">
                  <c:v>0.31</c:v>
                </c:pt>
                <c:pt idx="15">
                  <c:v>0.12</c:v>
                </c:pt>
                <c:pt idx="16">
                  <c:v>0.4</c:v>
                </c:pt>
                <c:pt idx="17">
                  <c:v>0.13</c:v>
                </c:pt>
                <c:pt idx="18">
                  <c:v>0.68</c:v>
                </c:pt>
                <c:pt idx="19">
                  <c:v>0.35</c:v>
                </c:pt>
                <c:pt idx="20">
                  <c:v>0.67</c:v>
                </c:pt>
                <c:pt idx="21">
                  <c:v>0.39</c:v>
                </c:pt>
                <c:pt idx="22">
                  <c:v>0.24</c:v>
                </c:pt>
                <c:pt idx="23">
                  <c:v>0.11</c:v>
                </c:pt>
                <c:pt idx="24">
                  <c:v>0.59</c:v>
                </c:pt>
                <c:pt idx="25">
                  <c:v>0.03</c:v>
                </c:pt>
                <c:pt idx="26">
                  <c:v>0.06</c:v>
                </c:pt>
                <c:pt idx="27">
                  <c:v>0.27</c:v>
                </c:pt>
                <c:pt idx="28">
                  <c:v>0.16</c:v>
                </c:pt>
                <c:pt idx="29">
                  <c:v>0.45</c:v>
                </c:pt>
                <c:pt idx="30">
                  <c:v>0.7</c:v>
                </c:pt>
                <c:pt idx="31">
                  <c:v>0.98</c:v>
                </c:pt>
                <c:pt idx="32">
                  <c:v>0.83</c:v>
                </c:pt>
                <c:pt idx="33">
                  <c:v>0.77</c:v>
                </c:pt>
                <c:pt idx="34">
                  <c:v>0.44</c:v>
                </c:pt>
                <c:pt idx="35">
                  <c:v>0.41</c:v>
                </c:pt>
                <c:pt idx="36">
                  <c:v>0.27</c:v>
                </c:pt>
                <c:pt idx="37">
                  <c:v>0.66</c:v>
                </c:pt>
                <c:pt idx="38">
                  <c:v>0.69</c:v>
                </c:pt>
                <c:pt idx="39">
                  <c:v>0.52</c:v>
                </c:pt>
                <c:pt idx="40">
                  <c:v>0.61</c:v>
                </c:pt>
                <c:pt idx="41">
                  <c:v>0.16</c:v>
                </c:pt>
                <c:pt idx="42">
                  <c:v>0.56999999999999995</c:v>
                </c:pt>
                <c:pt idx="43">
                  <c:v>0.55000000000000004</c:v>
                </c:pt>
                <c:pt idx="44">
                  <c:v>0.68</c:v>
                </c:pt>
                <c:pt idx="45">
                  <c:v>0.19</c:v>
                </c:pt>
                <c:pt idx="46">
                  <c:v>0.94</c:v>
                </c:pt>
                <c:pt idx="47">
                  <c:v>0.69</c:v>
                </c:pt>
                <c:pt idx="48">
                  <c:v>0.55000000000000004</c:v>
                </c:pt>
                <c:pt idx="49">
                  <c:v>0.2</c:v>
                </c:pt>
                <c:pt idx="50">
                  <c:v>0.38</c:v>
                </c:pt>
                <c:pt idx="51">
                  <c:v>0.78</c:v>
                </c:pt>
                <c:pt idx="52">
                  <c:v>0.47</c:v>
                </c:pt>
                <c:pt idx="53">
                  <c:v>0.38</c:v>
                </c:pt>
                <c:pt idx="54">
                  <c:v>0.75</c:v>
                </c:pt>
                <c:pt idx="55">
                  <c:v>0.3</c:v>
                </c:pt>
                <c:pt idx="56">
                  <c:v>0.21</c:v>
                </c:pt>
                <c:pt idx="57">
                  <c:v>0.13</c:v>
                </c:pt>
                <c:pt idx="58">
                  <c:v>0.24</c:v>
                </c:pt>
                <c:pt idx="59">
                  <c:v>0.1</c:v>
                </c:pt>
                <c:pt idx="60">
                  <c:v>0.06</c:v>
                </c:pt>
                <c:pt idx="61">
                  <c:v>0.04</c:v>
                </c:pt>
                <c:pt idx="62">
                  <c:v>0.22</c:v>
                </c:pt>
                <c:pt idx="63" formatCode="General">
                  <c:v>0.4</c:v>
                </c:pt>
                <c:pt idx="64" formatCode="General">
                  <c:v>0.21</c:v>
                </c:pt>
                <c:pt idx="65" formatCode="General">
                  <c:v>0.22</c:v>
                </c:pt>
                <c:pt idx="66" formatCode="General">
                  <c:v>0.37</c:v>
                </c:pt>
                <c:pt idx="67" formatCode="General">
                  <c:v>0.01</c:v>
                </c:pt>
                <c:pt idx="68" formatCode="General">
                  <c:v>0.23</c:v>
                </c:pt>
                <c:pt idx="69" formatCode="General">
                  <c:v>0.19900000000000001</c:v>
                </c:pt>
                <c:pt idx="70" formatCode="General">
                  <c:v>0.76600000000000001</c:v>
                </c:pt>
                <c:pt idx="71" formatCode="General">
                  <c:v>0.14699999999999999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47720"/>
        <c:axId val="193348112"/>
      </c:lineChart>
      <c:scatterChart>
        <c:scatterStyle val="lineMarker"/>
        <c:varyColors val="0"/>
        <c:ser>
          <c:idx val="1"/>
          <c:order val="1"/>
          <c:tx>
            <c:strRef>
              <c:f>'Graphiques GI'!$A$130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GI'!$B$130</c:f>
              <c:numCache>
                <c:formatCode>0.000</c:formatCode>
                <c:ptCount val="1"/>
                <c:pt idx="0">
                  <c:v>0.3859999999999999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GI'!$A$131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GI'!$B$131</c:f>
              <c:numCache>
                <c:formatCode>0.000</c:formatCode>
                <c:ptCount val="1"/>
                <c:pt idx="0">
                  <c:v>1.1177586111111111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GI'!$A$132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GI'!$B$132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47720"/>
        <c:axId val="193348112"/>
      </c:scatterChart>
      <c:catAx>
        <c:axId val="1933477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348112"/>
        <c:crosses val="autoZero"/>
        <c:auto val="1"/>
        <c:lblAlgn val="ctr"/>
        <c:lblOffset val="100"/>
        <c:noMultiLvlLbl val="0"/>
      </c:catAx>
      <c:valAx>
        <c:axId val="19334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347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D8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(GI)'!$BH$1</c:f>
              <c:strCache>
                <c:ptCount val="1"/>
                <c:pt idx="0">
                  <c:v>Seuil 1 sigma D8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(GI)'!$BH$2:$BH$73</c:f>
              <c:numCache>
                <c:formatCode>General</c:formatCode>
                <c:ptCount val="72"/>
                <c:pt idx="0">
                  <c:v>0.78975212279544837</c:v>
                </c:pt>
                <c:pt idx="1">
                  <c:v>0.78975212279544837</c:v>
                </c:pt>
                <c:pt idx="2">
                  <c:v>0.78975212279544837</c:v>
                </c:pt>
                <c:pt idx="3">
                  <c:v>0.78975212279544837</c:v>
                </c:pt>
                <c:pt idx="4">
                  <c:v>0.78975212279544837</c:v>
                </c:pt>
                <c:pt idx="5">
                  <c:v>0.78975212279544837</c:v>
                </c:pt>
                <c:pt idx="6">
                  <c:v>0.78975212279544837</c:v>
                </c:pt>
                <c:pt idx="7">
                  <c:v>0.78975212279544837</c:v>
                </c:pt>
                <c:pt idx="8">
                  <c:v>0.78975212279544837</c:v>
                </c:pt>
                <c:pt idx="9">
                  <c:v>0.78975212279544837</c:v>
                </c:pt>
                <c:pt idx="10">
                  <c:v>0.78975212279544837</c:v>
                </c:pt>
                <c:pt idx="11">
                  <c:v>0.78975212279544837</c:v>
                </c:pt>
                <c:pt idx="12">
                  <c:v>0.78975212279544837</c:v>
                </c:pt>
                <c:pt idx="13">
                  <c:v>0.78975212279544837</c:v>
                </c:pt>
                <c:pt idx="14">
                  <c:v>0.78975212279544837</c:v>
                </c:pt>
                <c:pt idx="15">
                  <c:v>0.78975212279544837</c:v>
                </c:pt>
                <c:pt idx="16">
                  <c:v>0.78975212279544837</c:v>
                </c:pt>
                <c:pt idx="17">
                  <c:v>0.78975212279544837</c:v>
                </c:pt>
                <c:pt idx="18">
                  <c:v>0.78975212279544837</c:v>
                </c:pt>
                <c:pt idx="19">
                  <c:v>0.78975212279544837</c:v>
                </c:pt>
                <c:pt idx="20">
                  <c:v>0.78975212279544837</c:v>
                </c:pt>
                <c:pt idx="21">
                  <c:v>0.78975212279544837</c:v>
                </c:pt>
                <c:pt idx="22">
                  <c:v>0.78975212279544837</c:v>
                </c:pt>
                <c:pt idx="23">
                  <c:v>0.78975212279544837</c:v>
                </c:pt>
                <c:pt idx="24">
                  <c:v>0.78975212279544837</c:v>
                </c:pt>
                <c:pt idx="25">
                  <c:v>0.78975212279544837</c:v>
                </c:pt>
                <c:pt idx="26">
                  <c:v>0.78975212279544837</c:v>
                </c:pt>
                <c:pt idx="27">
                  <c:v>0.78975212279544837</c:v>
                </c:pt>
                <c:pt idx="28">
                  <c:v>0.78975212279544837</c:v>
                </c:pt>
                <c:pt idx="29">
                  <c:v>0.78975212279544837</c:v>
                </c:pt>
                <c:pt idx="30">
                  <c:v>0.78975212279544837</c:v>
                </c:pt>
                <c:pt idx="31">
                  <c:v>0.78975212279544837</c:v>
                </c:pt>
                <c:pt idx="32">
                  <c:v>0.78975212279544837</c:v>
                </c:pt>
                <c:pt idx="33">
                  <c:v>0.78975212279544837</c:v>
                </c:pt>
                <c:pt idx="34">
                  <c:v>0.78975212279544837</c:v>
                </c:pt>
                <c:pt idx="35">
                  <c:v>0.78975212279544837</c:v>
                </c:pt>
                <c:pt idx="36">
                  <c:v>0.78975212279544837</c:v>
                </c:pt>
                <c:pt idx="37">
                  <c:v>0.78975212279544837</c:v>
                </c:pt>
                <c:pt idx="38">
                  <c:v>0.78975212279544837</c:v>
                </c:pt>
                <c:pt idx="39">
                  <c:v>0.78975212279544837</c:v>
                </c:pt>
                <c:pt idx="40">
                  <c:v>0.78975212279544837</c:v>
                </c:pt>
                <c:pt idx="41">
                  <c:v>0.78975212279544837</c:v>
                </c:pt>
                <c:pt idx="42">
                  <c:v>0.78975212279544837</c:v>
                </c:pt>
                <c:pt idx="43">
                  <c:v>0.78975212279544837</c:v>
                </c:pt>
                <c:pt idx="44">
                  <c:v>0.78975212279544837</c:v>
                </c:pt>
                <c:pt idx="45">
                  <c:v>0.78975212279544837</c:v>
                </c:pt>
                <c:pt idx="46">
                  <c:v>0.78975212279544837</c:v>
                </c:pt>
                <c:pt idx="47">
                  <c:v>0.78975212279544837</c:v>
                </c:pt>
                <c:pt idx="48">
                  <c:v>0.78975212279544837</c:v>
                </c:pt>
                <c:pt idx="49">
                  <c:v>0.78975212279544837</c:v>
                </c:pt>
                <c:pt idx="50">
                  <c:v>0.78975212279544837</c:v>
                </c:pt>
                <c:pt idx="51">
                  <c:v>0.78975212279544837</c:v>
                </c:pt>
                <c:pt idx="52">
                  <c:v>0.78975212279544837</c:v>
                </c:pt>
                <c:pt idx="53">
                  <c:v>0.78975212279544837</c:v>
                </c:pt>
                <c:pt idx="54">
                  <c:v>0.78975212279544837</c:v>
                </c:pt>
                <c:pt idx="55">
                  <c:v>0.78975212279544837</c:v>
                </c:pt>
                <c:pt idx="56">
                  <c:v>0.78975212279544837</c:v>
                </c:pt>
                <c:pt idx="57">
                  <c:v>0.78975212279544837</c:v>
                </c:pt>
                <c:pt idx="58">
                  <c:v>0.78975212279544837</c:v>
                </c:pt>
                <c:pt idx="59">
                  <c:v>0.78975212279544837</c:v>
                </c:pt>
                <c:pt idx="60">
                  <c:v>0.78975212279544837</c:v>
                </c:pt>
                <c:pt idx="61">
                  <c:v>0.78975212279544837</c:v>
                </c:pt>
                <c:pt idx="62">
                  <c:v>0.78975212279544837</c:v>
                </c:pt>
                <c:pt idx="63">
                  <c:v>0.78975212279544837</c:v>
                </c:pt>
                <c:pt idx="64">
                  <c:v>0.78975212279544837</c:v>
                </c:pt>
                <c:pt idx="65">
                  <c:v>0.78975212279544837</c:v>
                </c:pt>
                <c:pt idx="66">
                  <c:v>0.78975212279544837</c:v>
                </c:pt>
                <c:pt idx="67">
                  <c:v>0.78975212279544837</c:v>
                </c:pt>
                <c:pt idx="68">
                  <c:v>0.78975212279544837</c:v>
                </c:pt>
                <c:pt idx="69">
                  <c:v>0.78975212279544837</c:v>
                </c:pt>
                <c:pt idx="70">
                  <c:v>0.78975212279544837</c:v>
                </c:pt>
                <c:pt idx="71">
                  <c:v>0.78975212279544837</c:v>
                </c:pt>
              </c:numCache>
            </c:numRef>
          </c:val>
        </c:ser>
        <c:ser>
          <c:idx val="5"/>
          <c:order val="5"/>
          <c:tx>
            <c:strRef>
              <c:f>'GAUCHE Intrados (GI)'!$BI$1</c:f>
              <c:strCache>
                <c:ptCount val="1"/>
                <c:pt idx="0">
                  <c:v>Seuil 2 sigma D8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(GI)'!$BI$2:$BI$73</c:f>
              <c:numCache>
                <c:formatCode>General</c:formatCode>
                <c:ptCount val="72"/>
                <c:pt idx="0">
                  <c:v>0.22812712279544856</c:v>
                </c:pt>
                <c:pt idx="1">
                  <c:v>0.22812712279544856</c:v>
                </c:pt>
                <c:pt idx="2">
                  <c:v>0.22812712279544856</c:v>
                </c:pt>
                <c:pt idx="3">
                  <c:v>0.22812712279544856</c:v>
                </c:pt>
                <c:pt idx="4">
                  <c:v>0.22812712279544856</c:v>
                </c:pt>
                <c:pt idx="5">
                  <c:v>0.22812712279544856</c:v>
                </c:pt>
                <c:pt idx="6">
                  <c:v>0.22812712279544856</c:v>
                </c:pt>
                <c:pt idx="7">
                  <c:v>0.22812712279544856</c:v>
                </c:pt>
                <c:pt idx="8">
                  <c:v>0.22812712279544856</c:v>
                </c:pt>
                <c:pt idx="9">
                  <c:v>0.22812712279544856</c:v>
                </c:pt>
                <c:pt idx="10">
                  <c:v>0.22812712279544856</c:v>
                </c:pt>
                <c:pt idx="11">
                  <c:v>0.22812712279544856</c:v>
                </c:pt>
                <c:pt idx="12">
                  <c:v>0.22812712279544856</c:v>
                </c:pt>
                <c:pt idx="13">
                  <c:v>0.22812712279544856</c:v>
                </c:pt>
                <c:pt idx="14">
                  <c:v>0.22812712279544856</c:v>
                </c:pt>
                <c:pt idx="15">
                  <c:v>0.22812712279544856</c:v>
                </c:pt>
                <c:pt idx="16">
                  <c:v>0.22812712279544856</c:v>
                </c:pt>
                <c:pt idx="17">
                  <c:v>0.22812712279544856</c:v>
                </c:pt>
                <c:pt idx="18">
                  <c:v>0.22812712279544856</c:v>
                </c:pt>
                <c:pt idx="19">
                  <c:v>0.22812712279544856</c:v>
                </c:pt>
                <c:pt idx="20">
                  <c:v>0.22812712279544856</c:v>
                </c:pt>
                <c:pt idx="21">
                  <c:v>0.22812712279544856</c:v>
                </c:pt>
                <c:pt idx="22">
                  <c:v>0.22812712279544856</c:v>
                </c:pt>
                <c:pt idx="23">
                  <c:v>0.22812712279544856</c:v>
                </c:pt>
                <c:pt idx="24">
                  <c:v>0.22812712279544856</c:v>
                </c:pt>
                <c:pt idx="25">
                  <c:v>0.22812712279544856</c:v>
                </c:pt>
                <c:pt idx="26">
                  <c:v>0.22812712279544856</c:v>
                </c:pt>
                <c:pt idx="27">
                  <c:v>0.22812712279544856</c:v>
                </c:pt>
                <c:pt idx="28">
                  <c:v>0.22812712279544856</c:v>
                </c:pt>
                <c:pt idx="29">
                  <c:v>0.22812712279544856</c:v>
                </c:pt>
                <c:pt idx="30">
                  <c:v>0.22812712279544856</c:v>
                </c:pt>
                <c:pt idx="31">
                  <c:v>0.22812712279544856</c:v>
                </c:pt>
                <c:pt idx="32">
                  <c:v>0.22812712279544856</c:v>
                </c:pt>
                <c:pt idx="33">
                  <c:v>0.22812712279544856</c:v>
                </c:pt>
                <c:pt idx="34">
                  <c:v>0.22812712279544856</c:v>
                </c:pt>
                <c:pt idx="35">
                  <c:v>0.22812712279544856</c:v>
                </c:pt>
                <c:pt idx="36">
                  <c:v>0.22812712279544856</c:v>
                </c:pt>
                <c:pt idx="37">
                  <c:v>0.22812712279544856</c:v>
                </c:pt>
                <c:pt idx="38">
                  <c:v>0.22812712279544856</c:v>
                </c:pt>
                <c:pt idx="39">
                  <c:v>0.22812712279544856</c:v>
                </c:pt>
                <c:pt idx="40">
                  <c:v>0.22812712279544856</c:v>
                </c:pt>
                <c:pt idx="41">
                  <c:v>0.22812712279544856</c:v>
                </c:pt>
                <c:pt idx="42">
                  <c:v>0.22812712279544856</c:v>
                </c:pt>
                <c:pt idx="43">
                  <c:v>0.22812712279544856</c:v>
                </c:pt>
                <c:pt idx="44">
                  <c:v>0.22812712279544856</c:v>
                </c:pt>
                <c:pt idx="45">
                  <c:v>0.22812712279544856</c:v>
                </c:pt>
                <c:pt idx="46">
                  <c:v>0.22812712279544856</c:v>
                </c:pt>
                <c:pt idx="47">
                  <c:v>0.22812712279544856</c:v>
                </c:pt>
                <c:pt idx="48">
                  <c:v>0.22812712279544856</c:v>
                </c:pt>
                <c:pt idx="49">
                  <c:v>0.22812712279544856</c:v>
                </c:pt>
                <c:pt idx="50">
                  <c:v>0.22812712279544856</c:v>
                </c:pt>
                <c:pt idx="51">
                  <c:v>0.22812712279544856</c:v>
                </c:pt>
                <c:pt idx="52">
                  <c:v>0.22812712279544856</c:v>
                </c:pt>
                <c:pt idx="53">
                  <c:v>0.22812712279544856</c:v>
                </c:pt>
                <c:pt idx="54">
                  <c:v>0.22812712279544856</c:v>
                </c:pt>
                <c:pt idx="55">
                  <c:v>0.22812712279544856</c:v>
                </c:pt>
                <c:pt idx="56">
                  <c:v>0.22812712279544856</c:v>
                </c:pt>
                <c:pt idx="57">
                  <c:v>0.22812712279544856</c:v>
                </c:pt>
                <c:pt idx="58">
                  <c:v>0.22812712279544856</c:v>
                </c:pt>
                <c:pt idx="59">
                  <c:v>0.22812712279544856</c:v>
                </c:pt>
                <c:pt idx="60">
                  <c:v>0.22812712279544856</c:v>
                </c:pt>
                <c:pt idx="61">
                  <c:v>0.22812712279544856</c:v>
                </c:pt>
                <c:pt idx="62">
                  <c:v>0.22812712279544856</c:v>
                </c:pt>
                <c:pt idx="63">
                  <c:v>0.22812712279544856</c:v>
                </c:pt>
                <c:pt idx="64">
                  <c:v>0.22812712279544856</c:v>
                </c:pt>
                <c:pt idx="65">
                  <c:v>0.22812712279544856</c:v>
                </c:pt>
                <c:pt idx="66">
                  <c:v>0.22812712279544856</c:v>
                </c:pt>
                <c:pt idx="67">
                  <c:v>0.22812712279544856</c:v>
                </c:pt>
                <c:pt idx="68">
                  <c:v>0.22812712279544856</c:v>
                </c:pt>
                <c:pt idx="69">
                  <c:v>0.22812712279544856</c:v>
                </c:pt>
                <c:pt idx="70">
                  <c:v>0.22812712279544856</c:v>
                </c:pt>
                <c:pt idx="71">
                  <c:v>0.22812712279544856</c:v>
                </c:pt>
              </c:numCache>
            </c:numRef>
          </c:val>
        </c:ser>
        <c:ser>
          <c:idx val="6"/>
          <c:order val="6"/>
          <c:tx>
            <c:strRef>
              <c:f>'GAUCHE Intrados (GI)'!$BJ$1</c:f>
              <c:strCache>
                <c:ptCount val="1"/>
                <c:pt idx="0">
                  <c:v>Seuil 3 sigma D8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(GI)'!$BJ$2:$BJ$73</c:f>
              <c:numCache>
                <c:formatCode>General</c:formatCode>
                <c:ptCount val="72"/>
                <c:pt idx="0">
                  <c:v>0.22812712279544856</c:v>
                </c:pt>
                <c:pt idx="1">
                  <c:v>0.22812712279544856</c:v>
                </c:pt>
                <c:pt idx="2">
                  <c:v>0.22812712279544856</c:v>
                </c:pt>
                <c:pt idx="3">
                  <c:v>0.22812712279544856</c:v>
                </c:pt>
                <c:pt idx="4">
                  <c:v>0.22812712279544856</c:v>
                </c:pt>
                <c:pt idx="5">
                  <c:v>0.22812712279544856</c:v>
                </c:pt>
                <c:pt idx="6">
                  <c:v>0.22812712279544856</c:v>
                </c:pt>
                <c:pt idx="7">
                  <c:v>0.22812712279544856</c:v>
                </c:pt>
                <c:pt idx="8">
                  <c:v>0.22812712279544856</c:v>
                </c:pt>
                <c:pt idx="9">
                  <c:v>0.22812712279544856</c:v>
                </c:pt>
                <c:pt idx="10">
                  <c:v>0.22812712279544856</c:v>
                </c:pt>
                <c:pt idx="11">
                  <c:v>0.22812712279544856</c:v>
                </c:pt>
                <c:pt idx="12">
                  <c:v>0.22812712279544856</c:v>
                </c:pt>
                <c:pt idx="13">
                  <c:v>0.22812712279544856</c:v>
                </c:pt>
                <c:pt idx="14">
                  <c:v>0.22812712279544856</c:v>
                </c:pt>
                <c:pt idx="15">
                  <c:v>0.22812712279544856</c:v>
                </c:pt>
                <c:pt idx="16">
                  <c:v>0.22812712279544856</c:v>
                </c:pt>
                <c:pt idx="17">
                  <c:v>0.22812712279544856</c:v>
                </c:pt>
                <c:pt idx="18">
                  <c:v>0.22812712279544856</c:v>
                </c:pt>
                <c:pt idx="19">
                  <c:v>0.22812712279544856</c:v>
                </c:pt>
                <c:pt idx="20">
                  <c:v>0.22812712279544856</c:v>
                </c:pt>
                <c:pt idx="21">
                  <c:v>0.22812712279544856</c:v>
                </c:pt>
                <c:pt idx="22">
                  <c:v>0.22812712279544856</c:v>
                </c:pt>
                <c:pt idx="23">
                  <c:v>0.22812712279544856</c:v>
                </c:pt>
                <c:pt idx="24">
                  <c:v>0.22812712279544856</c:v>
                </c:pt>
                <c:pt idx="25">
                  <c:v>0.22812712279544856</c:v>
                </c:pt>
                <c:pt idx="26">
                  <c:v>0.22812712279544856</c:v>
                </c:pt>
                <c:pt idx="27">
                  <c:v>0.22812712279544856</c:v>
                </c:pt>
                <c:pt idx="28">
                  <c:v>0.22812712279544856</c:v>
                </c:pt>
                <c:pt idx="29">
                  <c:v>0.22812712279544856</c:v>
                </c:pt>
                <c:pt idx="30">
                  <c:v>0.22812712279544856</c:v>
                </c:pt>
                <c:pt idx="31">
                  <c:v>0.22812712279544856</c:v>
                </c:pt>
                <c:pt idx="32">
                  <c:v>0.22812712279544856</c:v>
                </c:pt>
                <c:pt idx="33">
                  <c:v>0.22812712279544856</c:v>
                </c:pt>
                <c:pt idx="34">
                  <c:v>0.22812712279544856</c:v>
                </c:pt>
                <c:pt idx="35">
                  <c:v>0.22812712279544856</c:v>
                </c:pt>
                <c:pt idx="36">
                  <c:v>0.22812712279544856</c:v>
                </c:pt>
                <c:pt idx="37">
                  <c:v>0.22812712279544856</c:v>
                </c:pt>
                <c:pt idx="38">
                  <c:v>0.22812712279544856</c:v>
                </c:pt>
                <c:pt idx="39">
                  <c:v>0.22812712279544856</c:v>
                </c:pt>
                <c:pt idx="40">
                  <c:v>0.22812712279544856</c:v>
                </c:pt>
                <c:pt idx="41">
                  <c:v>0.22812712279544856</c:v>
                </c:pt>
                <c:pt idx="42">
                  <c:v>0.22812712279544856</c:v>
                </c:pt>
                <c:pt idx="43">
                  <c:v>0.22812712279544856</c:v>
                </c:pt>
                <c:pt idx="44">
                  <c:v>0.22812712279544856</c:v>
                </c:pt>
                <c:pt idx="45">
                  <c:v>0.22812712279544856</c:v>
                </c:pt>
                <c:pt idx="46">
                  <c:v>0.22812712279544856</c:v>
                </c:pt>
                <c:pt idx="47">
                  <c:v>0.22812712279544856</c:v>
                </c:pt>
                <c:pt idx="48">
                  <c:v>0.22812712279544856</c:v>
                </c:pt>
                <c:pt idx="49">
                  <c:v>0.22812712279544856</c:v>
                </c:pt>
                <c:pt idx="50">
                  <c:v>0.22812712279544856</c:v>
                </c:pt>
                <c:pt idx="51">
                  <c:v>0.22812712279544856</c:v>
                </c:pt>
                <c:pt idx="52">
                  <c:v>0.22812712279544856</c:v>
                </c:pt>
                <c:pt idx="53">
                  <c:v>0.22812712279544856</c:v>
                </c:pt>
                <c:pt idx="54">
                  <c:v>0.22812712279544856</c:v>
                </c:pt>
                <c:pt idx="55">
                  <c:v>0.22812712279544856</c:v>
                </c:pt>
                <c:pt idx="56">
                  <c:v>0.22812712279544856</c:v>
                </c:pt>
                <c:pt idx="57">
                  <c:v>0.22812712279544856</c:v>
                </c:pt>
                <c:pt idx="58">
                  <c:v>0.22812712279544856</c:v>
                </c:pt>
                <c:pt idx="59">
                  <c:v>0.22812712279544856</c:v>
                </c:pt>
                <c:pt idx="60">
                  <c:v>0.22812712279544856</c:v>
                </c:pt>
                <c:pt idx="61">
                  <c:v>0.22812712279544856</c:v>
                </c:pt>
                <c:pt idx="62">
                  <c:v>0.22812712279544856</c:v>
                </c:pt>
                <c:pt idx="63">
                  <c:v>0.22812712279544856</c:v>
                </c:pt>
                <c:pt idx="64">
                  <c:v>0.22812712279544856</c:v>
                </c:pt>
                <c:pt idx="65">
                  <c:v>0.22812712279544856</c:v>
                </c:pt>
                <c:pt idx="66">
                  <c:v>0.22812712279544856</c:v>
                </c:pt>
                <c:pt idx="67">
                  <c:v>0.22812712279544856</c:v>
                </c:pt>
                <c:pt idx="68">
                  <c:v>0.22812712279544856</c:v>
                </c:pt>
                <c:pt idx="69">
                  <c:v>0.22812712279544856</c:v>
                </c:pt>
                <c:pt idx="70">
                  <c:v>0.22812712279544856</c:v>
                </c:pt>
                <c:pt idx="71">
                  <c:v>0.22812712279544856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48896"/>
        <c:axId val="193349288"/>
      </c:areaChart>
      <c:lineChart>
        <c:grouping val="standard"/>
        <c:varyColors val="0"/>
        <c:ser>
          <c:idx val="0"/>
          <c:order val="0"/>
          <c:tx>
            <c:strRef>
              <c:f>'GAUCHE Intrados (GI)'!$O$1</c:f>
              <c:strCache>
                <c:ptCount val="1"/>
                <c:pt idx="0">
                  <c:v>cercle D8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(GI)'!$O$2:$O$73</c:f>
              <c:numCache>
                <c:formatCode>0.00</c:formatCode>
                <c:ptCount val="72"/>
                <c:pt idx="0">
                  <c:v>0.31</c:v>
                </c:pt>
                <c:pt idx="1">
                  <c:v>0.72</c:v>
                </c:pt>
                <c:pt idx="2">
                  <c:v>0.64</c:v>
                </c:pt>
                <c:pt idx="3">
                  <c:v>0.45</c:v>
                </c:pt>
                <c:pt idx="4">
                  <c:v>0.53</c:v>
                </c:pt>
                <c:pt idx="5">
                  <c:v>0.35</c:v>
                </c:pt>
                <c:pt idx="6">
                  <c:v>7.0000000000000007E-2</c:v>
                </c:pt>
                <c:pt idx="7">
                  <c:v>0.3</c:v>
                </c:pt>
                <c:pt idx="8">
                  <c:v>0.41</c:v>
                </c:pt>
                <c:pt idx="9">
                  <c:v>0.38</c:v>
                </c:pt>
                <c:pt idx="10">
                  <c:v>0.72</c:v>
                </c:pt>
                <c:pt idx="11">
                  <c:v>7.0000000000000007E-2</c:v>
                </c:pt>
                <c:pt idx="12">
                  <c:v>0.7</c:v>
                </c:pt>
                <c:pt idx="13">
                  <c:v>0.71</c:v>
                </c:pt>
                <c:pt idx="14">
                  <c:v>0.66</c:v>
                </c:pt>
                <c:pt idx="15">
                  <c:v>0.52</c:v>
                </c:pt>
                <c:pt idx="16">
                  <c:v>0.52</c:v>
                </c:pt>
                <c:pt idx="17">
                  <c:v>0.22</c:v>
                </c:pt>
                <c:pt idx="18">
                  <c:v>0.35</c:v>
                </c:pt>
                <c:pt idx="19">
                  <c:v>0.44</c:v>
                </c:pt>
                <c:pt idx="20">
                  <c:v>0.98</c:v>
                </c:pt>
                <c:pt idx="21">
                  <c:v>0.69</c:v>
                </c:pt>
                <c:pt idx="22">
                  <c:v>0.65</c:v>
                </c:pt>
                <c:pt idx="23">
                  <c:v>0.31</c:v>
                </c:pt>
                <c:pt idx="24">
                  <c:v>0.45</c:v>
                </c:pt>
                <c:pt idx="25">
                  <c:v>0.26</c:v>
                </c:pt>
                <c:pt idx="26">
                  <c:v>0.34</c:v>
                </c:pt>
                <c:pt idx="27">
                  <c:v>0.38</c:v>
                </c:pt>
                <c:pt idx="28">
                  <c:v>0.12</c:v>
                </c:pt>
                <c:pt idx="29">
                  <c:v>0.91</c:v>
                </c:pt>
                <c:pt idx="30">
                  <c:v>0.88</c:v>
                </c:pt>
                <c:pt idx="31">
                  <c:v>0.98</c:v>
                </c:pt>
                <c:pt idx="32">
                  <c:v>0.88</c:v>
                </c:pt>
                <c:pt idx="33">
                  <c:v>0.88</c:v>
                </c:pt>
                <c:pt idx="34">
                  <c:v>0.63</c:v>
                </c:pt>
                <c:pt idx="35">
                  <c:v>0.78</c:v>
                </c:pt>
                <c:pt idx="36">
                  <c:v>0.36</c:v>
                </c:pt>
                <c:pt idx="37">
                  <c:v>0.73</c:v>
                </c:pt>
                <c:pt idx="38">
                  <c:v>0.79</c:v>
                </c:pt>
                <c:pt idx="39">
                  <c:v>0.72</c:v>
                </c:pt>
                <c:pt idx="40">
                  <c:v>0.46</c:v>
                </c:pt>
                <c:pt idx="41">
                  <c:v>0.72</c:v>
                </c:pt>
                <c:pt idx="42">
                  <c:v>0.44</c:v>
                </c:pt>
                <c:pt idx="43">
                  <c:v>0.86</c:v>
                </c:pt>
                <c:pt idx="44">
                  <c:v>0.67</c:v>
                </c:pt>
                <c:pt idx="45">
                  <c:v>0.73</c:v>
                </c:pt>
                <c:pt idx="46">
                  <c:v>0.97</c:v>
                </c:pt>
                <c:pt idx="47">
                  <c:v>0.61</c:v>
                </c:pt>
                <c:pt idx="48">
                  <c:v>0.4</c:v>
                </c:pt>
                <c:pt idx="49">
                  <c:v>0.54</c:v>
                </c:pt>
                <c:pt idx="50">
                  <c:v>0.61</c:v>
                </c:pt>
                <c:pt idx="51">
                  <c:v>0.92</c:v>
                </c:pt>
                <c:pt idx="52">
                  <c:v>0.74</c:v>
                </c:pt>
                <c:pt idx="53">
                  <c:v>0.59</c:v>
                </c:pt>
                <c:pt idx="54">
                  <c:v>0.4</c:v>
                </c:pt>
                <c:pt idx="55">
                  <c:v>0.75</c:v>
                </c:pt>
                <c:pt idx="56">
                  <c:v>0.89</c:v>
                </c:pt>
                <c:pt idx="57">
                  <c:v>0.44</c:v>
                </c:pt>
                <c:pt idx="58">
                  <c:v>0.56999999999999995</c:v>
                </c:pt>
                <c:pt idx="59">
                  <c:v>0.4</c:v>
                </c:pt>
                <c:pt idx="60">
                  <c:v>0.56999999999999995</c:v>
                </c:pt>
                <c:pt idx="61">
                  <c:v>0.08</c:v>
                </c:pt>
                <c:pt idx="62">
                  <c:v>0.47</c:v>
                </c:pt>
                <c:pt idx="63" formatCode="General">
                  <c:v>0.56999999999999995</c:v>
                </c:pt>
                <c:pt idx="64" formatCode="General">
                  <c:v>0.26</c:v>
                </c:pt>
                <c:pt idx="65" formatCode="General">
                  <c:v>0.36</c:v>
                </c:pt>
                <c:pt idx="66" formatCode="General">
                  <c:v>0.71</c:v>
                </c:pt>
                <c:pt idx="67" formatCode="General">
                  <c:v>0.42</c:v>
                </c:pt>
                <c:pt idx="68" formatCode="General">
                  <c:v>0.6</c:v>
                </c:pt>
                <c:pt idx="69" formatCode="General">
                  <c:v>0.49099999999999999</c:v>
                </c:pt>
                <c:pt idx="70" formatCode="General">
                  <c:v>0.81899999999999995</c:v>
                </c:pt>
                <c:pt idx="71" formatCode="General">
                  <c:v>0.58699999999999997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48896"/>
        <c:axId val="193349288"/>
      </c:lineChart>
      <c:scatterChart>
        <c:scatterStyle val="lineMarker"/>
        <c:varyColors val="0"/>
        <c:ser>
          <c:idx val="1"/>
          <c:order val="1"/>
          <c:tx>
            <c:strRef>
              <c:f>'Graphiques GI'!$A$142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GI'!$B$142</c:f>
              <c:numCache>
                <c:formatCode>0.000</c:formatCode>
                <c:ptCount val="1"/>
                <c:pt idx="0">
                  <c:v>0.56162499999999982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GI'!$A$143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GI'!$B$143</c:f>
              <c:numCache>
                <c:formatCode>0.000</c:formatCode>
                <c:ptCount val="1"/>
                <c:pt idx="0">
                  <c:v>1.1920080555555552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GI'!$A$144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GI'!$B$144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48896"/>
        <c:axId val="193349288"/>
      </c:scatterChart>
      <c:catAx>
        <c:axId val="1933488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349288"/>
        <c:crosses val="autoZero"/>
        <c:auto val="1"/>
        <c:lblAlgn val="ctr"/>
        <c:lblOffset val="100"/>
        <c:noMultiLvlLbl val="0"/>
      </c:catAx>
      <c:valAx>
        <c:axId val="193349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34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D9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(GI)'!$BL$1</c:f>
              <c:strCache>
                <c:ptCount val="1"/>
                <c:pt idx="0">
                  <c:v>Seuil 1 sigma D9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(GI)'!$BL$2:$BL$73</c:f>
              <c:numCache>
                <c:formatCode>General</c:formatCode>
                <c:ptCount val="72"/>
                <c:pt idx="0">
                  <c:v>0.69737848214039344</c:v>
                </c:pt>
                <c:pt idx="1">
                  <c:v>0.69737848214039344</c:v>
                </c:pt>
                <c:pt idx="2">
                  <c:v>0.69737848214039344</c:v>
                </c:pt>
                <c:pt idx="3">
                  <c:v>0.69737848214039344</c:v>
                </c:pt>
                <c:pt idx="4">
                  <c:v>0.69737848214039344</c:v>
                </c:pt>
                <c:pt idx="5">
                  <c:v>0.69737848214039344</c:v>
                </c:pt>
                <c:pt idx="6">
                  <c:v>0.69737848214039344</c:v>
                </c:pt>
                <c:pt idx="7">
                  <c:v>0.69737848214039344</c:v>
                </c:pt>
                <c:pt idx="8">
                  <c:v>0.69737848214039344</c:v>
                </c:pt>
                <c:pt idx="9">
                  <c:v>0.69737848214039344</c:v>
                </c:pt>
                <c:pt idx="10">
                  <c:v>0.69737848214039344</c:v>
                </c:pt>
                <c:pt idx="11">
                  <c:v>0.69737848214039344</c:v>
                </c:pt>
                <c:pt idx="12">
                  <c:v>0.69737848214039344</c:v>
                </c:pt>
                <c:pt idx="13">
                  <c:v>0.69737848214039344</c:v>
                </c:pt>
                <c:pt idx="14">
                  <c:v>0.69737848214039344</c:v>
                </c:pt>
                <c:pt idx="15">
                  <c:v>0.69737848214039344</c:v>
                </c:pt>
                <c:pt idx="16">
                  <c:v>0.69737848214039344</c:v>
                </c:pt>
                <c:pt idx="17">
                  <c:v>0.69737848214039344</c:v>
                </c:pt>
                <c:pt idx="18">
                  <c:v>0.69737848214039344</c:v>
                </c:pt>
                <c:pt idx="19">
                  <c:v>0.69737848214039344</c:v>
                </c:pt>
                <c:pt idx="20">
                  <c:v>0.69737848214039344</c:v>
                </c:pt>
                <c:pt idx="21">
                  <c:v>0.69737848214039344</c:v>
                </c:pt>
                <c:pt idx="22">
                  <c:v>0.69737848214039344</c:v>
                </c:pt>
                <c:pt idx="23">
                  <c:v>0.69737848214039344</c:v>
                </c:pt>
                <c:pt idx="24">
                  <c:v>0.69737848214039344</c:v>
                </c:pt>
                <c:pt idx="25">
                  <c:v>0.69737848214039344</c:v>
                </c:pt>
                <c:pt idx="26">
                  <c:v>0.69737848214039344</c:v>
                </c:pt>
                <c:pt idx="27">
                  <c:v>0.69737848214039344</c:v>
                </c:pt>
                <c:pt idx="28">
                  <c:v>0.69737848214039344</c:v>
                </c:pt>
                <c:pt idx="29">
                  <c:v>0.69737848214039344</c:v>
                </c:pt>
                <c:pt idx="30">
                  <c:v>0.69737848214039344</c:v>
                </c:pt>
                <c:pt idx="31">
                  <c:v>0.69737848214039344</c:v>
                </c:pt>
                <c:pt idx="32">
                  <c:v>0.69737848214039344</c:v>
                </c:pt>
                <c:pt idx="33">
                  <c:v>0.69737848214039344</c:v>
                </c:pt>
                <c:pt idx="34">
                  <c:v>0.69737848214039344</c:v>
                </c:pt>
                <c:pt idx="35">
                  <c:v>0.69737848214039344</c:v>
                </c:pt>
                <c:pt idx="36">
                  <c:v>0.69737848214039344</c:v>
                </c:pt>
                <c:pt idx="37">
                  <c:v>0.69737848214039344</c:v>
                </c:pt>
                <c:pt idx="38">
                  <c:v>0.69737848214039344</c:v>
                </c:pt>
                <c:pt idx="39">
                  <c:v>0.69737848214039344</c:v>
                </c:pt>
                <c:pt idx="40">
                  <c:v>0.69737848214039344</c:v>
                </c:pt>
                <c:pt idx="41">
                  <c:v>0.69737848214039344</c:v>
                </c:pt>
                <c:pt idx="42">
                  <c:v>0.69737848214039344</c:v>
                </c:pt>
                <c:pt idx="43">
                  <c:v>0.69737848214039344</c:v>
                </c:pt>
                <c:pt idx="44">
                  <c:v>0.69737848214039344</c:v>
                </c:pt>
                <c:pt idx="45">
                  <c:v>0.69737848214039344</c:v>
                </c:pt>
                <c:pt idx="46">
                  <c:v>0.69737848214039344</c:v>
                </c:pt>
                <c:pt idx="47">
                  <c:v>0.69737848214039344</c:v>
                </c:pt>
                <c:pt idx="48">
                  <c:v>0.69737848214039344</c:v>
                </c:pt>
                <c:pt idx="49">
                  <c:v>0.69737848214039344</c:v>
                </c:pt>
                <c:pt idx="50">
                  <c:v>0.69737848214039344</c:v>
                </c:pt>
                <c:pt idx="51">
                  <c:v>0.69737848214039344</c:v>
                </c:pt>
                <c:pt idx="52">
                  <c:v>0.69737848214039344</c:v>
                </c:pt>
                <c:pt idx="53">
                  <c:v>0.69737848214039344</c:v>
                </c:pt>
                <c:pt idx="54">
                  <c:v>0.69737848214039344</c:v>
                </c:pt>
                <c:pt idx="55">
                  <c:v>0.69737848214039344</c:v>
                </c:pt>
                <c:pt idx="56">
                  <c:v>0.69737848214039344</c:v>
                </c:pt>
                <c:pt idx="57">
                  <c:v>0.69737848214039344</c:v>
                </c:pt>
                <c:pt idx="58">
                  <c:v>0.69737848214039344</c:v>
                </c:pt>
                <c:pt idx="59">
                  <c:v>0.69737848214039344</c:v>
                </c:pt>
                <c:pt idx="60">
                  <c:v>0.69737848214039344</c:v>
                </c:pt>
                <c:pt idx="61">
                  <c:v>0.69737848214039344</c:v>
                </c:pt>
                <c:pt idx="62">
                  <c:v>0.69737848214039344</c:v>
                </c:pt>
                <c:pt idx="63">
                  <c:v>0.69737848214039344</c:v>
                </c:pt>
                <c:pt idx="64">
                  <c:v>0.69737848214039344</c:v>
                </c:pt>
                <c:pt idx="65">
                  <c:v>0.69737848214039344</c:v>
                </c:pt>
                <c:pt idx="66">
                  <c:v>0.69737848214039344</c:v>
                </c:pt>
                <c:pt idx="67">
                  <c:v>0.69737848214039344</c:v>
                </c:pt>
                <c:pt idx="68">
                  <c:v>0.69737848214039344</c:v>
                </c:pt>
                <c:pt idx="69">
                  <c:v>0.69737848214039344</c:v>
                </c:pt>
                <c:pt idx="70">
                  <c:v>0.69737848214039344</c:v>
                </c:pt>
                <c:pt idx="71">
                  <c:v>0.69737848214039344</c:v>
                </c:pt>
              </c:numCache>
            </c:numRef>
          </c:val>
        </c:ser>
        <c:ser>
          <c:idx val="5"/>
          <c:order val="5"/>
          <c:tx>
            <c:strRef>
              <c:f>'GAUCHE Intrados (GI)'!$BM$1</c:f>
              <c:strCache>
                <c:ptCount val="1"/>
                <c:pt idx="0">
                  <c:v>Seuil 2 sigma D9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(GI)'!$BM$2:$BM$73</c:f>
              <c:numCache>
                <c:formatCode>General</c:formatCode>
                <c:ptCount val="72"/>
                <c:pt idx="0">
                  <c:v>0.19929514880706004</c:v>
                </c:pt>
                <c:pt idx="1">
                  <c:v>0.19929514880706004</c:v>
                </c:pt>
                <c:pt idx="2">
                  <c:v>0.19929514880706004</c:v>
                </c:pt>
                <c:pt idx="3">
                  <c:v>0.19929514880706004</c:v>
                </c:pt>
                <c:pt idx="4">
                  <c:v>0.19929514880706004</c:v>
                </c:pt>
                <c:pt idx="5">
                  <c:v>0.19929514880706004</c:v>
                </c:pt>
                <c:pt idx="6">
                  <c:v>0.19929514880706004</c:v>
                </c:pt>
                <c:pt idx="7">
                  <c:v>0.19929514880706004</c:v>
                </c:pt>
                <c:pt idx="8">
                  <c:v>0.19929514880706004</c:v>
                </c:pt>
                <c:pt idx="9">
                  <c:v>0.19929514880706004</c:v>
                </c:pt>
                <c:pt idx="10">
                  <c:v>0.19929514880706004</c:v>
                </c:pt>
                <c:pt idx="11">
                  <c:v>0.19929514880706004</c:v>
                </c:pt>
                <c:pt idx="12">
                  <c:v>0.19929514880706004</c:v>
                </c:pt>
                <c:pt idx="13">
                  <c:v>0.19929514880706004</c:v>
                </c:pt>
                <c:pt idx="14">
                  <c:v>0.19929514880706004</c:v>
                </c:pt>
                <c:pt idx="15">
                  <c:v>0.19929514880706004</c:v>
                </c:pt>
                <c:pt idx="16">
                  <c:v>0.19929514880706004</c:v>
                </c:pt>
                <c:pt idx="17">
                  <c:v>0.19929514880706004</c:v>
                </c:pt>
                <c:pt idx="18">
                  <c:v>0.19929514880706004</c:v>
                </c:pt>
                <c:pt idx="19">
                  <c:v>0.19929514880706004</c:v>
                </c:pt>
                <c:pt idx="20">
                  <c:v>0.19929514880706004</c:v>
                </c:pt>
                <c:pt idx="21">
                  <c:v>0.19929514880706004</c:v>
                </c:pt>
                <c:pt idx="22">
                  <c:v>0.19929514880706004</c:v>
                </c:pt>
                <c:pt idx="23">
                  <c:v>0.19929514880706004</c:v>
                </c:pt>
                <c:pt idx="24">
                  <c:v>0.19929514880706004</c:v>
                </c:pt>
                <c:pt idx="25">
                  <c:v>0.19929514880706004</c:v>
                </c:pt>
                <c:pt idx="26">
                  <c:v>0.19929514880706004</c:v>
                </c:pt>
                <c:pt idx="27">
                  <c:v>0.19929514880706004</c:v>
                </c:pt>
                <c:pt idx="28">
                  <c:v>0.19929514880706004</c:v>
                </c:pt>
                <c:pt idx="29">
                  <c:v>0.19929514880706004</c:v>
                </c:pt>
                <c:pt idx="30">
                  <c:v>0.19929514880706004</c:v>
                </c:pt>
                <c:pt idx="31">
                  <c:v>0.19929514880706004</c:v>
                </c:pt>
                <c:pt idx="32">
                  <c:v>0.19929514880706004</c:v>
                </c:pt>
                <c:pt idx="33">
                  <c:v>0.19929514880706004</c:v>
                </c:pt>
                <c:pt idx="34">
                  <c:v>0.19929514880706004</c:v>
                </c:pt>
                <c:pt idx="35">
                  <c:v>0.19929514880706004</c:v>
                </c:pt>
                <c:pt idx="36">
                  <c:v>0.19929514880706004</c:v>
                </c:pt>
                <c:pt idx="37">
                  <c:v>0.19929514880706004</c:v>
                </c:pt>
                <c:pt idx="38">
                  <c:v>0.19929514880706004</c:v>
                </c:pt>
                <c:pt idx="39">
                  <c:v>0.19929514880706004</c:v>
                </c:pt>
                <c:pt idx="40">
                  <c:v>0.19929514880706004</c:v>
                </c:pt>
                <c:pt idx="41">
                  <c:v>0.19929514880706004</c:v>
                </c:pt>
                <c:pt idx="42">
                  <c:v>0.19929514880706004</c:v>
                </c:pt>
                <c:pt idx="43">
                  <c:v>0.19929514880706004</c:v>
                </c:pt>
                <c:pt idx="44">
                  <c:v>0.19929514880706004</c:v>
                </c:pt>
                <c:pt idx="45">
                  <c:v>0.19929514880706004</c:v>
                </c:pt>
                <c:pt idx="46">
                  <c:v>0.19929514880706004</c:v>
                </c:pt>
                <c:pt idx="47">
                  <c:v>0.19929514880706004</c:v>
                </c:pt>
                <c:pt idx="48">
                  <c:v>0.19929514880706004</c:v>
                </c:pt>
                <c:pt idx="49">
                  <c:v>0.19929514880706004</c:v>
                </c:pt>
                <c:pt idx="50">
                  <c:v>0.19929514880706004</c:v>
                </c:pt>
                <c:pt idx="51">
                  <c:v>0.19929514880706004</c:v>
                </c:pt>
                <c:pt idx="52">
                  <c:v>0.19929514880706004</c:v>
                </c:pt>
                <c:pt idx="53">
                  <c:v>0.19929514880706004</c:v>
                </c:pt>
                <c:pt idx="54">
                  <c:v>0.19929514880706004</c:v>
                </c:pt>
                <c:pt idx="55">
                  <c:v>0.19929514880706004</c:v>
                </c:pt>
                <c:pt idx="56">
                  <c:v>0.19929514880706004</c:v>
                </c:pt>
                <c:pt idx="57">
                  <c:v>0.19929514880706004</c:v>
                </c:pt>
                <c:pt idx="58">
                  <c:v>0.19929514880706004</c:v>
                </c:pt>
                <c:pt idx="59">
                  <c:v>0.19929514880706004</c:v>
                </c:pt>
                <c:pt idx="60">
                  <c:v>0.19929514880706004</c:v>
                </c:pt>
                <c:pt idx="61">
                  <c:v>0.19929514880706004</c:v>
                </c:pt>
                <c:pt idx="62">
                  <c:v>0.19929514880706004</c:v>
                </c:pt>
                <c:pt idx="63">
                  <c:v>0.19929514880706004</c:v>
                </c:pt>
                <c:pt idx="64">
                  <c:v>0.19929514880706004</c:v>
                </c:pt>
                <c:pt idx="65">
                  <c:v>0.19929514880706004</c:v>
                </c:pt>
                <c:pt idx="66">
                  <c:v>0.19929514880706004</c:v>
                </c:pt>
                <c:pt idx="67">
                  <c:v>0.19929514880706004</c:v>
                </c:pt>
                <c:pt idx="68">
                  <c:v>0.19929514880706004</c:v>
                </c:pt>
                <c:pt idx="69">
                  <c:v>0.19929514880706004</c:v>
                </c:pt>
                <c:pt idx="70">
                  <c:v>0.19929514880706004</c:v>
                </c:pt>
                <c:pt idx="71">
                  <c:v>0.19929514880706004</c:v>
                </c:pt>
              </c:numCache>
            </c:numRef>
          </c:val>
        </c:ser>
        <c:ser>
          <c:idx val="6"/>
          <c:order val="6"/>
          <c:tx>
            <c:strRef>
              <c:f>'GAUCHE Intrados (GI)'!$BN$1</c:f>
              <c:strCache>
                <c:ptCount val="1"/>
                <c:pt idx="0">
                  <c:v>Seuil 3 sigma D9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(GI)'!$BN$2:$BN$73</c:f>
              <c:numCache>
                <c:formatCode>General</c:formatCode>
                <c:ptCount val="72"/>
                <c:pt idx="0">
                  <c:v>0.19929514880706004</c:v>
                </c:pt>
                <c:pt idx="1">
                  <c:v>0.19929514880706004</c:v>
                </c:pt>
                <c:pt idx="2">
                  <c:v>0.19929514880706004</c:v>
                </c:pt>
                <c:pt idx="3">
                  <c:v>0.19929514880706004</c:v>
                </c:pt>
                <c:pt idx="4">
                  <c:v>0.19929514880706004</c:v>
                </c:pt>
                <c:pt idx="5">
                  <c:v>0.19929514880706004</c:v>
                </c:pt>
                <c:pt idx="6">
                  <c:v>0.19929514880706004</c:v>
                </c:pt>
                <c:pt idx="7">
                  <c:v>0.19929514880706004</c:v>
                </c:pt>
                <c:pt idx="8">
                  <c:v>0.19929514880706004</c:v>
                </c:pt>
                <c:pt idx="9">
                  <c:v>0.19929514880706004</c:v>
                </c:pt>
                <c:pt idx="10">
                  <c:v>0.19929514880706004</c:v>
                </c:pt>
                <c:pt idx="11">
                  <c:v>0.19929514880706004</c:v>
                </c:pt>
                <c:pt idx="12">
                  <c:v>0.19929514880706004</c:v>
                </c:pt>
                <c:pt idx="13">
                  <c:v>0.19929514880706004</c:v>
                </c:pt>
                <c:pt idx="14">
                  <c:v>0.19929514880706004</c:v>
                </c:pt>
                <c:pt idx="15">
                  <c:v>0.19929514880706004</c:v>
                </c:pt>
                <c:pt idx="16">
                  <c:v>0.19929514880706004</c:v>
                </c:pt>
                <c:pt idx="17">
                  <c:v>0.19929514880706004</c:v>
                </c:pt>
                <c:pt idx="18">
                  <c:v>0.19929514880706004</c:v>
                </c:pt>
                <c:pt idx="19">
                  <c:v>0.19929514880706004</c:v>
                </c:pt>
                <c:pt idx="20">
                  <c:v>0.19929514880706004</c:v>
                </c:pt>
                <c:pt idx="21">
                  <c:v>0.19929514880706004</c:v>
                </c:pt>
                <c:pt idx="22">
                  <c:v>0.19929514880706004</c:v>
                </c:pt>
                <c:pt idx="23">
                  <c:v>0.19929514880706004</c:v>
                </c:pt>
                <c:pt idx="24">
                  <c:v>0.19929514880706004</c:v>
                </c:pt>
                <c:pt idx="25">
                  <c:v>0.19929514880706004</c:v>
                </c:pt>
                <c:pt idx="26">
                  <c:v>0.19929514880706004</c:v>
                </c:pt>
                <c:pt idx="27">
                  <c:v>0.19929514880706004</c:v>
                </c:pt>
                <c:pt idx="28">
                  <c:v>0.19929514880706004</c:v>
                </c:pt>
                <c:pt idx="29">
                  <c:v>0.19929514880706004</c:v>
                </c:pt>
                <c:pt idx="30">
                  <c:v>0.19929514880706004</c:v>
                </c:pt>
                <c:pt idx="31">
                  <c:v>0.19929514880706004</c:v>
                </c:pt>
                <c:pt idx="32">
                  <c:v>0.19929514880706004</c:v>
                </c:pt>
                <c:pt idx="33">
                  <c:v>0.19929514880706004</c:v>
                </c:pt>
                <c:pt idx="34">
                  <c:v>0.19929514880706004</c:v>
                </c:pt>
                <c:pt idx="35">
                  <c:v>0.19929514880706004</c:v>
                </c:pt>
                <c:pt idx="36">
                  <c:v>0.19929514880706004</c:v>
                </c:pt>
                <c:pt idx="37">
                  <c:v>0.19929514880706004</c:v>
                </c:pt>
                <c:pt idx="38">
                  <c:v>0.19929514880706004</c:v>
                </c:pt>
                <c:pt idx="39">
                  <c:v>0.19929514880706004</c:v>
                </c:pt>
                <c:pt idx="40">
                  <c:v>0.19929514880706004</c:v>
                </c:pt>
                <c:pt idx="41">
                  <c:v>0.19929514880706004</c:v>
                </c:pt>
                <c:pt idx="42">
                  <c:v>0.19929514880706004</c:v>
                </c:pt>
                <c:pt idx="43">
                  <c:v>0.19929514880706004</c:v>
                </c:pt>
                <c:pt idx="44">
                  <c:v>0.19929514880706004</c:v>
                </c:pt>
                <c:pt idx="45">
                  <c:v>0.19929514880706004</c:v>
                </c:pt>
                <c:pt idx="46">
                  <c:v>0.19929514880706004</c:v>
                </c:pt>
                <c:pt idx="47">
                  <c:v>0.19929514880706004</c:v>
                </c:pt>
                <c:pt idx="48">
                  <c:v>0.19929514880706004</c:v>
                </c:pt>
                <c:pt idx="49">
                  <c:v>0.19929514880706004</c:v>
                </c:pt>
                <c:pt idx="50">
                  <c:v>0.19929514880706004</c:v>
                </c:pt>
                <c:pt idx="51">
                  <c:v>0.19929514880706004</c:v>
                </c:pt>
                <c:pt idx="52">
                  <c:v>0.19929514880706004</c:v>
                </c:pt>
                <c:pt idx="53">
                  <c:v>0.19929514880706004</c:v>
                </c:pt>
                <c:pt idx="54">
                  <c:v>0.19929514880706004</c:v>
                </c:pt>
                <c:pt idx="55">
                  <c:v>0.19929514880706004</c:v>
                </c:pt>
                <c:pt idx="56">
                  <c:v>0.19929514880706004</c:v>
                </c:pt>
                <c:pt idx="57">
                  <c:v>0.19929514880706004</c:v>
                </c:pt>
                <c:pt idx="58">
                  <c:v>0.19929514880706004</c:v>
                </c:pt>
                <c:pt idx="59">
                  <c:v>0.19929514880706004</c:v>
                </c:pt>
                <c:pt idx="60">
                  <c:v>0.19929514880706004</c:v>
                </c:pt>
                <c:pt idx="61">
                  <c:v>0.19929514880706004</c:v>
                </c:pt>
                <c:pt idx="62">
                  <c:v>0.19929514880706004</c:v>
                </c:pt>
                <c:pt idx="63">
                  <c:v>0.19929514880706004</c:v>
                </c:pt>
                <c:pt idx="64">
                  <c:v>0.19929514880706004</c:v>
                </c:pt>
                <c:pt idx="65">
                  <c:v>0.19929514880706004</c:v>
                </c:pt>
                <c:pt idx="66">
                  <c:v>0.19929514880706004</c:v>
                </c:pt>
                <c:pt idx="67">
                  <c:v>0.19929514880706004</c:v>
                </c:pt>
                <c:pt idx="68">
                  <c:v>0.19929514880706004</c:v>
                </c:pt>
                <c:pt idx="69">
                  <c:v>0.19929514880706004</c:v>
                </c:pt>
                <c:pt idx="70">
                  <c:v>0.19929514880706004</c:v>
                </c:pt>
                <c:pt idx="71">
                  <c:v>0.19929514880706004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50072"/>
        <c:axId val="193350464"/>
      </c:areaChart>
      <c:lineChart>
        <c:grouping val="standard"/>
        <c:varyColors val="0"/>
        <c:ser>
          <c:idx val="0"/>
          <c:order val="0"/>
          <c:tx>
            <c:strRef>
              <c:f>'GAUCHE Intrados (GI)'!$P$1</c:f>
              <c:strCache>
                <c:ptCount val="1"/>
                <c:pt idx="0">
                  <c:v>cercle D9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(GI)'!$P$2:$P$73</c:f>
              <c:numCache>
                <c:formatCode>0.00</c:formatCode>
                <c:ptCount val="72"/>
                <c:pt idx="0">
                  <c:v>0.38</c:v>
                </c:pt>
                <c:pt idx="1">
                  <c:v>0.57999999999999996</c:v>
                </c:pt>
                <c:pt idx="2">
                  <c:v>0.73</c:v>
                </c:pt>
                <c:pt idx="3">
                  <c:v>0.44</c:v>
                </c:pt>
                <c:pt idx="4">
                  <c:v>0.54</c:v>
                </c:pt>
                <c:pt idx="5">
                  <c:v>0.4</c:v>
                </c:pt>
                <c:pt idx="6">
                  <c:v>0.11</c:v>
                </c:pt>
                <c:pt idx="7">
                  <c:v>0.28999999999999998</c:v>
                </c:pt>
                <c:pt idx="8">
                  <c:v>0.41</c:v>
                </c:pt>
                <c:pt idx="9">
                  <c:v>0.34</c:v>
                </c:pt>
                <c:pt idx="10">
                  <c:v>0.76</c:v>
                </c:pt>
                <c:pt idx="11">
                  <c:v>0.18</c:v>
                </c:pt>
                <c:pt idx="12">
                  <c:v>0.49</c:v>
                </c:pt>
                <c:pt idx="13">
                  <c:v>0.73</c:v>
                </c:pt>
                <c:pt idx="14">
                  <c:v>0.53</c:v>
                </c:pt>
                <c:pt idx="15">
                  <c:v>0.4</c:v>
                </c:pt>
                <c:pt idx="16">
                  <c:v>0.5</c:v>
                </c:pt>
                <c:pt idx="17">
                  <c:v>0.25</c:v>
                </c:pt>
                <c:pt idx="18">
                  <c:v>0.6</c:v>
                </c:pt>
                <c:pt idx="19">
                  <c:v>0.51</c:v>
                </c:pt>
                <c:pt idx="20">
                  <c:v>0.92</c:v>
                </c:pt>
                <c:pt idx="21">
                  <c:v>0.71</c:v>
                </c:pt>
                <c:pt idx="22">
                  <c:v>0.72</c:v>
                </c:pt>
                <c:pt idx="23">
                  <c:v>0.32</c:v>
                </c:pt>
                <c:pt idx="24">
                  <c:v>0.53</c:v>
                </c:pt>
                <c:pt idx="25">
                  <c:v>0.19</c:v>
                </c:pt>
                <c:pt idx="26">
                  <c:v>0.28999999999999998</c:v>
                </c:pt>
                <c:pt idx="27">
                  <c:v>0.35</c:v>
                </c:pt>
                <c:pt idx="28">
                  <c:v>0.09</c:v>
                </c:pt>
                <c:pt idx="29">
                  <c:v>0.86</c:v>
                </c:pt>
                <c:pt idx="30">
                  <c:v>0.68</c:v>
                </c:pt>
                <c:pt idx="31">
                  <c:v>0.8</c:v>
                </c:pt>
                <c:pt idx="32">
                  <c:v>0.77</c:v>
                </c:pt>
                <c:pt idx="33">
                  <c:v>0.6</c:v>
                </c:pt>
                <c:pt idx="34">
                  <c:v>0.63</c:v>
                </c:pt>
                <c:pt idx="35">
                  <c:v>0.66</c:v>
                </c:pt>
                <c:pt idx="36">
                  <c:v>0.34</c:v>
                </c:pt>
                <c:pt idx="37">
                  <c:v>0.35</c:v>
                </c:pt>
                <c:pt idx="38">
                  <c:v>0.48</c:v>
                </c:pt>
                <c:pt idx="39">
                  <c:v>0.57999999999999996</c:v>
                </c:pt>
                <c:pt idx="40">
                  <c:v>0.35</c:v>
                </c:pt>
                <c:pt idx="41">
                  <c:v>0.35</c:v>
                </c:pt>
                <c:pt idx="42">
                  <c:v>0.36</c:v>
                </c:pt>
                <c:pt idx="43">
                  <c:v>0.71</c:v>
                </c:pt>
                <c:pt idx="44">
                  <c:v>0.6</c:v>
                </c:pt>
                <c:pt idx="45">
                  <c:v>0.62</c:v>
                </c:pt>
                <c:pt idx="46">
                  <c:v>0.97</c:v>
                </c:pt>
                <c:pt idx="47">
                  <c:v>0.53</c:v>
                </c:pt>
                <c:pt idx="48">
                  <c:v>0.32</c:v>
                </c:pt>
                <c:pt idx="49">
                  <c:v>0.52</c:v>
                </c:pt>
                <c:pt idx="50">
                  <c:v>0.55000000000000004</c:v>
                </c:pt>
                <c:pt idx="51">
                  <c:v>0.61</c:v>
                </c:pt>
                <c:pt idx="52">
                  <c:v>0.71</c:v>
                </c:pt>
                <c:pt idx="53">
                  <c:v>0.46</c:v>
                </c:pt>
                <c:pt idx="54">
                  <c:v>0.37</c:v>
                </c:pt>
                <c:pt idx="55">
                  <c:v>0.41</c:v>
                </c:pt>
                <c:pt idx="56">
                  <c:v>0.81</c:v>
                </c:pt>
                <c:pt idx="57">
                  <c:v>0.36</c:v>
                </c:pt>
                <c:pt idx="58">
                  <c:v>0.46</c:v>
                </c:pt>
                <c:pt idx="59">
                  <c:v>0.34</c:v>
                </c:pt>
                <c:pt idx="60">
                  <c:v>0.47</c:v>
                </c:pt>
                <c:pt idx="61">
                  <c:v>0.14000000000000001</c:v>
                </c:pt>
                <c:pt idx="62">
                  <c:v>0.5</c:v>
                </c:pt>
                <c:pt idx="63" formatCode="General">
                  <c:v>0.61</c:v>
                </c:pt>
                <c:pt idx="64" formatCode="General">
                  <c:v>0.2</c:v>
                </c:pt>
                <c:pt idx="65" formatCode="General">
                  <c:v>0.24</c:v>
                </c:pt>
                <c:pt idx="66" formatCode="General">
                  <c:v>0.51</c:v>
                </c:pt>
                <c:pt idx="67" formatCode="General">
                  <c:v>0.21</c:v>
                </c:pt>
                <c:pt idx="68" formatCode="General">
                  <c:v>0.59</c:v>
                </c:pt>
                <c:pt idx="69" formatCode="General">
                  <c:v>0.47699999999999998</c:v>
                </c:pt>
                <c:pt idx="70" formatCode="General">
                  <c:v>0.81200000000000006</c:v>
                </c:pt>
                <c:pt idx="71" formatCode="General">
                  <c:v>0.65300000000000002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50072"/>
        <c:axId val="193350464"/>
      </c:lineChart>
      <c:scatterChart>
        <c:scatterStyle val="lineMarker"/>
        <c:varyColors val="0"/>
        <c:ser>
          <c:idx val="1"/>
          <c:order val="1"/>
          <c:tx>
            <c:strRef>
              <c:f>'Graphiques GI'!$A$154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GI'!$B$154</c:f>
              <c:numCache>
                <c:formatCode>0.000</c:formatCode>
                <c:ptCount val="1"/>
                <c:pt idx="0">
                  <c:v>0.49808333333333338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GI'!$A$155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GI'!$B$155</c:f>
              <c:numCache>
                <c:formatCode>0.000</c:formatCode>
                <c:ptCount val="1"/>
                <c:pt idx="0">
                  <c:v>1.101718611111111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GI'!$A$156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GI'!$B$156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50072"/>
        <c:axId val="193350464"/>
      </c:scatterChart>
      <c:catAx>
        <c:axId val="1933500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350464"/>
        <c:crosses val="autoZero"/>
        <c:auto val="1"/>
        <c:lblAlgn val="ctr"/>
        <c:lblOffset val="100"/>
        <c:noMultiLvlLbl val="0"/>
      </c:catAx>
      <c:valAx>
        <c:axId val="19335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350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D10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(GI)'!$BP$1</c:f>
              <c:strCache>
                <c:ptCount val="1"/>
                <c:pt idx="0">
                  <c:v>Seuil 1 sigma D10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(GI)'!$BP$2:$BP$73</c:f>
              <c:numCache>
                <c:formatCode>General</c:formatCode>
                <c:ptCount val="72"/>
                <c:pt idx="0">
                  <c:v>0.73399069004916406</c:v>
                </c:pt>
                <c:pt idx="1">
                  <c:v>0.73399069004916406</c:v>
                </c:pt>
                <c:pt idx="2">
                  <c:v>0.73399069004916406</c:v>
                </c:pt>
                <c:pt idx="3">
                  <c:v>0.73399069004916406</c:v>
                </c:pt>
                <c:pt idx="4">
                  <c:v>0.73399069004916406</c:v>
                </c:pt>
                <c:pt idx="5">
                  <c:v>0.73399069004916406</c:v>
                </c:pt>
                <c:pt idx="6">
                  <c:v>0.73399069004916406</c:v>
                </c:pt>
                <c:pt idx="7">
                  <c:v>0.73399069004916406</c:v>
                </c:pt>
                <c:pt idx="8">
                  <c:v>0.73399069004916406</c:v>
                </c:pt>
                <c:pt idx="9">
                  <c:v>0.73399069004916406</c:v>
                </c:pt>
                <c:pt idx="10">
                  <c:v>0.73399069004916406</c:v>
                </c:pt>
                <c:pt idx="11">
                  <c:v>0.73399069004916406</c:v>
                </c:pt>
                <c:pt idx="12">
                  <c:v>0.73399069004916406</c:v>
                </c:pt>
                <c:pt idx="13">
                  <c:v>0.73399069004916406</c:v>
                </c:pt>
                <c:pt idx="14">
                  <c:v>0.73399069004916406</c:v>
                </c:pt>
                <c:pt idx="15">
                  <c:v>0.73399069004916406</c:v>
                </c:pt>
                <c:pt idx="16">
                  <c:v>0.73399069004916406</c:v>
                </c:pt>
                <c:pt idx="17">
                  <c:v>0.73399069004916406</c:v>
                </c:pt>
                <c:pt idx="18">
                  <c:v>0.73399069004916406</c:v>
                </c:pt>
                <c:pt idx="19">
                  <c:v>0.73399069004916406</c:v>
                </c:pt>
                <c:pt idx="20">
                  <c:v>0.73399069004916406</c:v>
                </c:pt>
                <c:pt idx="21">
                  <c:v>0.73399069004916406</c:v>
                </c:pt>
                <c:pt idx="22">
                  <c:v>0.73399069004916406</c:v>
                </c:pt>
                <c:pt idx="23">
                  <c:v>0.73399069004916406</c:v>
                </c:pt>
                <c:pt idx="24">
                  <c:v>0.73399069004916406</c:v>
                </c:pt>
                <c:pt idx="25">
                  <c:v>0.73399069004916406</c:v>
                </c:pt>
                <c:pt idx="26">
                  <c:v>0.73399069004916406</c:v>
                </c:pt>
                <c:pt idx="27">
                  <c:v>0.73399069004916406</c:v>
                </c:pt>
                <c:pt idx="28">
                  <c:v>0.73399069004916406</c:v>
                </c:pt>
                <c:pt idx="29">
                  <c:v>0.73399069004916406</c:v>
                </c:pt>
                <c:pt idx="30">
                  <c:v>0.73399069004916406</c:v>
                </c:pt>
                <c:pt idx="31">
                  <c:v>0.73399069004916406</c:v>
                </c:pt>
                <c:pt idx="32">
                  <c:v>0.73399069004916406</c:v>
                </c:pt>
                <c:pt idx="33">
                  <c:v>0.73399069004916406</c:v>
                </c:pt>
                <c:pt idx="34">
                  <c:v>0.73399069004916406</c:v>
                </c:pt>
                <c:pt idx="35">
                  <c:v>0.73399069004916406</c:v>
                </c:pt>
                <c:pt idx="36">
                  <c:v>0.73399069004916406</c:v>
                </c:pt>
                <c:pt idx="37">
                  <c:v>0.73399069004916406</c:v>
                </c:pt>
                <c:pt idx="38">
                  <c:v>0.73399069004916406</c:v>
                </c:pt>
                <c:pt idx="39">
                  <c:v>0.73399069004916406</c:v>
                </c:pt>
                <c:pt idx="40">
                  <c:v>0.73399069004916406</c:v>
                </c:pt>
                <c:pt idx="41">
                  <c:v>0.73399069004916406</c:v>
                </c:pt>
                <c:pt idx="42">
                  <c:v>0.73399069004916406</c:v>
                </c:pt>
                <c:pt idx="43">
                  <c:v>0.73399069004916406</c:v>
                </c:pt>
                <c:pt idx="44">
                  <c:v>0.73399069004916406</c:v>
                </c:pt>
                <c:pt idx="45">
                  <c:v>0.73399069004916406</c:v>
                </c:pt>
                <c:pt idx="46">
                  <c:v>0.73399069004916406</c:v>
                </c:pt>
                <c:pt idx="47">
                  <c:v>0.73399069004916406</c:v>
                </c:pt>
                <c:pt idx="48">
                  <c:v>0.73399069004916406</c:v>
                </c:pt>
                <c:pt idx="49">
                  <c:v>0.73399069004916406</c:v>
                </c:pt>
                <c:pt idx="50">
                  <c:v>0.73399069004916406</c:v>
                </c:pt>
                <c:pt idx="51">
                  <c:v>0.73399069004916406</c:v>
                </c:pt>
                <c:pt idx="52">
                  <c:v>0.73399069004916406</c:v>
                </c:pt>
                <c:pt idx="53">
                  <c:v>0.73399069004916406</c:v>
                </c:pt>
                <c:pt idx="54">
                  <c:v>0.73399069004916406</c:v>
                </c:pt>
                <c:pt idx="55">
                  <c:v>0.73399069004916406</c:v>
                </c:pt>
                <c:pt idx="56">
                  <c:v>0.73399069004916406</c:v>
                </c:pt>
                <c:pt idx="57">
                  <c:v>0.73399069004916406</c:v>
                </c:pt>
                <c:pt idx="58">
                  <c:v>0.73399069004916406</c:v>
                </c:pt>
                <c:pt idx="59">
                  <c:v>0.73399069004916406</c:v>
                </c:pt>
                <c:pt idx="60">
                  <c:v>0.73399069004916406</c:v>
                </c:pt>
                <c:pt idx="61">
                  <c:v>0.73399069004916406</c:v>
                </c:pt>
                <c:pt idx="62">
                  <c:v>0.73399069004916406</c:v>
                </c:pt>
                <c:pt idx="63">
                  <c:v>0.73399069004916406</c:v>
                </c:pt>
                <c:pt idx="64">
                  <c:v>0.73399069004916406</c:v>
                </c:pt>
                <c:pt idx="65">
                  <c:v>0.73399069004916406</c:v>
                </c:pt>
                <c:pt idx="66">
                  <c:v>0.73399069004916406</c:v>
                </c:pt>
                <c:pt idx="67">
                  <c:v>0.73399069004916406</c:v>
                </c:pt>
                <c:pt idx="68">
                  <c:v>0.73399069004916406</c:v>
                </c:pt>
                <c:pt idx="69">
                  <c:v>0.73399069004916406</c:v>
                </c:pt>
                <c:pt idx="70">
                  <c:v>0.73399069004916406</c:v>
                </c:pt>
                <c:pt idx="71">
                  <c:v>0.73399069004916406</c:v>
                </c:pt>
              </c:numCache>
            </c:numRef>
          </c:val>
        </c:ser>
        <c:ser>
          <c:idx val="5"/>
          <c:order val="5"/>
          <c:tx>
            <c:strRef>
              <c:f>'GAUCHE Intrados (GI)'!$BQ$1</c:f>
              <c:strCache>
                <c:ptCount val="1"/>
                <c:pt idx="0">
                  <c:v>Seuil 2 sigma D10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(GI)'!$BQ$2:$BQ$73</c:f>
              <c:numCache>
                <c:formatCode>General</c:formatCode>
                <c:ptCount val="72"/>
                <c:pt idx="0">
                  <c:v>0.20681013449360838</c:v>
                </c:pt>
                <c:pt idx="1">
                  <c:v>0.20681013449360838</c:v>
                </c:pt>
                <c:pt idx="2">
                  <c:v>0.20681013449360838</c:v>
                </c:pt>
                <c:pt idx="3">
                  <c:v>0.20681013449360838</c:v>
                </c:pt>
                <c:pt idx="4">
                  <c:v>0.20681013449360838</c:v>
                </c:pt>
                <c:pt idx="5">
                  <c:v>0.20681013449360838</c:v>
                </c:pt>
                <c:pt idx="6">
                  <c:v>0.20681013449360838</c:v>
                </c:pt>
                <c:pt idx="7">
                  <c:v>0.20681013449360838</c:v>
                </c:pt>
                <c:pt idx="8">
                  <c:v>0.20681013449360838</c:v>
                </c:pt>
                <c:pt idx="9">
                  <c:v>0.20681013449360838</c:v>
                </c:pt>
                <c:pt idx="10">
                  <c:v>0.20681013449360838</c:v>
                </c:pt>
                <c:pt idx="11">
                  <c:v>0.20681013449360838</c:v>
                </c:pt>
                <c:pt idx="12">
                  <c:v>0.20681013449360838</c:v>
                </c:pt>
                <c:pt idx="13">
                  <c:v>0.20681013449360838</c:v>
                </c:pt>
                <c:pt idx="14">
                  <c:v>0.20681013449360838</c:v>
                </c:pt>
                <c:pt idx="15">
                  <c:v>0.20681013449360838</c:v>
                </c:pt>
                <c:pt idx="16">
                  <c:v>0.20681013449360838</c:v>
                </c:pt>
                <c:pt idx="17">
                  <c:v>0.20681013449360838</c:v>
                </c:pt>
                <c:pt idx="18">
                  <c:v>0.20681013449360838</c:v>
                </c:pt>
                <c:pt idx="19">
                  <c:v>0.20681013449360838</c:v>
                </c:pt>
                <c:pt idx="20">
                  <c:v>0.20681013449360838</c:v>
                </c:pt>
                <c:pt idx="21">
                  <c:v>0.20681013449360838</c:v>
                </c:pt>
                <c:pt idx="22">
                  <c:v>0.20681013449360838</c:v>
                </c:pt>
                <c:pt idx="23">
                  <c:v>0.20681013449360838</c:v>
                </c:pt>
                <c:pt idx="24">
                  <c:v>0.20681013449360838</c:v>
                </c:pt>
                <c:pt idx="25">
                  <c:v>0.20681013449360838</c:v>
                </c:pt>
                <c:pt idx="26">
                  <c:v>0.20681013449360838</c:v>
                </c:pt>
                <c:pt idx="27">
                  <c:v>0.20681013449360838</c:v>
                </c:pt>
                <c:pt idx="28">
                  <c:v>0.20681013449360838</c:v>
                </c:pt>
                <c:pt idx="29">
                  <c:v>0.20681013449360838</c:v>
                </c:pt>
                <c:pt idx="30">
                  <c:v>0.20681013449360838</c:v>
                </c:pt>
                <c:pt idx="31">
                  <c:v>0.20681013449360838</c:v>
                </c:pt>
                <c:pt idx="32">
                  <c:v>0.20681013449360838</c:v>
                </c:pt>
                <c:pt idx="33">
                  <c:v>0.20681013449360838</c:v>
                </c:pt>
                <c:pt idx="34">
                  <c:v>0.20681013449360838</c:v>
                </c:pt>
                <c:pt idx="35">
                  <c:v>0.20681013449360838</c:v>
                </c:pt>
                <c:pt idx="36">
                  <c:v>0.20681013449360838</c:v>
                </c:pt>
                <c:pt idx="37">
                  <c:v>0.20681013449360838</c:v>
                </c:pt>
                <c:pt idx="38">
                  <c:v>0.20681013449360838</c:v>
                </c:pt>
                <c:pt idx="39">
                  <c:v>0.20681013449360838</c:v>
                </c:pt>
                <c:pt idx="40">
                  <c:v>0.20681013449360838</c:v>
                </c:pt>
                <c:pt idx="41">
                  <c:v>0.20681013449360838</c:v>
                </c:pt>
                <c:pt idx="42">
                  <c:v>0.20681013449360838</c:v>
                </c:pt>
                <c:pt idx="43">
                  <c:v>0.20681013449360838</c:v>
                </c:pt>
                <c:pt idx="44">
                  <c:v>0.20681013449360838</c:v>
                </c:pt>
                <c:pt idx="45">
                  <c:v>0.20681013449360838</c:v>
                </c:pt>
                <c:pt idx="46">
                  <c:v>0.20681013449360838</c:v>
                </c:pt>
                <c:pt idx="47">
                  <c:v>0.20681013449360838</c:v>
                </c:pt>
                <c:pt idx="48">
                  <c:v>0.20681013449360838</c:v>
                </c:pt>
                <c:pt idx="49">
                  <c:v>0.20681013449360838</c:v>
                </c:pt>
                <c:pt idx="50">
                  <c:v>0.20681013449360838</c:v>
                </c:pt>
                <c:pt idx="51">
                  <c:v>0.20681013449360838</c:v>
                </c:pt>
                <c:pt idx="52">
                  <c:v>0.20681013449360838</c:v>
                </c:pt>
                <c:pt idx="53">
                  <c:v>0.20681013449360838</c:v>
                </c:pt>
                <c:pt idx="54">
                  <c:v>0.20681013449360838</c:v>
                </c:pt>
                <c:pt idx="55">
                  <c:v>0.20681013449360838</c:v>
                </c:pt>
                <c:pt idx="56">
                  <c:v>0.20681013449360838</c:v>
                </c:pt>
                <c:pt idx="57">
                  <c:v>0.20681013449360838</c:v>
                </c:pt>
                <c:pt idx="58">
                  <c:v>0.20681013449360838</c:v>
                </c:pt>
                <c:pt idx="59">
                  <c:v>0.20681013449360838</c:v>
                </c:pt>
                <c:pt idx="60">
                  <c:v>0.20681013449360838</c:v>
                </c:pt>
                <c:pt idx="61">
                  <c:v>0.20681013449360838</c:v>
                </c:pt>
                <c:pt idx="62">
                  <c:v>0.20681013449360838</c:v>
                </c:pt>
                <c:pt idx="63">
                  <c:v>0.20681013449360838</c:v>
                </c:pt>
                <c:pt idx="64">
                  <c:v>0.20681013449360838</c:v>
                </c:pt>
                <c:pt idx="65">
                  <c:v>0.20681013449360838</c:v>
                </c:pt>
                <c:pt idx="66">
                  <c:v>0.20681013449360838</c:v>
                </c:pt>
                <c:pt idx="67">
                  <c:v>0.20681013449360838</c:v>
                </c:pt>
                <c:pt idx="68">
                  <c:v>0.20681013449360838</c:v>
                </c:pt>
                <c:pt idx="69">
                  <c:v>0.20681013449360838</c:v>
                </c:pt>
                <c:pt idx="70">
                  <c:v>0.20681013449360838</c:v>
                </c:pt>
                <c:pt idx="71">
                  <c:v>0.20681013449360838</c:v>
                </c:pt>
              </c:numCache>
            </c:numRef>
          </c:val>
        </c:ser>
        <c:ser>
          <c:idx val="6"/>
          <c:order val="6"/>
          <c:tx>
            <c:strRef>
              <c:f>'GAUCHE Intrados (GI)'!$BR$1</c:f>
              <c:strCache>
                <c:ptCount val="1"/>
                <c:pt idx="0">
                  <c:v>Seuil 3 sigma D10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(GI)'!$BR$2:$BR$73</c:f>
              <c:numCache>
                <c:formatCode>General</c:formatCode>
                <c:ptCount val="72"/>
                <c:pt idx="0">
                  <c:v>0.20681013449360838</c:v>
                </c:pt>
                <c:pt idx="1">
                  <c:v>0.20681013449360838</c:v>
                </c:pt>
                <c:pt idx="2">
                  <c:v>0.20681013449360838</c:v>
                </c:pt>
                <c:pt idx="3">
                  <c:v>0.20681013449360838</c:v>
                </c:pt>
                <c:pt idx="4">
                  <c:v>0.20681013449360838</c:v>
                </c:pt>
                <c:pt idx="5">
                  <c:v>0.20681013449360838</c:v>
                </c:pt>
                <c:pt idx="6">
                  <c:v>0.20681013449360838</c:v>
                </c:pt>
                <c:pt idx="7">
                  <c:v>0.20681013449360838</c:v>
                </c:pt>
                <c:pt idx="8">
                  <c:v>0.20681013449360838</c:v>
                </c:pt>
                <c:pt idx="9">
                  <c:v>0.20681013449360838</c:v>
                </c:pt>
                <c:pt idx="10">
                  <c:v>0.20681013449360838</c:v>
                </c:pt>
                <c:pt idx="11">
                  <c:v>0.20681013449360838</c:v>
                </c:pt>
                <c:pt idx="12">
                  <c:v>0.20681013449360838</c:v>
                </c:pt>
                <c:pt idx="13">
                  <c:v>0.20681013449360838</c:v>
                </c:pt>
                <c:pt idx="14">
                  <c:v>0.20681013449360838</c:v>
                </c:pt>
                <c:pt idx="15">
                  <c:v>0.20681013449360838</c:v>
                </c:pt>
                <c:pt idx="16">
                  <c:v>0.20681013449360838</c:v>
                </c:pt>
                <c:pt idx="17">
                  <c:v>0.20681013449360838</c:v>
                </c:pt>
                <c:pt idx="18">
                  <c:v>0.20681013449360838</c:v>
                </c:pt>
                <c:pt idx="19">
                  <c:v>0.20681013449360838</c:v>
                </c:pt>
                <c:pt idx="20">
                  <c:v>0.20681013449360838</c:v>
                </c:pt>
                <c:pt idx="21">
                  <c:v>0.20681013449360838</c:v>
                </c:pt>
                <c:pt idx="22">
                  <c:v>0.20681013449360838</c:v>
                </c:pt>
                <c:pt idx="23">
                  <c:v>0.20681013449360838</c:v>
                </c:pt>
                <c:pt idx="24">
                  <c:v>0.20681013449360838</c:v>
                </c:pt>
                <c:pt idx="25">
                  <c:v>0.20681013449360838</c:v>
                </c:pt>
                <c:pt idx="26">
                  <c:v>0.20681013449360838</c:v>
                </c:pt>
                <c:pt idx="27">
                  <c:v>0.20681013449360838</c:v>
                </c:pt>
                <c:pt idx="28">
                  <c:v>0.20681013449360838</c:v>
                </c:pt>
                <c:pt idx="29">
                  <c:v>0.20681013449360838</c:v>
                </c:pt>
                <c:pt idx="30">
                  <c:v>0.20681013449360838</c:v>
                </c:pt>
                <c:pt idx="31">
                  <c:v>0.20681013449360838</c:v>
                </c:pt>
                <c:pt idx="32">
                  <c:v>0.20681013449360838</c:v>
                </c:pt>
                <c:pt idx="33">
                  <c:v>0.20681013449360838</c:v>
                </c:pt>
                <c:pt idx="34">
                  <c:v>0.20681013449360838</c:v>
                </c:pt>
                <c:pt idx="35">
                  <c:v>0.20681013449360838</c:v>
                </c:pt>
                <c:pt idx="36">
                  <c:v>0.20681013449360838</c:v>
                </c:pt>
                <c:pt idx="37">
                  <c:v>0.20681013449360838</c:v>
                </c:pt>
                <c:pt idx="38">
                  <c:v>0.20681013449360838</c:v>
                </c:pt>
                <c:pt idx="39">
                  <c:v>0.20681013449360838</c:v>
                </c:pt>
                <c:pt idx="40">
                  <c:v>0.20681013449360838</c:v>
                </c:pt>
                <c:pt idx="41">
                  <c:v>0.20681013449360838</c:v>
                </c:pt>
                <c:pt idx="42">
                  <c:v>0.20681013449360838</c:v>
                </c:pt>
                <c:pt idx="43">
                  <c:v>0.20681013449360838</c:v>
                </c:pt>
                <c:pt idx="44">
                  <c:v>0.20681013449360838</c:v>
                </c:pt>
                <c:pt idx="45">
                  <c:v>0.20681013449360838</c:v>
                </c:pt>
                <c:pt idx="46">
                  <c:v>0.20681013449360838</c:v>
                </c:pt>
                <c:pt idx="47">
                  <c:v>0.20681013449360838</c:v>
                </c:pt>
                <c:pt idx="48">
                  <c:v>0.20681013449360838</c:v>
                </c:pt>
                <c:pt idx="49">
                  <c:v>0.20681013449360838</c:v>
                </c:pt>
                <c:pt idx="50">
                  <c:v>0.20681013449360838</c:v>
                </c:pt>
                <c:pt idx="51">
                  <c:v>0.20681013449360838</c:v>
                </c:pt>
                <c:pt idx="52">
                  <c:v>0.20681013449360838</c:v>
                </c:pt>
                <c:pt idx="53">
                  <c:v>0.20681013449360838</c:v>
                </c:pt>
                <c:pt idx="54">
                  <c:v>0.20681013449360838</c:v>
                </c:pt>
                <c:pt idx="55">
                  <c:v>0.20681013449360838</c:v>
                </c:pt>
                <c:pt idx="56">
                  <c:v>0.20681013449360838</c:v>
                </c:pt>
                <c:pt idx="57">
                  <c:v>0.20681013449360838</c:v>
                </c:pt>
                <c:pt idx="58">
                  <c:v>0.20681013449360838</c:v>
                </c:pt>
                <c:pt idx="59">
                  <c:v>0.20681013449360838</c:v>
                </c:pt>
                <c:pt idx="60">
                  <c:v>0.20681013449360838</c:v>
                </c:pt>
                <c:pt idx="61">
                  <c:v>0.20681013449360838</c:v>
                </c:pt>
                <c:pt idx="62">
                  <c:v>0.20681013449360838</c:v>
                </c:pt>
                <c:pt idx="63">
                  <c:v>0.20681013449360838</c:v>
                </c:pt>
                <c:pt idx="64">
                  <c:v>0.20681013449360838</c:v>
                </c:pt>
                <c:pt idx="65">
                  <c:v>0.20681013449360838</c:v>
                </c:pt>
                <c:pt idx="66">
                  <c:v>0.20681013449360838</c:v>
                </c:pt>
                <c:pt idx="67">
                  <c:v>0.20681013449360838</c:v>
                </c:pt>
                <c:pt idx="68">
                  <c:v>0.20681013449360838</c:v>
                </c:pt>
                <c:pt idx="69">
                  <c:v>0.20681013449360838</c:v>
                </c:pt>
                <c:pt idx="70">
                  <c:v>0.20681013449360838</c:v>
                </c:pt>
                <c:pt idx="71">
                  <c:v>0.20681013449360838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765952"/>
        <c:axId val="137766344"/>
      </c:areaChart>
      <c:lineChart>
        <c:grouping val="standard"/>
        <c:varyColors val="0"/>
        <c:ser>
          <c:idx val="0"/>
          <c:order val="0"/>
          <c:tx>
            <c:strRef>
              <c:f>'GAUCHE Intrados (GI)'!$Q$1</c:f>
              <c:strCache>
                <c:ptCount val="1"/>
                <c:pt idx="0">
                  <c:v>cercle D10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'GAUCHE Intrados (GI)'!$Q$2:$Q$73</c:f>
              <c:numCache>
                <c:formatCode>0.00</c:formatCode>
                <c:ptCount val="72"/>
                <c:pt idx="0">
                  <c:v>0.41</c:v>
                </c:pt>
                <c:pt idx="1">
                  <c:v>0.7</c:v>
                </c:pt>
                <c:pt idx="2">
                  <c:v>0.83</c:v>
                </c:pt>
                <c:pt idx="3">
                  <c:v>0.42</c:v>
                </c:pt>
                <c:pt idx="4">
                  <c:v>0.64</c:v>
                </c:pt>
                <c:pt idx="5">
                  <c:v>0.47</c:v>
                </c:pt>
                <c:pt idx="6">
                  <c:v>0.27</c:v>
                </c:pt>
                <c:pt idx="7">
                  <c:v>7.0000000000000007E-2</c:v>
                </c:pt>
                <c:pt idx="8">
                  <c:v>0.49</c:v>
                </c:pt>
                <c:pt idx="9">
                  <c:v>0.76</c:v>
                </c:pt>
                <c:pt idx="10">
                  <c:v>0.77</c:v>
                </c:pt>
                <c:pt idx="11">
                  <c:v>0.27</c:v>
                </c:pt>
                <c:pt idx="12">
                  <c:v>0.45</c:v>
                </c:pt>
                <c:pt idx="13">
                  <c:v>0.85</c:v>
                </c:pt>
                <c:pt idx="14">
                  <c:v>0.43</c:v>
                </c:pt>
                <c:pt idx="15">
                  <c:v>0.52</c:v>
                </c:pt>
                <c:pt idx="16">
                  <c:v>0.6</c:v>
                </c:pt>
                <c:pt idx="17">
                  <c:v>0.46</c:v>
                </c:pt>
                <c:pt idx="18">
                  <c:v>0.56000000000000005</c:v>
                </c:pt>
                <c:pt idx="19">
                  <c:v>0.63</c:v>
                </c:pt>
                <c:pt idx="20">
                  <c:v>0.99</c:v>
                </c:pt>
                <c:pt idx="21">
                  <c:v>0.68</c:v>
                </c:pt>
                <c:pt idx="22">
                  <c:v>0.81</c:v>
                </c:pt>
                <c:pt idx="23">
                  <c:v>0.31</c:v>
                </c:pt>
                <c:pt idx="24">
                  <c:v>0.48</c:v>
                </c:pt>
                <c:pt idx="25">
                  <c:v>0.26</c:v>
                </c:pt>
                <c:pt idx="26">
                  <c:v>0.28000000000000003</c:v>
                </c:pt>
                <c:pt idx="27">
                  <c:v>0.47</c:v>
                </c:pt>
                <c:pt idx="28">
                  <c:v>0.12</c:v>
                </c:pt>
                <c:pt idx="29">
                  <c:v>0.89</c:v>
                </c:pt>
                <c:pt idx="30">
                  <c:v>0.64</c:v>
                </c:pt>
                <c:pt idx="31">
                  <c:v>0.82</c:v>
                </c:pt>
                <c:pt idx="32">
                  <c:v>0.68</c:v>
                </c:pt>
                <c:pt idx="33">
                  <c:v>0.53</c:v>
                </c:pt>
                <c:pt idx="34">
                  <c:v>0.61</c:v>
                </c:pt>
                <c:pt idx="35">
                  <c:v>0.71</c:v>
                </c:pt>
                <c:pt idx="36">
                  <c:v>0.39</c:v>
                </c:pt>
                <c:pt idx="37">
                  <c:v>0.47</c:v>
                </c:pt>
                <c:pt idx="38">
                  <c:v>0.73</c:v>
                </c:pt>
                <c:pt idx="39">
                  <c:v>0.53</c:v>
                </c:pt>
                <c:pt idx="40">
                  <c:v>0.24</c:v>
                </c:pt>
                <c:pt idx="41">
                  <c:v>0.42</c:v>
                </c:pt>
                <c:pt idx="42">
                  <c:v>0.36</c:v>
                </c:pt>
                <c:pt idx="43">
                  <c:v>0.94</c:v>
                </c:pt>
                <c:pt idx="44">
                  <c:v>0.5</c:v>
                </c:pt>
                <c:pt idx="45">
                  <c:v>0.69</c:v>
                </c:pt>
                <c:pt idx="46">
                  <c:v>0.96</c:v>
                </c:pt>
                <c:pt idx="47">
                  <c:v>0.5</c:v>
                </c:pt>
                <c:pt idx="48">
                  <c:v>0.34</c:v>
                </c:pt>
                <c:pt idx="49">
                  <c:v>0.47</c:v>
                </c:pt>
                <c:pt idx="50">
                  <c:v>0.46</c:v>
                </c:pt>
                <c:pt idx="51">
                  <c:v>0.6</c:v>
                </c:pt>
                <c:pt idx="52">
                  <c:v>0.74</c:v>
                </c:pt>
                <c:pt idx="53">
                  <c:v>0.39</c:v>
                </c:pt>
                <c:pt idx="54">
                  <c:v>0.43</c:v>
                </c:pt>
                <c:pt idx="55">
                  <c:v>0.55000000000000004</c:v>
                </c:pt>
                <c:pt idx="56">
                  <c:v>0.75</c:v>
                </c:pt>
                <c:pt idx="57">
                  <c:v>0.4</c:v>
                </c:pt>
                <c:pt idx="58">
                  <c:v>0.43</c:v>
                </c:pt>
                <c:pt idx="59">
                  <c:v>0.22</c:v>
                </c:pt>
                <c:pt idx="60">
                  <c:v>0.4</c:v>
                </c:pt>
                <c:pt idx="61">
                  <c:v>0.3</c:v>
                </c:pt>
                <c:pt idx="62">
                  <c:v>0.49</c:v>
                </c:pt>
                <c:pt idx="63" formatCode="General">
                  <c:v>0.59</c:v>
                </c:pt>
                <c:pt idx="64" formatCode="General">
                  <c:v>0.36</c:v>
                </c:pt>
                <c:pt idx="65" formatCode="General">
                  <c:v>0.35</c:v>
                </c:pt>
                <c:pt idx="66" formatCode="General">
                  <c:v>0.5</c:v>
                </c:pt>
                <c:pt idx="67" formatCode="General">
                  <c:v>0.17</c:v>
                </c:pt>
                <c:pt idx="68" formatCode="General">
                  <c:v>0.57999999999999996</c:v>
                </c:pt>
                <c:pt idx="69" formatCode="General">
                  <c:v>0.32400000000000001</c:v>
                </c:pt>
                <c:pt idx="70" formatCode="General">
                  <c:v>0.90400000000000003</c:v>
                </c:pt>
                <c:pt idx="71" formatCode="General">
                  <c:v>0.59899999999999998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65952"/>
        <c:axId val="137766344"/>
      </c:lineChart>
      <c:scatterChart>
        <c:scatterStyle val="lineMarker"/>
        <c:varyColors val="0"/>
        <c:ser>
          <c:idx val="1"/>
          <c:order val="1"/>
          <c:tx>
            <c:strRef>
              <c:f>'Graphiques GI'!$A$166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GI'!$B$166</c:f>
              <c:numCache>
                <c:formatCode>0.000</c:formatCode>
                <c:ptCount val="1"/>
                <c:pt idx="0">
                  <c:v>0.52718055555555565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GI'!$A$167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GI'!$B$167</c:f>
              <c:numCache>
                <c:formatCode>0.000</c:formatCode>
                <c:ptCount val="1"/>
                <c:pt idx="0">
                  <c:v>1.2304180555555555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GI'!$A$168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6D6D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GI'!$B$168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765952"/>
        <c:axId val="137766344"/>
      </c:scatterChart>
      <c:catAx>
        <c:axId val="1377659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766344"/>
        <c:crosses val="autoZero"/>
        <c:auto val="1"/>
        <c:lblAlgn val="ctr"/>
        <c:lblOffset val="100"/>
        <c:noMultiLvlLbl val="0"/>
      </c:catAx>
      <c:valAx>
        <c:axId val="137766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765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D11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Intrados (GI)'!$BT$1</c:f>
              <c:strCache>
                <c:ptCount val="1"/>
                <c:pt idx="0">
                  <c:v>Seuil 1 sigma D11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(GI)'!$BT$2:$BT$73</c:f>
              <c:numCache>
                <c:formatCode>General</c:formatCode>
                <c:ptCount val="72"/>
                <c:pt idx="0">
                  <c:v>0.70591447730495149</c:v>
                </c:pt>
                <c:pt idx="1">
                  <c:v>0.70591447730495149</c:v>
                </c:pt>
                <c:pt idx="2">
                  <c:v>0.70591447730495149</c:v>
                </c:pt>
                <c:pt idx="3">
                  <c:v>0.70591447730495149</c:v>
                </c:pt>
                <c:pt idx="4">
                  <c:v>0.70591447730495149</c:v>
                </c:pt>
                <c:pt idx="5">
                  <c:v>0.70591447730495149</c:v>
                </c:pt>
                <c:pt idx="6">
                  <c:v>0.70591447730495149</c:v>
                </c:pt>
                <c:pt idx="7">
                  <c:v>0.70591447730495149</c:v>
                </c:pt>
                <c:pt idx="8">
                  <c:v>0.70591447730495149</c:v>
                </c:pt>
                <c:pt idx="9">
                  <c:v>0.70591447730495149</c:v>
                </c:pt>
                <c:pt idx="10">
                  <c:v>0.70591447730495149</c:v>
                </c:pt>
                <c:pt idx="11">
                  <c:v>0.70591447730495149</c:v>
                </c:pt>
                <c:pt idx="12">
                  <c:v>0.70591447730495149</c:v>
                </c:pt>
                <c:pt idx="13">
                  <c:v>0.70591447730495149</c:v>
                </c:pt>
                <c:pt idx="14">
                  <c:v>0.70591447730495149</c:v>
                </c:pt>
                <c:pt idx="15">
                  <c:v>0.70591447730495149</c:v>
                </c:pt>
                <c:pt idx="16">
                  <c:v>0.70591447730495149</c:v>
                </c:pt>
                <c:pt idx="17">
                  <c:v>0.70591447730495149</c:v>
                </c:pt>
                <c:pt idx="18">
                  <c:v>0.70591447730495149</c:v>
                </c:pt>
                <c:pt idx="19">
                  <c:v>0.70591447730495149</c:v>
                </c:pt>
                <c:pt idx="20">
                  <c:v>0.70591447730495149</c:v>
                </c:pt>
                <c:pt idx="21">
                  <c:v>0.70591447730495149</c:v>
                </c:pt>
                <c:pt idx="22">
                  <c:v>0.70591447730495149</c:v>
                </c:pt>
                <c:pt idx="23">
                  <c:v>0.70591447730495149</c:v>
                </c:pt>
                <c:pt idx="24">
                  <c:v>0.70591447730495149</c:v>
                </c:pt>
                <c:pt idx="25">
                  <c:v>0.70591447730495149</c:v>
                </c:pt>
                <c:pt idx="26">
                  <c:v>0.70591447730495149</c:v>
                </c:pt>
                <c:pt idx="27">
                  <c:v>0.70591447730495149</c:v>
                </c:pt>
                <c:pt idx="28">
                  <c:v>0.70591447730495149</c:v>
                </c:pt>
                <c:pt idx="29">
                  <c:v>0.70591447730495149</c:v>
                </c:pt>
                <c:pt idx="30">
                  <c:v>0.70591447730495149</c:v>
                </c:pt>
                <c:pt idx="31">
                  <c:v>0.70591447730495149</c:v>
                </c:pt>
                <c:pt idx="32">
                  <c:v>0.70591447730495149</c:v>
                </c:pt>
                <c:pt idx="33">
                  <c:v>0.70591447730495149</c:v>
                </c:pt>
                <c:pt idx="34">
                  <c:v>0.70591447730495149</c:v>
                </c:pt>
                <c:pt idx="35">
                  <c:v>0.70591447730495149</c:v>
                </c:pt>
                <c:pt idx="36">
                  <c:v>0.70591447730495149</c:v>
                </c:pt>
                <c:pt idx="37">
                  <c:v>0.70591447730495149</c:v>
                </c:pt>
                <c:pt idx="38">
                  <c:v>0.70591447730495149</c:v>
                </c:pt>
                <c:pt idx="39">
                  <c:v>0.70591447730495149</c:v>
                </c:pt>
                <c:pt idx="40">
                  <c:v>0.70591447730495149</c:v>
                </c:pt>
                <c:pt idx="41">
                  <c:v>0.70591447730495149</c:v>
                </c:pt>
                <c:pt idx="42">
                  <c:v>0.70591447730495149</c:v>
                </c:pt>
                <c:pt idx="43">
                  <c:v>0.70591447730495149</c:v>
                </c:pt>
                <c:pt idx="44">
                  <c:v>0.70591447730495149</c:v>
                </c:pt>
                <c:pt idx="45">
                  <c:v>0.70591447730495149</c:v>
                </c:pt>
                <c:pt idx="46">
                  <c:v>0.70591447730495149</c:v>
                </c:pt>
                <c:pt idx="47">
                  <c:v>0.70591447730495149</c:v>
                </c:pt>
                <c:pt idx="48">
                  <c:v>0.70591447730495149</c:v>
                </c:pt>
                <c:pt idx="49">
                  <c:v>0.70591447730495149</c:v>
                </c:pt>
                <c:pt idx="50">
                  <c:v>0.70591447730495149</c:v>
                </c:pt>
                <c:pt idx="51">
                  <c:v>0.70591447730495149</c:v>
                </c:pt>
                <c:pt idx="52">
                  <c:v>0.70591447730495149</c:v>
                </c:pt>
                <c:pt idx="53">
                  <c:v>0.70591447730495149</c:v>
                </c:pt>
                <c:pt idx="54">
                  <c:v>0.70591447730495149</c:v>
                </c:pt>
                <c:pt idx="55">
                  <c:v>0.70591447730495149</c:v>
                </c:pt>
                <c:pt idx="56">
                  <c:v>0.70591447730495149</c:v>
                </c:pt>
                <c:pt idx="57">
                  <c:v>0.70591447730495149</c:v>
                </c:pt>
                <c:pt idx="58">
                  <c:v>0.70591447730495149</c:v>
                </c:pt>
                <c:pt idx="59">
                  <c:v>0.70591447730495149</c:v>
                </c:pt>
                <c:pt idx="60">
                  <c:v>0.70591447730495149</c:v>
                </c:pt>
                <c:pt idx="61">
                  <c:v>0.70591447730495149</c:v>
                </c:pt>
                <c:pt idx="62">
                  <c:v>0.70591447730495149</c:v>
                </c:pt>
                <c:pt idx="63">
                  <c:v>0.70591447730495149</c:v>
                </c:pt>
                <c:pt idx="64">
                  <c:v>0.70591447730495149</c:v>
                </c:pt>
                <c:pt idx="65">
                  <c:v>0.70591447730495149</c:v>
                </c:pt>
                <c:pt idx="66">
                  <c:v>0.70591447730495149</c:v>
                </c:pt>
                <c:pt idx="67">
                  <c:v>0.70591447730495149</c:v>
                </c:pt>
                <c:pt idx="68">
                  <c:v>0.70591447730495149</c:v>
                </c:pt>
                <c:pt idx="69">
                  <c:v>0.70591447730495149</c:v>
                </c:pt>
                <c:pt idx="70">
                  <c:v>0.70591447730495149</c:v>
                </c:pt>
                <c:pt idx="71">
                  <c:v>0.70591447730495149</c:v>
                </c:pt>
              </c:numCache>
            </c:numRef>
          </c:val>
        </c:ser>
        <c:ser>
          <c:idx val="5"/>
          <c:order val="5"/>
          <c:tx>
            <c:strRef>
              <c:f>'GAUCHE Intrados (GI)'!$BU$1</c:f>
              <c:strCache>
                <c:ptCount val="1"/>
                <c:pt idx="0">
                  <c:v>Seuil 2 sigma D11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Intrados (GI)'!$BU$2:$BU$73</c:f>
              <c:numCache>
                <c:formatCode>General</c:formatCode>
                <c:ptCount val="72"/>
                <c:pt idx="0">
                  <c:v>0.19680336619384053</c:v>
                </c:pt>
                <c:pt idx="1">
                  <c:v>0.19680336619384053</c:v>
                </c:pt>
                <c:pt idx="2">
                  <c:v>0.19680336619384053</c:v>
                </c:pt>
                <c:pt idx="3">
                  <c:v>0.19680336619384053</c:v>
                </c:pt>
                <c:pt idx="4">
                  <c:v>0.19680336619384053</c:v>
                </c:pt>
                <c:pt idx="5">
                  <c:v>0.19680336619384053</c:v>
                </c:pt>
                <c:pt idx="6">
                  <c:v>0.19680336619384053</c:v>
                </c:pt>
                <c:pt idx="7">
                  <c:v>0.19680336619384053</c:v>
                </c:pt>
                <c:pt idx="8">
                  <c:v>0.19680336619384053</c:v>
                </c:pt>
                <c:pt idx="9">
                  <c:v>0.19680336619384053</c:v>
                </c:pt>
                <c:pt idx="10">
                  <c:v>0.19680336619384053</c:v>
                </c:pt>
                <c:pt idx="11">
                  <c:v>0.19680336619384053</c:v>
                </c:pt>
                <c:pt idx="12">
                  <c:v>0.19680336619384053</c:v>
                </c:pt>
                <c:pt idx="13">
                  <c:v>0.19680336619384053</c:v>
                </c:pt>
                <c:pt idx="14">
                  <c:v>0.19680336619384053</c:v>
                </c:pt>
                <c:pt idx="15">
                  <c:v>0.19680336619384053</c:v>
                </c:pt>
                <c:pt idx="16">
                  <c:v>0.19680336619384053</c:v>
                </c:pt>
                <c:pt idx="17">
                  <c:v>0.19680336619384053</c:v>
                </c:pt>
                <c:pt idx="18">
                  <c:v>0.19680336619384053</c:v>
                </c:pt>
                <c:pt idx="19">
                  <c:v>0.19680336619384053</c:v>
                </c:pt>
                <c:pt idx="20">
                  <c:v>0.19680336619384053</c:v>
                </c:pt>
                <c:pt idx="21">
                  <c:v>0.19680336619384053</c:v>
                </c:pt>
                <c:pt idx="22">
                  <c:v>0.19680336619384053</c:v>
                </c:pt>
                <c:pt idx="23">
                  <c:v>0.19680336619384053</c:v>
                </c:pt>
                <c:pt idx="24">
                  <c:v>0.19680336619384053</c:v>
                </c:pt>
                <c:pt idx="25">
                  <c:v>0.19680336619384053</c:v>
                </c:pt>
                <c:pt idx="26">
                  <c:v>0.19680336619384053</c:v>
                </c:pt>
                <c:pt idx="27">
                  <c:v>0.19680336619384053</c:v>
                </c:pt>
                <c:pt idx="28">
                  <c:v>0.19680336619384053</c:v>
                </c:pt>
                <c:pt idx="29">
                  <c:v>0.19680336619384053</c:v>
                </c:pt>
                <c:pt idx="30">
                  <c:v>0.19680336619384053</c:v>
                </c:pt>
                <c:pt idx="31">
                  <c:v>0.19680336619384053</c:v>
                </c:pt>
                <c:pt idx="32">
                  <c:v>0.19680336619384053</c:v>
                </c:pt>
                <c:pt idx="33">
                  <c:v>0.19680336619384053</c:v>
                </c:pt>
                <c:pt idx="34">
                  <c:v>0.19680336619384053</c:v>
                </c:pt>
                <c:pt idx="35">
                  <c:v>0.19680336619384053</c:v>
                </c:pt>
                <c:pt idx="36">
                  <c:v>0.19680336619384053</c:v>
                </c:pt>
                <c:pt idx="37">
                  <c:v>0.19680336619384053</c:v>
                </c:pt>
                <c:pt idx="38">
                  <c:v>0.19680336619384053</c:v>
                </c:pt>
                <c:pt idx="39">
                  <c:v>0.19680336619384053</c:v>
                </c:pt>
                <c:pt idx="40">
                  <c:v>0.19680336619384053</c:v>
                </c:pt>
                <c:pt idx="41">
                  <c:v>0.19680336619384053</c:v>
                </c:pt>
                <c:pt idx="42">
                  <c:v>0.19680336619384053</c:v>
                </c:pt>
                <c:pt idx="43">
                  <c:v>0.19680336619384053</c:v>
                </c:pt>
                <c:pt idx="44">
                  <c:v>0.19680336619384053</c:v>
                </c:pt>
                <c:pt idx="45">
                  <c:v>0.19680336619384053</c:v>
                </c:pt>
                <c:pt idx="46">
                  <c:v>0.19680336619384053</c:v>
                </c:pt>
                <c:pt idx="47">
                  <c:v>0.19680336619384053</c:v>
                </c:pt>
                <c:pt idx="48">
                  <c:v>0.19680336619384053</c:v>
                </c:pt>
                <c:pt idx="49">
                  <c:v>0.19680336619384053</c:v>
                </c:pt>
                <c:pt idx="50">
                  <c:v>0.19680336619384053</c:v>
                </c:pt>
                <c:pt idx="51">
                  <c:v>0.19680336619384053</c:v>
                </c:pt>
                <c:pt idx="52">
                  <c:v>0.19680336619384053</c:v>
                </c:pt>
                <c:pt idx="53">
                  <c:v>0.19680336619384053</c:v>
                </c:pt>
                <c:pt idx="54">
                  <c:v>0.19680336619384053</c:v>
                </c:pt>
                <c:pt idx="55">
                  <c:v>0.19680336619384053</c:v>
                </c:pt>
                <c:pt idx="56">
                  <c:v>0.19680336619384053</c:v>
                </c:pt>
                <c:pt idx="57">
                  <c:v>0.19680336619384053</c:v>
                </c:pt>
                <c:pt idx="58">
                  <c:v>0.19680336619384053</c:v>
                </c:pt>
                <c:pt idx="59">
                  <c:v>0.19680336619384053</c:v>
                </c:pt>
                <c:pt idx="60">
                  <c:v>0.19680336619384053</c:v>
                </c:pt>
                <c:pt idx="61">
                  <c:v>0.19680336619384053</c:v>
                </c:pt>
                <c:pt idx="62">
                  <c:v>0.19680336619384053</c:v>
                </c:pt>
                <c:pt idx="63">
                  <c:v>0.19680336619384053</c:v>
                </c:pt>
                <c:pt idx="64">
                  <c:v>0.19680336619384053</c:v>
                </c:pt>
                <c:pt idx="65">
                  <c:v>0.19680336619384053</c:v>
                </c:pt>
                <c:pt idx="66">
                  <c:v>0.19680336619384053</c:v>
                </c:pt>
                <c:pt idx="67">
                  <c:v>0.19680336619384053</c:v>
                </c:pt>
                <c:pt idx="68">
                  <c:v>0.19680336619384053</c:v>
                </c:pt>
                <c:pt idx="69">
                  <c:v>0.19680336619384053</c:v>
                </c:pt>
                <c:pt idx="70">
                  <c:v>0.19680336619384053</c:v>
                </c:pt>
                <c:pt idx="71">
                  <c:v>0.19680336619384053</c:v>
                </c:pt>
              </c:numCache>
            </c:numRef>
          </c:val>
        </c:ser>
        <c:ser>
          <c:idx val="6"/>
          <c:order val="6"/>
          <c:tx>
            <c:strRef>
              <c:f>'GAUCHE Intrados (GI)'!$BV$1</c:f>
              <c:strCache>
                <c:ptCount val="1"/>
                <c:pt idx="0">
                  <c:v>Seuil 3 sigma D11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Intrados (GI)'!$BV$2:$BV$73</c:f>
              <c:numCache>
                <c:formatCode>General</c:formatCode>
                <c:ptCount val="72"/>
                <c:pt idx="0">
                  <c:v>0.19680336619384053</c:v>
                </c:pt>
                <c:pt idx="1">
                  <c:v>0.19680336619384053</c:v>
                </c:pt>
                <c:pt idx="2">
                  <c:v>0.19680336619384053</c:v>
                </c:pt>
                <c:pt idx="3">
                  <c:v>0.19680336619384053</c:v>
                </c:pt>
                <c:pt idx="4">
                  <c:v>0.19680336619384053</c:v>
                </c:pt>
                <c:pt idx="5">
                  <c:v>0.19680336619384053</c:v>
                </c:pt>
                <c:pt idx="6">
                  <c:v>0.19680336619384053</c:v>
                </c:pt>
                <c:pt idx="7">
                  <c:v>0.19680336619384053</c:v>
                </c:pt>
                <c:pt idx="8">
                  <c:v>0.19680336619384053</c:v>
                </c:pt>
                <c:pt idx="9">
                  <c:v>0.19680336619384053</c:v>
                </c:pt>
                <c:pt idx="10">
                  <c:v>0.19680336619384053</c:v>
                </c:pt>
                <c:pt idx="11">
                  <c:v>0.19680336619384053</c:v>
                </c:pt>
                <c:pt idx="12">
                  <c:v>0.19680336619384053</c:v>
                </c:pt>
                <c:pt idx="13">
                  <c:v>0.19680336619384053</c:v>
                </c:pt>
                <c:pt idx="14">
                  <c:v>0.19680336619384053</c:v>
                </c:pt>
                <c:pt idx="15">
                  <c:v>0.19680336619384053</c:v>
                </c:pt>
                <c:pt idx="16">
                  <c:v>0.19680336619384053</c:v>
                </c:pt>
                <c:pt idx="17">
                  <c:v>0.19680336619384053</c:v>
                </c:pt>
                <c:pt idx="18">
                  <c:v>0.19680336619384053</c:v>
                </c:pt>
                <c:pt idx="19">
                  <c:v>0.19680336619384053</c:v>
                </c:pt>
                <c:pt idx="20">
                  <c:v>0.19680336619384053</c:v>
                </c:pt>
                <c:pt idx="21">
                  <c:v>0.19680336619384053</c:v>
                </c:pt>
                <c:pt idx="22">
                  <c:v>0.19680336619384053</c:v>
                </c:pt>
                <c:pt idx="23">
                  <c:v>0.19680336619384053</c:v>
                </c:pt>
                <c:pt idx="24">
                  <c:v>0.19680336619384053</c:v>
                </c:pt>
                <c:pt idx="25">
                  <c:v>0.19680336619384053</c:v>
                </c:pt>
                <c:pt idx="26">
                  <c:v>0.19680336619384053</c:v>
                </c:pt>
                <c:pt idx="27">
                  <c:v>0.19680336619384053</c:v>
                </c:pt>
                <c:pt idx="28">
                  <c:v>0.19680336619384053</c:v>
                </c:pt>
                <c:pt idx="29">
                  <c:v>0.19680336619384053</c:v>
                </c:pt>
                <c:pt idx="30">
                  <c:v>0.19680336619384053</c:v>
                </c:pt>
                <c:pt idx="31">
                  <c:v>0.19680336619384053</c:v>
                </c:pt>
                <c:pt idx="32">
                  <c:v>0.19680336619384053</c:v>
                </c:pt>
                <c:pt idx="33">
                  <c:v>0.19680336619384053</c:v>
                </c:pt>
                <c:pt idx="34">
                  <c:v>0.19680336619384053</c:v>
                </c:pt>
                <c:pt idx="35">
                  <c:v>0.19680336619384053</c:v>
                </c:pt>
                <c:pt idx="36">
                  <c:v>0.19680336619384053</c:v>
                </c:pt>
                <c:pt idx="37">
                  <c:v>0.19680336619384053</c:v>
                </c:pt>
                <c:pt idx="38">
                  <c:v>0.19680336619384053</c:v>
                </c:pt>
                <c:pt idx="39">
                  <c:v>0.19680336619384053</c:v>
                </c:pt>
                <c:pt idx="40">
                  <c:v>0.19680336619384053</c:v>
                </c:pt>
                <c:pt idx="41">
                  <c:v>0.19680336619384053</c:v>
                </c:pt>
                <c:pt idx="42">
                  <c:v>0.19680336619384053</c:v>
                </c:pt>
                <c:pt idx="43">
                  <c:v>0.19680336619384053</c:v>
                </c:pt>
                <c:pt idx="44">
                  <c:v>0.19680336619384053</c:v>
                </c:pt>
                <c:pt idx="45">
                  <c:v>0.19680336619384053</c:v>
                </c:pt>
                <c:pt idx="46">
                  <c:v>0.19680336619384053</c:v>
                </c:pt>
                <c:pt idx="47">
                  <c:v>0.19680336619384053</c:v>
                </c:pt>
                <c:pt idx="48">
                  <c:v>0.19680336619384053</c:v>
                </c:pt>
                <c:pt idx="49">
                  <c:v>0.19680336619384053</c:v>
                </c:pt>
                <c:pt idx="50">
                  <c:v>0.19680336619384053</c:v>
                </c:pt>
                <c:pt idx="51">
                  <c:v>0.19680336619384053</c:v>
                </c:pt>
                <c:pt idx="52">
                  <c:v>0.19680336619384053</c:v>
                </c:pt>
                <c:pt idx="53">
                  <c:v>0.19680336619384053</c:v>
                </c:pt>
                <c:pt idx="54">
                  <c:v>0.19680336619384053</c:v>
                </c:pt>
                <c:pt idx="55">
                  <c:v>0.19680336619384053</c:v>
                </c:pt>
                <c:pt idx="56">
                  <c:v>0.19680336619384053</c:v>
                </c:pt>
                <c:pt idx="57">
                  <c:v>0.19680336619384053</c:v>
                </c:pt>
                <c:pt idx="58">
                  <c:v>0.19680336619384053</c:v>
                </c:pt>
                <c:pt idx="59">
                  <c:v>0.19680336619384053</c:v>
                </c:pt>
                <c:pt idx="60">
                  <c:v>0.19680336619384053</c:v>
                </c:pt>
                <c:pt idx="61">
                  <c:v>0.19680336619384053</c:v>
                </c:pt>
                <c:pt idx="62">
                  <c:v>0.19680336619384053</c:v>
                </c:pt>
                <c:pt idx="63">
                  <c:v>0.19680336619384053</c:v>
                </c:pt>
                <c:pt idx="64">
                  <c:v>0.19680336619384053</c:v>
                </c:pt>
                <c:pt idx="65">
                  <c:v>0.19680336619384053</c:v>
                </c:pt>
                <c:pt idx="66">
                  <c:v>0.19680336619384053</c:v>
                </c:pt>
                <c:pt idx="67">
                  <c:v>0.19680336619384053</c:v>
                </c:pt>
                <c:pt idx="68">
                  <c:v>0.19680336619384053</c:v>
                </c:pt>
                <c:pt idx="69">
                  <c:v>0.19680336619384053</c:v>
                </c:pt>
                <c:pt idx="70">
                  <c:v>0.19680336619384053</c:v>
                </c:pt>
                <c:pt idx="71">
                  <c:v>0.19680336619384053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450656"/>
        <c:axId val="193451048"/>
      </c:areaChart>
      <c:lineChart>
        <c:grouping val="standard"/>
        <c:varyColors val="0"/>
        <c:ser>
          <c:idx val="0"/>
          <c:order val="0"/>
          <c:tx>
            <c:strRef>
              <c:f>'GAUCHE Intrados (GI)'!$R$1</c:f>
              <c:strCache>
                <c:ptCount val="1"/>
                <c:pt idx="0">
                  <c:v>cercle D11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Intrados (GI)'!$R$2:$R$73</c:f>
              <c:numCache>
                <c:formatCode>0.00</c:formatCode>
                <c:ptCount val="72"/>
                <c:pt idx="0">
                  <c:v>0.4</c:v>
                </c:pt>
                <c:pt idx="1">
                  <c:v>0.77</c:v>
                </c:pt>
                <c:pt idx="2">
                  <c:v>0.74</c:v>
                </c:pt>
                <c:pt idx="3">
                  <c:v>0.56000000000000005</c:v>
                </c:pt>
                <c:pt idx="4">
                  <c:v>0.63</c:v>
                </c:pt>
                <c:pt idx="5">
                  <c:v>0.55000000000000004</c:v>
                </c:pt>
                <c:pt idx="6">
                  <c:v>0.15</c:v>
                </c:pt>
                <c:pt idx="7">
                  <c:v>0.36</c:v>
                </c:pt>
                <c:pt idx="8">
                  <c:v>0.41</c:v>
                </c:pt>
                <c:pt idx="9">
                  <c:v>0.59</c:v>
                </c:pt>
                <c:pt idx="10">
                  <c:v>0.86</c:v>
                </c:pt>
                <c:pt idx="11">
                  <c:v>0.33</c:v>
                </c:pt>
                <c:pt idx="12">
                  <c:v>0.6</c:v>
                </c:pt>
                <c:pt idx="13">
                  <c:v>0.95</c:v>
                </c:pt>
                <c:pt idx="14">
                  <c:v>0.4</c:v>
                </c:pt>
                <c:pt idx="15">
                  <c:v>0.55000000000000004</c:v>
                </c:pt>
                <c:pt idx="16">
                  <c:v>0.44</c:v>
                </c:pt>
                <c:pt idx="17">
                  <c:v>0.51</c:v>
                </c:pt>
                <c:pt idx="18">
                  <c:v>0.57999999999999996</c:v>
                </c:pt>
                <c:pt idx="19">
                  <c:v>0.66</c:v>
                </c:pt>
                <c:pt idx="20">
                  <c:v>0.99</c:v>
                </c:pt>
                <c:pt idx="21">
                  <c:v>0.71</c:v>
                </c:pt>
                <c:pt idx="22">
                  <c:v>0.78</c:v>
                </c:pt>
                <c:pt idx="23">
                  <c:v>0.42</c:v>
                </c:pt>
                <c:pt idx="24">
                  <c:v>0.78</c:v>
                </c:pt>
                <c:pt idx="25">
                  <c:v>0.28000000000000003</c:v>
                </c:pt>
                <c:pt idx="26">
                  <c:v>0.35</c:v>
                </c:pt>
                <c:pt idx="27">
                  <c:v>0.34</c:v>
                </c:pt>
                <c:pt idx="28">
                  <c:v>0.09</c:v>
                </c:pt>
                <c:pt idx="29">
                  <c:v>0.89</c:v>
                </c:pt>
                <c:pt idx="30">
                  <c:v>0.5</c:v>
                </c:pt>
                <c:pt idx="31">
                  <c:v>0.73</c:v>
                </c:pt>
                <c:pt idx="32">
                  <c:v>0.63</c:v>
                </c:pt>
                <c:pt idx="33">
                  <c:v>0.55000000000000004</c:v>
                </c:pt>
                <c:pt idx="34">
                  <c:v>0.63</c:v>
                </c:pt>
                <c:pt idx="35">
                  <c:v>0.68</c:v>
                </c:pt>
                <c:pt idx="36">
                  <c:v>0.5</c:v>
                </c:pt>
                <c:pt idx="37">
                  <c:v>0.51</c:v>
                </c:pt>
                <c:pt idx="38">
                  <c:v>0.5</c:v>
                </c:pt>
                <c:pt idx="39">
                  <c:v>0.52</c:v>
                </c:pt>
                <c:pt idx="40">
                  <c:v>0.26</c:v>
                </c:pt>
                <c:pt idx="41">
                  <c:v>0.27</c:v>
                </c:pt>
                <c:pt idx="42">
                  <c:v>0.35</c:v>
                </c:pt>
                <c:pt idx="43">
                  <c:v>0.7</c:v>
                </c:pt>
                <c:pt idx="44">
                  <c:v>0.42</c:v>
                </c:pt>
                <c:pt idx="45">
                  <c:v>0.69</c:v>
                </c:pt>
                <c:pt idx="46">
                  <c:v>0.8</c:v>
                </c:pt>
                <c:pt idx="47">
                  <c:v>0.43</c:v>
                </c:pt>
                <c:pt idx="48">
                  <c:v>0.4</c:v>
                </c:pt>
                <c:pt idx="49">
                  <c:v>0.35</c:v>
                </c:pt>
                <c:pt idx="50">
                  <c:v>0.35</c:v>
                </c:pt>
                <c:pt idx="51">
                  <c:v>0.4</c:v>
                </c:pt>
                <c:pt idx="52">
                  <c:v>0.63</c:v>
                </c:pt>
                <c:pt idx="53">
                  <c:v>0.28000000000000003</c:v>
                </c:pt>
                <c:pt idx="54">
                  <c:v>0.31</c:v>
                </c:pt>
                <c:pt idx="55">
                  <c:v>0.47</c:v>
                </c:pt>
                <c:pt idx="56">
                  <c:v>0.73</c:v>
                </c:pt>
                <c:pt idx="57">
                  <c:v>0.32</c:v>
                </c:pt>
                <c:pt idx="58">
                  <c:v>0.33</c:v>
                </c:pt>
                <c:pt idx="59">
                  <c:v>0.17</c:v>
                </c:pt>
                <c:pt idx="60">
                  <c:v>0.34</c:v>
                </c:pt>
                <c:pt idx="61">
                  <c:v>0.28000000000000003</c:v>
                </c:pt>
                <c:pt idx="62">
                  <c:v>0.55000000000000004</c:v>
                </c:pt>
                <c:pt idx="63" formatCode="General">
                  <c:v>0.53</c:v>
                </c:pt>
                <c:pt idx="64" formatCode="General">
                  <c:v>0.33</c:v>
                </c:pt>
                <c:pt idx="65" formatCode="General">
                  <c:v>0.4</c:v>
                </c:pt>
                <c:pt idx="66" formatCode="General">
                  <c:v>0.48</c:v>
                </c:pt>
                <c:pt idx="67" formatCode="General">
                  <c:v>0.26</c:v>
                </c:pt>
                <c:pt idx="68" formatCode="General">
                  <c:v>0.66</c:v>
                </c:pt>
                <c:pt idx="69" formatCode="General">
                  <c:v>0.34</c:v>
                </c:pt>
                <c:pt idx="70" formatCode="General">
                  <c:v>0.80300000000000005</c:v>
                </c:pt>
                <c:pt idx="71" formatCode="General">
                  <c:v>0.60299999999999998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450656"/>
        <c:axId val="193451048"/>
      </c:lineChart>
      <c:scatterChart>
        <c:scatterStyle val="lineMarker"/>
        <c:varyColors val="0"/>
        <c:ser>
          <c:idx val="1"/>
          <c:order val="1"/>
          <c:tx>
            <c:strRef>
              <c:f>'Graphiques GI'!$A$178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GI'!$B$178</c:f>
              <c:numCache>
                <c:formatCode>0.000</c:formatCode>
                <c:ptCount val="1"/>
                <c:pt idx="0">
                  <c:v>0.50911111111111096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GI'!$A$179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GI'!$B$179</c:f>
              <c:numCache>
                <c:formatCode>0.000</c:formatCode>
                <c:ptCount val="1"/>
                <c:pt idx="0">
                  <c:v>1.1006286111111105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GI'!$A$180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6D6D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GI'!$B$180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450656"/>
        <c:axId val="193451048"/>
      </c:scatterChart>
      <c:catAx>
        <c:axId val="1934506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1048"/>
        <c:crosses val="autoZero"/>
        <c:auto val="1"/>
        <c:lblAlgn val="ctr"/>
        <c:lblOffset val="100"/>
        <c:noMultiLvlLbl val="0"/>
      </c:catAx>
      <c:valAx>
        <c:axId val="193451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0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Température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4092962962962963E-2"/>
          <c:y val="0.21674219741801243"/>
          <c:w val="0.92054884259259262"/>
          <c:h val="0.64769448305723087"/>
        </c:manualLayout>
      </c:layout>
      <c:lineChart>
        <c:grouping val="standard"/>
        <c:varyColors val="0"/>
        <c:ser>
          <c:idx val="0"/>
          <c:order val="0"/>
          <c:tx>
            <c:strRef>
              <c:f>'GAUCHE Extrados (GE)'!$D$1</c:f>
              <c:strCache>
                <c:ptCount val="1"/>
                <c:pt idx="0">
                  <c:v>Température lors de la mesure (°C)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'GAUCHE Extrados (GE)'!$D$2:$D$73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31</c:v>
                </c:pt>
                <c:pt idx="70">
                  <c:v>24</c:v>
                </c:pt>
                <c:pt idx="71">
                  <c:v>24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451832"/>
        <c:axId val="193452224"/>
      </c:lineChart>
      <c:catAx>
        <c:axId val="193451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2224"/>
        <c:crosses val="autoZero"/>
        <c:auto val="1"/>
        <c:lblAlgn val="ctr"/>
        <c:lblOffset val="100"/>
        <c:noMultiLvlLbl val="0"/>
      </c:catAx>
      <c:valAx>
        <c:axId val="19345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1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4346125000000003"/>
          <c:y val="0.31655184059905572"/>
          <c:w val="5.3010972222222223E-2"/>
          <c:h val="0.396640664578585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P11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(GE)'!$U$1</c:f>
              <c:strCache>
                <c:ptCount val="1"/>
                <c:pt idx="0">
                  <c:v>Seuil 1 sigma P11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val>
            <c:numRef>
              <c:f>'GAUCHE Extrados (GE)'!$U$2:$U$73</c:f>
              <c:numCache>
                <c:formatCode>General</c:formatCode>
                <c:ptCount val="72"/>
                <c:pt idx="0">
                  <c:v>0.28739434335457836</c:v>
                </c:pt>
                <c:pt idx="1">
                  <c:v>0.28739434335457836</c:v>
                </c:pt>
                <c:pt idx="2">
                  <c:v>0.28739434335457836</c:v>
                </c:pt>
                <c:pt idx="3">
                  <c:v>0.28739434335457836</c:v>
                </c:pt>
                <c:pt idx="4">
                  <c:v>0.28739434335457836</c:v>
                </c:pt>
                <c:pt idx="5">
                  <c:v>0.28739434335457836</c:v>
                </c:pt>
                <c:pt idx="6">
                  <c:v>0.28739434335457836</c:v>
                </c:pt>
                <c:pt idx="7">
                  <c:v>0.28739434335457836</c:v>
                </c:pt>
                <c:pt idx="8">
                  <c:v>0.28739434335457836</c:v>
                </c:pt>
                <c:pt idx="9">
                  <c:v>0.28739434335457836</c:v>
                </c:pt>
                <c:pt idx="10">
                  <c:v>0.28739434335457836</c:v>
                </c:pt>
                <c:pt idx="11">
                  <c:v>0.28739434335457836</c:v>
                </c:pt>
                <c:pt idx="12">
                  <c:v>0.28739434335457836</c:v>
                </c:pt>
                <c:pt idx="13">
                  <c:v>0.28739434335457836</c:v>
                </c:pt>
                <c:pt idx="14">
                  <c:v>0.28739434335457836</c:v>
                </c:pt>
                <c:pt idx="15">
                  <c:v>0.28739434335457836</c:v>
                </c:pt>
                <c:pt idx="16">
                  <c:v>0.28739434335457836</c:v>
                </c:pt>
                <c:pt idx="17">
                  <c:v>0.28739434335457836</c:v>
                </c:pt>
                <c:pt idx="18">
                  <c:v>0.28739434335457836</c:v>
                </c:pt>
                <c:pt idx="19">
                  <c:v>0.28739434335457836</c:v>
                </c:pt>
                <c:pt idx="20">
                  <c:v>0.28739434335457836</c:v>
                </c:pt>
                <c:pt idx="21">
                  <c:v>0.28739434335457836</c:v>
                </c:pt>
                <c:pt idx="22">
                  <c:v>0.28739434335457836</c:v>
                </c:pt>
                <c:pt idx="23">
                  <c:v>0.28739434335457836</c:v>
                </c:pt>
                <c:pt idx="24">
                  <c:v>0.28739434335457836</c:v>
                </c:pt>
                <c:pt idx="25">
                  <c:v>0.28739434335457836</c:v>
                </c:pt>
                <c:pt idx="26">
                  <c:v>0.28739434335457836</c:v>
                </c:pt>
                <c:pt idx="27">
                  <c:v>0.28739434335457836</c:v>
                </c:pt>
                <c:pt idx="28">
                  <c:v>0.28739434335457836</c:v>
                </c:pt>
                <c:pt idx="29">
                  <c:v>0.28739434335457836</c:v>
                </c:pt>
                <c:pt idx="30">
                  <c:v>0.28739434335457836</c:v>
                </c:pt>
                <c:pt idx="31">
                  <c:v>0.28739434335457836</c:v>
                </c:pt>
                <c:pt idx="32">
                  <c:v>0.28739434335457836</c:v>
                </c:pt>
                <c:pt idx="33">
                  <c:v>0.28739434335457836</c:v>
                </c:pt>
                <c:pt idx="34">
                  <c:v>0.28739434335457836</c:v>
                </c:pt>
                <c:pt idx="35">
                  <c:v>0.28739434335457836</c:v>
                </c:pt>
                <c:pt idx="36">
                  <c:v>0.28739434335457836</c:v>
                </c:pt>
                <c:pt idx="37">
                  <c:v>0.28739434335457836</c:v>
                </c:pt>
                <c:pt idx="38">
                  <c:v>0.28739434335457836</c:v>
                </c:pt>
                <c:pt idx="39">
                  <c:v>0.28739434335457836</c:v>
                </c:pt>
                <c:pt idx="40">
                  <c:v>0.28739434335457836</c:v>
                </c:pt>
                <c:pt idx="41">
                  <c:v>0.28739434335457836</c:v>
                </c:pt>
                <c:pt idx="42">
                  <c:v>0.28739434335457836</c:v>
                </c:pt>
                <c:pt idx="43">
                  <c:v>0.28739434335457836</c:v>
                </c:pt>
                <c:pt idx="44">
                  <c:v>0.28739434335457836</c:v>
                </c:pt>
                <c:pt idx="45">
                  <c:v>0.28739434335457836</c:v>
                </c:pt>
                <c:pt idx="46">
                  <c:v>0.28739434335457836</c:v>
                </c:pt>
                <c:pt idx="47">
                  <c:v>0.28739434335457836</c:v>
                </c:pt>
                <c:pt idx="48">
                  <c:v>0.28739434335457836</c:v>
                </c:pt>
                <c:pt idx="49">
                  <c:v>0.28739434335457836</c:v>
                </c:pt>
                <c:pt idx="50">
                  <c:v>0.28739434335457836</c:v>
                </c:pt>
                <c:pt idx="51">
                  <c:v>0.28739434335457836</c:v>
                </c:pt>
                <c:pt idx="52">
                  <c:v>0.28739434335457836</c:v>
                </c:pt>
                <c:pt idx="53">
                  <c:v>0.28739434335457836</c:v>
                </c:pt>
                <c:pt idx="54">
                  <c:v>0.28739434335457836</c:v>
                </c:pt>
                <c:pt idx="55">
                  <c:v>0.28739434335457836</c:v>
                </c:pt>
                <c:pt idx="56">
                  <c:v>0.28739434335457836</c:v>
                </c:pt>
                <c:pt idx="57">
                  <c:v>0.28739434335457836</c:v>
                </c:pt>
                <c:pt idx="58">
                  <c:v>0.28739434335457836</c:v>
                </c:pt>
                <c:pt idx="59">
                  <c:v>0.28739434335457836</c:v>
                </c:pt>
                <c:pt idx="60">
                  <c:v>0.28739434335457836</c:v>
                </c:pt>
                <c:pt idx="61">
                  <c:v>0.28739434335457836</c:v>
                </c:pt>
                <c:pt idx="62">
                  <c:v>0.28739434335457836</c:v>
                </c:pt>
                <c:pt idx="63">
                  <c:v>0.28739434335457836</c:v>
                </c:pt>
                <c:pt idx="64">
                  <c:v>0.28739434335457836</c:v>
                </c:pt>
                <c:pt idx="65">
                  <c:v>0.28739434335457836</c:v>
                </c:pt>
                <c:pt idx="66">
                  <c:v>0.28739434335457836</c:v>
                </c:pt>
                <c:pt idx="67">
                  <c:v>0.28739434335457836</c:v>
                </c:pt>
                <c:pt idx="68">
                  <c:v>0.28739434335457836</c:v>
                </c:pt>
                <c:pt idx="69">
                  <c:v>0.28739434335457836</c:v>
                </c:pt>
                <c:pt idx="70">
                  <c:v>0.28739434335457836</c:v>
                </c:pt>
                <c:pt idx="71">
                  <c:v>0.28739434335457836</c:v>
                </c:pt>
              </c:numCache>
            </c:numRef>
          </c:val>
        </c:ser>
        <c:ser>
          <c:idx val="5"/>
          <c:order val="5"/>
          <c:tx>
            <c:strRef>
              <c:f>'GAUCHE Extrados (GE)'!$V$1</c:f>
              <c:strCache>
                <c:ptCount val="1"/>
                <c:pt idx="0">
                  <c:v>Seuil 2 sigma P11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val>
            <c:numRef>
              <c:f>'GAUCHE Extrados (GE)'!$V$2:$V$73</c:f>
              <c:numCache>
                <c:formatCode>General</c:formatCode>
                <c:ptCount val="72"/>
                <c:pt idx="0">
                  <c:v>0.10722767668791168</c:v>
                </c:pt>
                <c:pt idx="1">
                  <c:v>0.10722767668791168</c:v>
                </c:pt>
                <c:pt idx="2">
                  <c:v>0.10722767668791168</c:v>
                </c:pt>
                <c:pt idx="3">
                  <c:v>0.10722767668791168</c:v>
                </c:pt>
                <c:pt idx="4">
                  <c:v>0.10722767668791168</c:v>
                </c:pt>
                <c:pt idx="5">
                  <c:v>0.10722767668791168</c:v>
                </c:pt>
                <c:pt idx="6">
                  <c:v>0.10722767668791168</c:v>
                </c:pt>
                <c:pt idx="7">
                  <c:v>0.10722767668791168</c:v>
                </c:pt>
                <c:pt idx="8">
                  <c:v>0.10722767668791168</c:v>
                </c:pt>
                <c:pt idx="9">
                  <c:v>0.10722767668791168</c:v>
                </c:pt>
                <c:pt idx="10">
                  <c:v>0.10722767668791168</c:v>
                </c:pt>
                <c:pt idx="11">
                  <c:v>0.10722767668791168</c:v>
                </c:pt>
                <c:pt idx="12">
                  <c:v>0.10722767668791168</c:v>
                </c:pt>
                <c:pt idx="13">
                  <c:v>0.10722767668791168</c:v>
                </c:pt>
                <c:pt idx="14">
                  <c:v>0.10722767668791168</c:v>
                </c:pt>
                <c:pt idx="15">
                  <c:v>0.10722767668791168</c:v>
                </c:pt>
                <c:pt idx="16">
                  <c:v>0.10722767668791168</c:v>
                </c:pt>
                <c:pt idx="17">
                  <c:v>0.10722767668791168</c:v>
                </c:pt>
                <c:pt idx="18">
                  <c:v>0.10722767668791168</c:v>
                </c:pt>
                <c:pt idx="19">
                  <c:v>0.10722767668791168</c:v>
                </c:pt>
                <c:pt idx="20">
                  <c:v>0.10722767668791168</c:v>
                </c:pt>
                <c:pt idx="21">
                  <c:v>0.10722767668791168</c:v>
                </c:pt>
                <c:pt idx="22">
                  <c:v>0.10722767668791168</c:v>
                </c:pt>
                <c:pt idx="23">
                  <c:v>0.10722767668791168</c:v>
                </c:pt>
                <c:pt idx="24">
                  <c:v>0.10722767668791168</c:v>
                </c:pt>
                <c:pt idx="25">
                  <c:v>0.10722767668791168</c:v>
                </c:pt>
                <c:pt idx="26">
                  <c:v>0.10722767668791168</c:v>
                </c:pt>
                <c:pt idx="27">
                  <c:v>0.10722767668791168</c:v>
                </c:pt>
                <c:pt idx="28">
                  <c:v>0.10722767668791168</c:v>
                </c:pt>
                <c:pt idx="29">
                  <c:v>0.10722767668791168</c:v>
                </c:pt>
                <c:pt idx="30">
                  <c:v>0.10722767668791168</c:v>
                </c:pt>
                <c:pt idx="31">
                  <c:v>0.10722767668791168</c:v>
                </c:pt>
                <c:pt idx="32">
                  <c:v>0.10722767668791168</c:v>
                </c:pt>
                <c:pt idx="33">
                  <c:v>0.10722767668791168</c:v>
                </c:pt>
                <c:pt idx="34">
                  <c:v>0.10722767668791168</c:v>
                </c:pt>
                <c:pt idx="35">
                  <c:v>0.10722767668791168</c:v>
                </c:pt>
                <c:pt idx="36">
                  <c:v>0.10722767668791168</c:v>
                </c:pt>
                <c:pt idx="37">
                  <c:v>0.10722767668791168</c:v>
                </c:pt>
                <c:pt idx="38">
                  <c:v>0.10722767668791168</c:v>
                </c:pt>
                <c:pt idx="39">
                  <c:v>0.10722767668791168</c:v>
                </c:pt>
                <c:pt idx="40">
                  <c:v>0.10722767668791168</c:v>
                </c:pt>
                <c:pt idx="41">
                  <c:v>0.10722767668791168</c:v>
                </c:pt>
                <c:pt idx="42">
                  <c:v>0.10722767668791168</c:v>
                </c:pt>
                <c:pt idx="43">
                  <c:v>0.10722767668791168</c:v>
                </c:pt>
                <c:pt idx="44">
                  <c:v>0.10722767668791168</c:v>
                </c:pt>
                <c:pt idx="45">
                  <c:v>0.10722767668791168</c:v>
                </c:pt>
                <c:pt idx="46">
                  <c:v>0.10722767668791168</c:v>
                </c:pt>
                <c:pt idx="47">
                  <c:v>0.10722767668791168</c:v>
                </c:pt>
                <c:pt idx="48">
                  <c:v>0.10722767668791168</c:v>
                </c:pt>
                <c:pt idx="49">
                  <c:v>0.10722767668791168</c:v>
                </c:pt>
                <c:pt idx="50">
                  <c:v>0.10722767668791168</c:v>
                </c:pt>
                <c:pt idx="51">
                  <c:v>0.10722767668791168</c:v>
                </c:pt>
                <c:pt idx="52">
                  <c:v>0.10722767668791168</c:v>
                </c:pt>
                <c:pt idx="53">
                  <c:v>0.10722767668791168</c:v>
                </c:pt>
                <c:pt idx="54">
                  <c:v>0.10722767668791168</c:v>
                </c:pt>
                <c:pt idx="55">
                  <c:v>0.10722767668791168</c:v>
                </c:pt>
                <c:pt idx="56">
                  <c:v>0.10722767668791168</c:v>
                </c:pt>
                <c:pt idx="57">
                  <c:v>0.10722767668791168</c:v>
                </c:pt>
                <c:pt idx="58">
                  <c:v>0.10722767668791168</c:v>
                </c:pt>
                <c:pt idx="59">
                  <c:v>0.10722767668791168</c:v>
                </c:pt>
                <c:pt idx="60">
                  <c:v>0.10722767668791168</c:v>
                </c:pt>
                <c:pt idx="61">
                  <c:v>0.10722767668791168</c:v>
                </c:pt>
                <c:pt idx="62">
                  <c:v>0.10722767668791168</c:v>
                </c:pt>
                <c:pt idx="63">
                  <c:v>0.10722767668791168</c:v>
                </c:pt>
                <c:pt idx="64">
                  <c:v>0.10722767668791168</c:v>
                </c:pt>
                <c:pt idx="65">
                  <c:v>0.10722767668791168</c:v>
                </c:pt>
                <c:pt idx="66">
                  <c:v>0.10722767668791168</c:v>
                </c:pt>
                <c:pt idx="67">
                  <c:v>0.10722767668791168</c:v>
                </c:pt>
                <c:pt idx="68">
                  <c:v>0.10722767668791168</c:v>
                </c:pt>
                <c:pt idx="69">
                  <c:v>0.10722767668791168</c:v>
                </c:pt>
                <c:pt idx="70">
                  <c:v>0.10722767668791168</c:v>
                </c:pt>
                <c:pt idx="71">
                  <c:v>0.10722767668791168</c:v>
                </c:pt>
              </c:numCache>
            </c:numRef>
          </c:val>
        </c:ser>
        <c:ser>
          <c:idx val="6"/>
          <c:order val="6"/>
          <c:tx>
            <c:strRef>
              <c:f>'GAUCHE Extrados (GE)'!$W$1</c:f>
              <c:strCache>
                <c:ptCount val="1"/>
                <c:pt idx="0">
                  <c:v>Seuil 3 sigma P11</c:v>
                </c:pt>
              </c:strCache>
            </c:strRef>
          </c:tx>
          <c:spPr>
            <a:solidFill>
              <a:srgbClr val="FF6D6D"/>
            </a:solidFill>
            <a:ln>
              <a:noFill/>
            </a:ln>
            <a:effectLst/>
          </c:spPr>
          <c:val>
            <c:numRef>
              <c:f>'GAUCHE Extrados (GE)'!$W$2:$W$73</c:f>
              <c:numCache>
                <c:formatCode>General</c:formatCode>
                <c:ptCount val="72"/>
                <c:pt idx="0">
                  <c:v>0.10722767668791168</c:v>
                </c:pt>
                <c:pt idx="1">
                  <c:v>0.10722767668791168</c:v>
                </c:pt>
                <c:pt idx="2">
                  <c:v>0.10722767668791168</c:v>
                </c:pt>
                <c:pt idx="3">
                  <c:v>0.10722767668791168</c:v>
                </c:pt>
                <c:pt idx="4">
                  <c:v>0.10722767668791168</c:v>
                </c:pt>
                <c:pt idx="5">
                  <c:v>0.10722767668791168</c:v>
                </c:pt>
                <c:pt idx="6">
                  <c:v>0.10722767668791168</c:v>
                </c:pt>
                <c:pt idx="7">
                  <c:v>0.10722767668791168</c:v>
                </c:pt>
                <c:pt idx="8">
                  <c:v>0.10722767668791168</c:v>
                </c:pt>
                <c:pt idx="9">
                  <c:v>0.10722767668791168</c:v>
                </c:pt>
                <c:pt idx="10">
                  <c:v>0.10722767668791168</c:v>
                </c:pt>
                <c:pt idx="11">
                  <c:v>0.10722767668791168</c:v>
                </c:pt>
                <c:pt idx="12">
                  <c:v>0.10722767668791168</c:v>
                </c:pt>
                <c:pt idx="13">
                  <c:v>0.10722767668791168</c:v>
                </c:pt>
                <c:pt idx="14">
                  <c:v>0.10722767668791168</c:v>
                </c:pt>
                <c:pt idx="15">
                  <c:v>0.10722767668791168</c:v>
                </c:pt>
                <c:pt idx="16">
                  <c:v>0.10722767668791168</c:v>
                </c:pt>
                <c:pt idx="17">
                  <c:v>0.10722767668791168</c:v>
                </c:pt>
                <c:pt idx="18">
                  <c:v>0.10722767668791168</c:v>
                </c:pt>
                <c:pt idx="19">
                  <c:v>0.10722767668791168</c:v>
                </c:pt>
                <c:pt idx="20">
                  <c:v>0.10722767668791168</c:v>
                </c:pt>
                <c:pt idx="21">
                  <c:v>0.10722767668791168</c:v>
                </c:pt>
                <c:pt idx="22">
                  <c:v>0.10722767668791168</c:v>
                </c:pt>
                <c:pt idx="23">
                  <c:v>0.10722767668791168</c:v>
                </c:pt>
                <c:pt idx="24">
                  <c:v>0.10722767668791168</c:v>
                </c:pt>
                <c:pt idx="25">
                  <c:v>0.10722767668791168</c:v>
                </c:pt>
                <c:pt idx="26">
                  <c:v>0.10722767668791168</c:v>
                </c:pt>
                <c:pt idx="27">
                  <c:v>0.10722767668791168</c:v>
                </c:pt>
                <c:pt idx="28">
                  <c:v>0.10722767668791168</c:v>
                </c:pt>
                <c:pt idx="29">
                  <c:v>0.10722767668791168</c:v>
                </c:pt>
                <c:pt idx="30">
                  <c:v>0.10722767668791168</c:v>
                </c:pt>
                <c:pt idx="31">
                  <c:v>0.10722767668791168</c:v>
                </c:pt>
                <c:pt idx="32">
                  <c:v>0.10722767668791168</c:v>
                </c:pt>
                <c:pt idx="33">
                  <c:v>0.10722767668791168</c:v>
                </c:pt>
                <c:pt idx="34">
                  <c:v>0.10722767668791168</c:v>
                </c:pt>
                <c:pt idx="35">
                  <c:v>0.10722767668791168</c:v>
                </c:pt>
                <c:pt idx="36">
                  <c:v>0.10722767668791168</c:v>
                </c:pt>
                <c:pt idx="37">
                  <c:v>0.10722767668791168</c:v>
                </c:pt>
                <c:pt idx="38">
                  <c:v>0.10722767668791168</c:v>
                </c:pt>
                <c:pt idx="39">
                  <c:v>0.10722767668791168</c:v>
                </c:pt>
                <c:pt idx="40">
                  <c:v>0.10722767668791168</c:v>
                </c:pt>
                <c:pt idx="41">
                  <c:v>0.10722767668791168</c:v>
                </c:pt>
                <c:pt idx="42">
                  <c:v>0.10722767668791168</c:v>
                </c:pt>
                <c:pt idx="43">
                  <c:v>0.10722767668791168</c:v>
                </c:pt>
                <c:pt idx="44">
                  <c:v>0.10722767668791168</c:v>
                </c:pt>
                <c:pt idx="45">
                  <c:v>0.10722767668791168</c:v>
                </c:pt>
                <c:pt idx="46">
                  <c:v>0.10722767668791168</c:v>
                </c:pt>
                <c:pt idx="47">
                  <c:v>0.10722767668791168</c:v>
                </c:pt>
                <c:pt idx="48">
                  <c:v>0.10722767668791168</c:v>
                </c:pt>
                <c:pt idx="49">
                  <c:v>0.10722767668791168</c:v>
                </c:pt>
                <c:pt idx="50">
                  <c:v>0.10722767668791168</c:v>
                </c:pt>
                <c:pt idx="51">
                  <c:v>0.10722767668791168</c:v>
                </c:pt>
                <c:pt idx="52">
                  <c:v>0.10722767668791168</c:v>
                </c:pt>
                <c:pt idx="53">
                  <c:v>0.10722767668791168</c:v>
                </c:pt>
                <c:pt idx="54">
                  <c:v>0.10722767668791168</c:v>
                </c:pt>
                <c:pt idx="55">
                  <c:v>0.10722767668791168</c:v>
                </c:pt>
                <c:pt idx="56">
                  <c:v>0.10722767668791168</c:v>
                </c:pt>
                <c:pt idx="57">
                  <c:v>0.10722767668791168</c:v>
                </c:pt>
                <c:pt idx="58">
                  <c:v>0.10722767668791168</c:v>
                </c:pt>
                <c:pt idx="59">
                  <c:v>0.10722767668791168</c:v>
                </c:pt>
                <c:pt idx="60">
                  <c:v>0.10722767668791168</c:v>
                </c:pt>
                <c:pt idx="61">
                  <c:v>0.10722767668791168</c:v>
                </c:pt>
                <c:pt idx="62">
                  <c:v>0.10722767668791168</c:v>
                </c:pt>
                <c:pt idx="63">
                  <c:v>0.10722767668791168</c:v>
                </c:pt>
                <c:pt idx="64">
                  <c:v>0.10722767668791168</c:v>
                </c:pt>
                <c:pt idx="65">
                  <c:v>0.10722767668791168</c:v>
                </c:pt>
                <c:pt idx="66">
                  <c:v>0.10722767668791168</c:v>
                </c:pt>
                <c:pt idx="67">
                  <c:v>0.10722767668791168</c:v>
                </c:pt>
                <c:pt idx="68">
                  <c:v>0.10722767668791168</c:v>
                </c:pt>
                <c:pt idx="69">
                  <c:v>0.10722767668791168</c:v>
                </c:pt>
                <c:pt idx="70">
                  <c:v>0.10722767668791168</c:v>
                </c:pt>
                <c:pt idx="71">
                  <c:v>0.10722767668791168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453008"/>
        <c:axId val="193453400"/>
      </c:areaChart>
      <c:lineChart>
        <c:grouping val="standard"/>
        <c:varyColors val="0"/>
        <c:ser>
          <c:idx val="0"/>
          <c:order val="0"/>
          <c:tx>
            <c:strRef>
              <c:f>'GAUCHE Extrados (GE)'!$E$1</c:f>
              <c:strCache>
                <c:ptCount val="1"/>
                <c:pt idx="0">
                  <c:v>Cercle P11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(GE)'!$E$2:$E$73</c:f>
              <c:numCache>
                <c:formatCode>0.00</c:formatCode>
                <c:ptCount val="72"/>
                <c:pt idx="0">
                  <c:v>0.14000000000000001</c:v>
                </c:pt>
                <c:pt idx="1">
                  <c:v>0.15</c:v>
                </c:pt>
                <c:pt idx="2">
                  <c:v>0.18</c:v>
                </c:pt>
                <c:pt idx="3">
                  <c:v>0.32</c:v>
                </c:pt>
                <c:pt idx="4">
                  <c:v>0.1</c:v>
                </c:pt>
                <c:pt idx="5">
                  <c:v>0.39</c:v>
                </c:pt>
                <c:pt idx="6">
                  <c:v>0.21</c:v>
                </c:pt>
                <c:pt idx="7">
                  <c:v>0.12</c:v>
                </c:pt>
                <c:pt idx="8">
                  <c:v>0.18</c:v>
                </c:pt>
                <c:pt idx="9">
                  <c:v>0.16</c:v>
                </c:pt>
                <c:pt idx="10">
                  <c:v>0.2</c:v>
                </c:pt>
                <c:pt idx="11">
                  <c:v>0.13</c:v>
                </c:pt>
                <c:pt idx="12">
                  <c:v>0.03</c:v>
                </c:pt>
                <c:pt idx="13">
                  <c:v>0.19</c:v>
                </c:pt>
                <c:pt idx="14">
                  <c:v>0.15</c:v>
                </c:pt>
                <c:pt idx="15">
                  <c:v>0.28000000000000003</c:v>
                </c:pt>
                <c:pt idx="16">
                  <c:v>0.13</c:v>
                </c:pt>
                <c:pt idx="17">
                  <c:v>0.19</c:v>
                </c:pt>
                <c:pt idx="18">
                  <c:v>0.02</c:v>
                </c:pt>
                <c:pt idx="19">
                  <c:v>0.15</c:v>
                </c:pt>
                <c:pt idx="20">
                  <c:v>0.14000000000000001</c:v>
                </c:pt>
                <c:pt idx="21">
                  <c:v>0.03</c:v>
                </c:pt>
                <c:pt idx="22">
                  <c:v>0.28999999999999998</c:v>
                </c:pt>
                <c:pt idx="23">
                  <c:v>0.39</c:v>
                </c:pt>
                <c:pt idx="24">
                  <c:v>0.06</c:v>
                </c:pt>
                <c:pt idx="25">
                  <c:v>0.38</c:v>
                </c:pt>
                <c:pt idx="26">
                  <c:v>0.22</c:v>
                </c:pt>
                <c:pt idx="27">
                  <c:v>0.28999999999999998</c:v>
                </c:pt>
                <c:pt idx="28">
                  <c:v>0.26</c:v>
                </c:pt>
                <c:pt idx="29">
                  <c:v>0.23</c:v>
                </c:pt>
                <c:pt idx="30">
                  <c:v>0.23</c:v>
                </c:pt>
                <c:pt idx="31">
                  <c:v>0.04</c:v>
                </c:pt>
                <c:pt idx="32">
                  <c:v>0.1</c:v>
                </c:pt>
                <c:pt idx="33">
                  <c:v>7.0000000000000007E-2</c:v>
                </c:pt>
                <c:pt idx="34">
                  <c:v>0.15</c:v>
                </c:pt>
                <c:pt idx="35">
                  <c:v>0.03</c:v>
                </c:pt>
                <c:pt idx="36">
                  <c:v>0.14000000000000001</c:v>
                </c:pt>
                <c:pt idx="37">
                  <c:v>0.15</c:v>
                </c:pt>
                <c:pt idx="38">
                  <c:v>0.08</c:v>
                </c:pt>
                <c:pt idx="39">
                  <c:v>0.05</c:v>
                </c:pt>
                <c:pt idx="40">
                  <c:v>0.08</c:v>
                </c:pt>
                <c:pt idx="41">
                  <c:v>0.2</c:v>
                </c:pt>
                <c:pt idx="42">
                  <c:v>0.01</c:v>
                </c:pt>
                <c:pt idx="43">
                  <c:v>0.14000000000000001</c:v>
                </c:pt>
                <c:pt idx="44">
                  <c:v>0.16</c:v>
                </c:pt>
                <c:pt idx="45">
                  <c:v>0.16</c:v>
                </c:pt>
                <c:pt idx="46">
                  <c:v>0.16</c:v>
                </c:pt>
                <c:pt idx="47">
                  <c:v>0.04</c:v>
                </c:pt>
                <c:pt idx="48">
                  <c:v>0.05</c:v>
                </c:pt>
                <c:pt idx="49">
                  <c:v>0.32</c:v>
                </c:pt>
                <c:pt idx="50">
                  <c:v>0.2</c:v>
                </c:pt>
                <c:pt idx="51">
                  <c:v>0.05</c:v>
                </c:pt>
                <c:pt idx="52">
                  <c:v>0.02</c:v>
                </c:pt>
                <c:pt idx="53">
                  <c:v>0.28000000000000003</c:v>
                </c:pt>
                <c:pt idx="54">
                  <c:v>0.05</c:v>
                </c:pt>
                <c:pt idx="55">
                  <c:v>0.28999999999999998</c:v>
                </c:pt>
                <c:pt idx="56">
                  <c:v>0.27</c:v>
                </c:pt>
                <c:pt idx="57">
                  <c:v>0.12</c:v>
                </c:pt>
                <c:pt idx="58">
                  <c:v>0.13</c:v>
                </c:pt>
                <c:pt idx="59">
                  <c:v>0.17</c:v>
                </c:pt>
                <c:pt idx="60">
                  <c:v>0.38</c:v>
                </c:pt>
                <c:pt idx="61">
                  <c:v>0.38</c:v>
                </c:pt>
                <c:pt idx="62">
                  <c:v>0.3</c:v>
                </c:pt>
                <c:pt idx="63">
                  <c:v>0.19</c:v>
                </c:pt>
                <c:pt idx="64">
                  <c:v>0.3</c:v>
                </c:pt>
                <c:pt idx="65">
                  <c:v>0.35</c:v>
                </c:pt>
                <c:pt idx="66">
                  <c:v>0.32</c:v>
                </c:pt>
                <c:pt idx="67">
                  <c:v>0.31</c:v>
                </c:pt>
                <c:pt idx="68">
                  <c:v>0.38</c:v>
                </c:pt>
                <c:pt idx="69">
                  <c:v>0.14199999999999999</c:v>
                </c:pt>
                <c:pt idx="70">
                  <c:v>0.2</c:v>
                </c:pt>
                <c:pt idx="71">
                  <c:v>7.0000000000000007E-2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453008"/>
        <c:axId val="193453400"/>
      </c:lineChart>
      <c:scatterChart>
        <c:scatterStyle val="lineMarker"/>
        <c:varyColors val="0"/>
        <c:ser>
          <c:idx val="1"/>
          <c:order val="1"/>
          <c:tx>
            <c:strRef>
              <c:f>'Graphiques GE'!$A$22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GE'!$B$22</c:f>
              <c:numCache>
                <c:formatCode>0.000</c:formatCode>
                <c:ptCount val="1"/>
                <c:pt idx="0">
                  <c:v>0.1801666666666667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GE'!$A$23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GE'!$B$23</c:f>
              <c:numCache>
                <c:formatCode>0.000</c:formatCode>
                <c:ptCount val="1"/>
                <c:pt idx="0">
                  <c:v>0.45119111111111121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GE'!$A$24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GE'!$B$24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453008"/>
        <c:axId val="193453400"/>
      </c:scatterChart>
      <c:catAx>
        <c:axId val="193453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3400"/>
        <c:crosses val="autoZero"/>
        <c:auto val="1"/>
        <c:lblAlgn val="ctr"/>
        <c:lblOffset val="100"/>
        <c:noMultiLvlLbl val="0"/>
      </c:catAx>
      <c:valAx>
        <c:axId val="193453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45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P21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(GE)'!$Y$1</c:f>
              <c:strCache>
                <c:ptCount val="1"/>
                <c:pt idx="0">
                  <c:v>Seuil 1 sigma P21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(GE)'!$Y$2:$Y$73</c:f>
              <c:numCache>
                <c:formatCode>General</c:formatCode>
                <c:ptCount val="72"/>
                <c:pt idx="0">
                  <c:v>1.0536708580760026</c:v>
                </c:pt>
                <c:pt idx="1">
                  <c:v>1.0536708580760026</c:v>
                </c:pt>
                <c:pt idx="2">
                  <c:v>1.0536708580760026</c:v>
                </c:pt>
                <c:pt idx="3">
                  <c:v>1.0536708580760026</c:v>
                </c:pt>
                <c:pt idx="4">
                  <c:v>1.0536708580760026</c:v>
                </c:pt>
                <c:pt idx="5">
                  <c:v>1.0536708580760026</c:v>
                </c:pt>
                <c:pt idx="6">
                  <c:v>1.0536708580760026</c:v>
                </c:pt>
                <c:pt idx="7">
                  <c:v>1.0536708580760026</c:v>
                </c:pt>
                <c:pt idx="8">
                  <c:v>1.0536708580760026</c:v>
                </c:pt>
                <c:pt idx="9">
                  <c:v>1.0536708580760026</c:v>
                </c:pt>
                <c:pt idx="10">
                  <c:v>1.0536708580760026</c:v>
                </c:pt>
                <c:pt idx="11">
                  <c:v>1.0536708580760026</c:v>
                </c:pt>
                <c:pt idx="12">
                  <c:v>1.0536708580760026</c:v>
                </c:pt>
                <c:pt idx="13">
                  <c:v>1.0536708580760026</c:v>
                </c:pt>
                <c:pt idx="14">
                  <c:v>1.0536708580760026</c:v>
                </c:pt>
                <c:pt idx="15">
                  <c:v>1.0536708580760026</c:v>
                </c:pt>
                <c:pt idx="16">
                  <c:v>1.0536708580760026</c:v>
                </c:pt>
                <c:pt idx="17">
                  <c:v>1.0536708580760026</c:v>
                </c:pt>
                <c:pt idx="18">
                  <c:v>1.0536708580760026</c:v>
                </c:pt>
                <c:pt idx="19">
                  <c:v>1.0536708580760026</c:v>
                </c:pt>
                <c:pt idx="20">
                  <c:v>1.0536708580760026</c:v>
                </c:pt>
                <c:pt idx="21">
                  <c:v>1.0536708580760026</c:v>
                </c:pt>
                <c:pt idx="22">
                  <c:v>1.0536708580760026</c:v>
                </c:pt>
                <c:pt idx="23">
                  <c:v>1.0536708580760026</c:v>
                </c:pt>
                <c:pt idx="24">
                  <c:v>1.0536708580760026</c:v>
                </c:pt>
                <c:pt idx="25">
                  <c:v>1.0536708580760026</c:v>
                </c:pt>
                <c:pt idx="26">
                  <c:v>1.0536708580760026</c:v>
                </c:pt>
                <c:pt idx="27">
                  <c:v>1.0536708580760026</c:v>
                </c:pt>
                <c:pt idx="28">
                  <c:v>1.0536708580760026</c:v>
                </c:pt>
                <c:pt idx="29">
                  <c:v>1.0536708580760026</c:v>
                </c:pt>
                <c:pt idx="30">
                  <c:v>1.0536708580760026</c:v>
                </c:pt>
                <c:pt idx="31">
                  <c:v>1.0536708580760026</c:v>
                </c:pt>
                <c:pt idx="32">
                  <c:v>1.0536708580760026</c:v>
                </c:pt>
                <c:pt idx="33">
                  <c:v>1.0536708580760026</c:v>
                </c:pt>
                <c:pt idx="34">
                  <c:v>1.0536708580760026</c:v>
                </c:pt>
                <c:pt idx="35">
                  <c:v>1.0536708580760026</c:v>
                </c:pt>
                <c:pt idx="36">
                  <c:v>1.0536708580760026</c:v>
                </c:pt>
                <c:pt idx="37">
                  <c:v>1.0536708580760026</c:v>
                </c:pt>
                <c:pt idx="38">
                  <c:v>1.0536708580760026</c:v>
                </c:pt>
                <c:pt idx="39">
                  <c:v>1.0536708580760026</c:v>
                </c:pt>
                <c:pt idx="40">
                  <c:v>1.0536708580760026</c:v>
                </c:pt>
                <c:pt idx="41">
                  <c:v>1.0536708580760026</c:v>
                </c:pt>
                <c:pt idx="42">
                  <c:v>1.0536708580760026</c:v>
                </c:pt>
                <c:pt idx="43">
                  <c:v>1.0536708580760026</c:v>
                </c:pt>
                <c:pt idx="44">
                  <c:v>1.0536708580760026</c:v>
                </c:pt>
                <c:pt idx="45">
                  <c:v>1.0536708580760026</c:v>
                </c:pt>
                <c:pt idx="46">
                  <c:v>1.0536708580760026</c:v>
                </c:pt>
                <c:pt idx="47">
                  <c:v>1.0536708580760026</c:v>
                </c:pt>
                <c:pt idx="48">
                  <c:v>1.0536708580760026</c:v>
                </c:pt>
                <c:pt idx="49">
                  <c:v>1.0536708580760026</c:v>
                </c:pt>
                <c:pt idx="50">
                  <c:v>1.0536708580760026</c:v>
                </c:pt>
                <c:pt idx="51">
                  <c:v>1.0536708580760026</c:v>
                </c:pt>
                <c:pt idx="52">
                  <c:v>1.0536708580760026</c:v>
                </c:pt>
                <c:pt idx="53">
                  <c:v>1.0536708580760026</c:v>
                </c:pt>
                <c:pt idx="54">
                  <c:v>1.0536708580760026</c:v>
                </c:pt>
                <c:pt idx="55">
                  <c:v>1.0536708580760026</c:v>
                </c:pt>
                <c:pt idx="56">
                  <c:v>1.0536708580760026</c:v>
                </c:pt>
                <c:pt idx="57">
                  <c:v>1.0536708580760026</c:v>
                </c:pt>
                <c:pt idx="58">
                  <c:v>1.0536708580760026</c:v>
                </c:pt>
                <c:pt idx="59">
                  <c:v>1.0536708580760026</c:v>
                </c:pt>
                <c:pt idx="60">
                  <c:v>1.0536708580760026</c:v>
                </c:pt>
                <c:pt idx="61">
                  <c:v>1.0536708580760026</c:v>
                </c:pt>
                <c:pt idx="62">
                  <c:v>1.0536708580760026</c:v>
                </c:pt>
                <c:pt idx="63">
                  <c:v>1.0536708580760026</c:v>
                </c:pt>
                <c:pt idx="64">
                  <c:v>1.0536708580760026</c:v>
                </c:pt>
                <c:pt idx="65">
                  <c:v>1.0536708580760026</c:v>
                </c:pt>
                <c:pt idx="66">
                  <c:v>1.0536708580760026</c:v>
                </c:pt>
                <c:pt idx="67">
                  <c:v>1.0536708580760026</c:v>
                </c:pt>
                <c:pt idx="68">
                  <c:v>1.0536708580760026</c:v>
                </c:pt>
                <c:pt idx="69">
                  <c:v>1.0536708580760026</c:v>
                </c:pt>
                <c:pt idx="70">
                  <c:v>1.0536708580760026</c:v>
                </c:pt>
                <c:pt idx="71">
                  <c:v>1.0536708580760026</c:v>
                </c:pt>
              </c:numCache>
            </c:numRef>
          </c:val>
        </c:ser>
        <c:ser>
          <c:idx val="5"/>
          <c:order val="5"/>
          <c:tx>
            <c:strRef>
              <c:f>'GAUCHE Extrados (GE)'!$Z$1</c:f>
              <c:strCache>
                <c:ptCount val="1"/>
                <c:pt idx="0">
                  <c:v>Seuil 2 sigma P21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(GE)'!$Z$2:$Z$73</c:f>
              <c:numCache>
                <c:formatCode>General</c:formatCode>
                <c:ptCount val="72"/>
                <c:pt idx="0">
                  <c:v>0.29533752474266894</c:v>
                </c:pt>
                <c:pt idx="1">
                  <c:v>0.29533752474266894</c:v>
                </c:pt>
                <c:pt idx="2">
                  <c:v>0.29533752474266894</c:v>
                </c:pt>
                <c:pt idx="3">
                  <c:v>0.29533752474266894</c:v>
                </c:pt>
                <c:pt idx="4">
                  <c:v>0.29533752474266894</c:v>
                </c:pt>
                <c:pt idx="5">
                  <c:v>0.29533752474266894</c:v>
                </c:pt>
                <c:pt idx="6">
                  <c:v>0.29533752474266894</c:v>
                </c:pt>
                <c:pt idx="7">
                  <c:v>0.29533752474266894</c:v>
                </c:pt>
                <c:pt idx="8">
                  <c:v>0.29533752474266894</c:v>
                </c:pt>
                <c:pt idx="9">
                  <c:v>0.29533752474266894</c:v>
                </c:pt>
                <c:pt idx="10">
                  <c:v>0.29533752474266894</c:v>
                </c:pt>
                <c:pt idx="11">
                  <c:v>0.29533752474266894</c:v>
                </c:pt>
                <c:pt idx="12">
                  <c:v>0.29533752474266894</c:v>
                </c:pt>
                <c:pt idx="13">
                  <c:v>0.29533752474266894</c:v>
                </c:pt>
                <c:pt idx="14">
                  <c:v>0.29533752474266894</c:v>
                </c:pt>
                <c:pt idx="15">
                  <c:v>0.29533752474266894</c:v>
                </c:pt>
                <c:pt idx="16">
                  <c:v>0.29533752474266894</c:v>
                </c:pt>
                <c:pt idx="17">
                  <c:v>0.29533752474266894</c:v>
                </c:pt>
                <c:pt idx="18">
                  <c:v>0.29533752474266894</c:v>
                </c:pt>
                <c:pt idx="19">
                  <c:v>0.29533752474266894</c:v>
                </c:pt>
                <c:pt idx="20">
                  <c:v>0.29533752474266894</c:v>
                </c:pt>
                <c:pt idx="21">
                  <c:v>0.29533752474266894</c:v>
                </c:pt>
                <c:pt idx="22">
                  <c:v>0.29533752474266894</c:v>
                </c:pt>
                <c:pt idx="23">
                  <c:v>0.29533752474266894</c:v>
                </c:pt>
                <c:pt idx="24">
                  <c:v>0.29533752474266894</c:v>
                </c:pt>
                <c:pt idx="25">
                  <c:v>0.29533752474266894</c:v>
                </c:pt>
                <c:pt idx="26">
                  <c:v>0.29533752474266894</c:v>
                </c:pt>
                <c:pt idx="27">
                  <c:v>0.29533752474266894</c:v>
                </c:pt>
                <c:pt idx="28">
                  <c:v>0.29533752474266894</c:v>
                </c:pt>
                <c:pt idx="29">
                  <c:v>0.29533752474266894</c:v>
                </c:pt>
                <c:pt idx="30">
                  <c:v>0.29533752474266894</c:v>
                </c:pt>
                <c:pt idx="31">
                  <c:v>0.29533752474266894</c:v>
                </c:pt>
                <c:pt idx="32">
                  <c:v>0.29533752474266894</c:v>
                </c:pt>
                <c:pt idx="33">
                  <c:v>0.29533752474266894</c:v>
                </c:pt>
                <c:pt idx="34">
                  <c:v>0.29533752474266894</c:v>
                </c:pt>
                <c:pt idx="35">
                  <c:v>0.29533752474266894</c:v>
                </c:pt>
                <c:pt idx="36">
                  <c:v>0.29533752474266894</c:v>
                </c:pt>
                <c:pt idx="37">
                  <c:v>0.29533752474266894</c:v>
                </c:pt>
                <c:pt idx="38">
                  <c:v>0.29533752474266894</c:v>
                </c:pt>
                <c:pt idx="39">
                  <c:v>0.29533752474266894</c:v>
                </c:pt>
                <c:pt idx="40">
                  <c:v>0.29533752474266894</c:v>
                </c:pt>
                <c:pt idx="41">
                  <c:v>0.29533752474266894</c:v>
                </c:pt>
                <c:pt idx="42">
                  <c:v>0.29533752474266894</c:v>
                </c:pt>
                <c:pt idx="43">
                  <c:v>0.29533752474266894</c:v>
                </c:pt>
                <c:pt idx="44">
                  <c:v>0.29533752474266894</c:v>
                </c:pt>
                <c:pt idx="45">
                  <c:v>0.29533752474266894</c:v>
                </c:pt>
                <c:pt idx="46">
                  <c:v>0.29533752474266894</c:v>
                </c:pt>
                <c:pt idx="47">
                  <c:v>0.29533752474266894</c:v>
                </c:pt>
                <c:pt idx="48">
                  <c:v>0.29533752474266894</c:v>
                </c:pt>
                <c:pt idx="49">
                  <c:v>0.29533752474266894</c:v>
                </c:pt>
                <c:pt idx="50">
                  <c:v>0.29533752474266894</c:v>
                </c:pt>
                <c:pt idx="51">
                  <c:v>0.29533752474266894</c:v>
                </c:pt>
                <c:pt idx="52">
                  <c:v>0.29533752474266894</c:v>
                </c:pt>
                <c:pt idx="53">
                  <c:v>0.29533752474266894</c:v>
                </c:pt>
                <c:pt idx="54">
                  <c:v>0.29533752474266894</c:v>
                </c:pt>
                <c:pt idx="55">
                  <c:v>0.29533752474266894</c:v>
                </c:pt>
                <c:pt idx="56">
                  <c:v>0.29533752474266894</c:v>
                </c:pt>
                <c:pt idx="57">
                  <c:v>0.29533752474266894</c:v>
                </c:pt>
                <c:pt idx="58">
                  <c:v>0.29533752474266894</c:v>
                </c:pt>
                <c:pt idx="59">
                  <c:v>0.29533752474266894</c:v>
                </c:pt>
                <c:pt idx="60">
                  <c:v>0.29533752474266894</c:v>
                </c:pt>
                <c:pt idx="61">
                  <c:v>0.29533752474266894</c:v>
                </c:pt>
                <c:pt idx="62">
                  <c:v>0.29533752474266894</c:v>
                </c:pt>
                <c:pt idx="63">
                  <c:v>0.29533752474266894</c:v>
                </c:pt>
                <c:pt idx="64">
                  <c:v>0.29533752474266894</c:v>
                </c:pt>
                <c:pt idx="65">
                  <c:v>0.29533752474266894</c:v>
                </c:pt>
                <c:pt idx="66">
                  <c:v>0.29533752474266894</c:v>
                </c:pt>
                <c:pt idx="67">
                  <c:v>0.29533752474266894</c:v>
                </c:pt>
                <c:pt idx="68">
                  <c:v>0.29533752474266894</c:v>
                </c:pt>
                <c:pt idx="69">
                  <c:v>0.29533752474266894</c:v>
                </c:pt>
                <c:pt idx="70">
                  <c:v>0.29533752474266894</c:v>
                </c:pt>
                <c:pt idx="71">
                  <c:v>0.29533752474266894</c:v>
                </c:pt>
              </c:numCache>
            </c:numRef>
          </c:val>
        </c:ser>
        <c:ser>
          <c:idx val="6"/>
          <c:order val="6"/>
          <c:tx>
            <c:strRef>
              <c:f>'GAUCHE Extrados (GE)'!$AA$1</c:f>
              <c:strCache>
                <c:ptCount val="1"/>
                <c:pt idx="0">
                  <c:v>Seuil 3 sigma P21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(GE)'!$AA$2:$AA$73</c:f>
              <c:numCache>
                <c:formatCode>General</c:formatCode>
                <c:ptCount val="72"/>
                <c:pt idx="0">
                  <c:v>0.29533752474266894</c:v>
                </c:pt>
                <c:pt idx="1">
                  <c:v>0.29533752474266894</c:v>
                </c:pt>
                <c:pt idx="2">
                  <c:v>0.29533752474266894</c:v>
                </c:pt>
                <c:pt idx="3">
                  <c:v>0.29533752474266894</c:v>
                </c:pt>
                <c:pt idx="4">
                  <c:v>0.29533752474266894</c:v>
                </c:pt>
                <c:pt idx="5">
                  <c:v>0.29533752474266894</c:v>
                </c:pt>
                <c:pt idx="6">
                  <c:v>0.29533752474266894</c:v>
                </c:pt>
                <c:pt idx="7">
                  <c:v>0.29533752474266894</c:v>
                </c:pt>
                <c:pt idx="8">
                  <c:v>0.29533752474266894</c:v>
                </c:pt>
                <c:pt idx="9">
                  <c:v>0.29533752474266894</c:v>
                </c:pt>
                <c:pt idx="10">
                  <c:v>0.29533752474266894</c:v>
                </c:pt>
                <c:pt idx="11">
                  <c:v>0.29533752474266894</c:v>
                </c:pt>
                <c:pt idx="12">
                  <c:v>0.29533752474266894</c:v>
                </c:pt>
                <c:pt idx="13">
                  <c:v>0.29533752474266894</c:v>
                </c:pt>
                <c:pt idx="14">
                  <c:v>0.29533752474266894</c:v>
                </c:pt>
                <c:pt idx="15">
                  <c:v>0.29533752474266894</c:v>
                </c:pt>
                <c:pt idx="16">
                  <c:v>0.29533752474266894</c:v>
                </c:pt>
                <c:pt idx="17">
                  <c:v>0.29533752474266894</c:v>
                </c:pt>
                <c:pt idx="18">
                  <c:v>0.29533752474266894</c:v>
                </c:pt>
                <c:pt idx="19">
                  <c:v>0.29533752474266894</c:v>
                </c:pt>
                <c:pt idx="20">
                  <c:v>0.29533752474266894</c:v>
                </c:pt>
                <c:pt idx="21">
                  <c:v>0.29533752474266894</c:v>
                </c:pt>
                <c:pt idx="22">
                  <c:v>0.29533752474266894</c:v>
                </c:pt>
                <c:pt idx="23">
                  <c:v>0.29533752474266894</c:v>
                </c:pt>
                <c:pt idx="24">
                  <c:v>0.29533752474266894</c:v>
                </c:pt>
                <c:pt idx="25">
                  <c:v>0.29533752474266894</c:v>
                </c:pt>
                <c:pt idx="26">
                  <c:v>0.29533752474266894</c:v>
                </c:pt>
                <c:pt idx="27">
                  <c:v>0.29533752474266894</c:v>
                </c:pt>
                <c:pt idx="28">
                  <c:v>0.29533752474266894</c:v>
                </c:pt>
                <c:pt idx="29">
                  <c:v>0.29533752474266894</c:v>
                </c:pt>
                <c:pt idx="30">
                  <c:v>0.29533752474266894</c:v>
                </c:pt>
                <c:pt idx="31">
                  <c:v>0.29533752474266894</c:v>
                </c:pt>
                <c:pt idx="32">
                  <c:v>0.29533752474266894</c:v>
                </c:pt>
                <c:pt idx="33">
                  <c:v>0.29533752474266894</c:v>
                </c:pt>
                <c:pt idx="34">
                  <c:v>0.29533752474266894</c:v>
                </c:pt>
                <c:pt idx="35">
                  <c:v>0.29533752474266894</c:v>
                </c:pt>
                <c:pt idx="36">
                  <c:v>0.29533752474266894</c:v>
                </c:pt>
                <c:pt idx="37">
                  <c:v>0.29533752474266894</c:v>
                </c:pt>
                <c:pt idx="38">
                  <c:v>0.29533752474266894</c:v>
                </c:pt>
                <c:pt idx="39">
                  <c:v>0.29533752474266894</c:v>
                </c:pt>
                <c:pt idx="40">
                  <c:v>0.29533752474266894</c:v>
                </c:pt>
                <c:pt idx="41">
                  <c:v>0.29533752474266894</c:v>
                </c:pt>
                <c:pt idx="42">
                  <c:v>0.29533752474266894</c:v>
                </c:pt>
                <c:pt idx="43">
                  <c:v>0.29533752474266894</c:v>
                </c:pt>
                <c:pt idx="44">
                  <c:v>0.29533752474266894</c:v>
                </c:pt>
                <c:pt idx="45">
                  <c:v>0.29533752474266894</c:v>
                </c:pt>
                <c:pt idx="46">
                  <c:v>0.29533752474266894</c:v>
                </c:pt>
                <c:pt idx="47">
                  <c:v>0.29533752474266894</c:v>
                </c:pt>
                <c:pt idx="48">
                  <c:v>0.29533752474266894</c:v>
                </c:pt>
                <c:pt idx="49">
                  <c:v>0.29533752474266894</c:v>
                </c:pt>
                <c:pt idx="50">
                  <c:v>0.29533752474266894</c:v>
                </c:pt>
                <c:pt idx="51">
                  <c:v>0.29533752474266894</c:v>
                </c:pt>
                <c:pt idx="52">
                  <c:v>0.29533752474266894</c:v>
                </c:pt>
                <c:pt idx="53">
                  <c:v>0.29533752474266894</c:v>
                </c:pt>
                <c:pt idx="54">
                  <c:v>0.29533752474266894</c:v>
                </c:pt>
                <c:pt idx="55">
                  <c:v>0.29533752474266894</c:v>
                </c:pt>
                <c:pt idx="56">
                  <c:v>0.29533752474266894</c:v>
                </c:pt>
                <c:pt idx="57">
                  <c:v>0.29533752474266894</c:v>
                </c:pt>
                <c:pt idx="58">
                  <c:v>0.29533752474266894</c:v>
                </c:pt>
                <c:pt idx="59">
                  <c:v>0.29533752474266894</c:v>
                </c:pt>
                <c:pt idx="60">
                  <c:v>0.29533752474266894</c:v>
                </c:pt>
                <c:pt idx="61">
                  <c:v>0.29533752474266894</c:v>
                </c:pt>
                <c:pt idx="62">
                  <c:v>0.29533752474266894</c:v>
                </c:pt>
                <c:pt idx="63">
                  <c:v>0.29533752474266894</c:v>
                </c:pt>
                <c:pt idx="64">
                  <c:v>0.29533752474266894</c:v>
                </c:pt>
                <c:pt idx="65">
                  <c:v>0.29533752474266894</c:v>
                </c:pt>
                <c:pt idx="66">
                  <c:v>0.29533752474266894</c:v>
                </c:pt>
                <c:pt idx="67">
                  <c:v>0.29533752474266894</c:v>
                </c:pt>
                <c:pt idx="68">
                  <c:v>0.29533752474266894</c:v>
                </c:pt>
                <c:pt idx="69">
                  <c:v>0.29533752474266894</c:v>
                </c:pt>
                <c:pt idx="70">
                  <c:v>0.29533752474266894</c:v>
                </c:pt>
                <c:pt idx="71">
                  <c:v>0.29533752474266894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717752"/>
        <c:axId val="191718144"/>
      </c:areaChart>
      <c:lineChart>
        <c:grouping val="standard"/>
        <c:varyColors val="0"/>
        <c:ser>
          <c:idx val="0"/>
          <c:order val="0"/>
          <c:tx>
            <c:strRef>
              <c:f>'GAUCHE Extrados (GE)'!$F$1</c:f>
              <c:strCache>
                <c:ptCount val="1"/>
                <c:pt idx="0">
                  <c:v>Cercle P21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(GE)'!$F$2:$F$73</c:f>
              <c:numCache>
                <c:formatCode>0.00</c:formatCode>
                <c:ptCount val="72"/>
                <c:pt idx="0">
                  <c:v>1.18</c:v>
                </c:pt>
                <c:pt idx="1">
                  <c:v>0.59</c:v>
                </c:pt>
                <c:pt idx="2">
                  <c:v>0.6</c:v>
                </c:pt>
                <c:pt idx="3">
                  <c:v>0.55000000000000004</c:v>
                </c:pt>
                <c:pt idx="4">
                  <c:v>0.48</c:v>
                </c:pt>
                <c:pt idx="5">
                  <c:v>0.91</c:v>
                </c:pt>
                <c:pt idx="6">
                  <c:v>0.84</c:v>
                </c:pt>
                <c:pt idx="7">
                  <c:v>0.6</c:v>
                </c:pt>
                <c:pt idx="8">
                  <c:v>0.41</c:v>
                </c:pt>
                <c:pt idx="9">
                  <c:v>0.84</c:v>
                </c:pt>
                <c:pt idx="10">
                  <c:v>0.48</c:v>
                </c:pt>
                <c:pt idx="11">
                  <c:v>0.53</c:v>
                </c:pt>
                <c:pt idx="12">
                  <c:v>1.33</c:v>
                </c:pt>
                <c:pt idx="13">
                  <c:v>0.86</c:v>
                </c:pt>
                <c:pt idx="14">
                  <c:v>0.38</c:v>
                </c:pt>
                <c:pt idx="15">
                  <c:v>0.57999999999999996</c:v>
                </c:pt>
                <c:pt idx="16">
                  <c:v>0.47</c:v>
                </c:pt>
                <c:pt idx="17">
                  <c:v>0.54</c:v>
                </c:pt>
                <c:pt idx="18">
                  <c:v>0.27</c:v>
                </c:pt>
                <c:pt idx="19">
                  <c:v>0.39</c:v>
                </c:pt>
                <c:pt idx="20">
                  <c:v>0.45</c:v>
                </c:pt>
                <c:pt idx="21">
                  <c:v>0.41</c:v>
                </c:pt>
                <c:pt idx="22">
                  <c:v>0.93</c:v>
                </c:pt>
                <c:pt idx="23">
                  <c:v>0.79</c:v>
                </c:pt>
                <c:pt idx="24">
                  <c:v>0.63</c:v>
                </c:pt>
                <c:pt idx="25">
                  <c:v>0.96</c:v>
                </c:pt>
                <c:pt idx="26">
                  <c:v>1.05</c:v>
                </c:pt>
                <c:pt idx="27">
                  <c:v>0.77</c:v>
                </c:pt>
                <c:pt idx="28">
                  <c:v>0.82</c:v>
                </c:pt>
                <c:pt idx="29">
                  <c:v>0.61</c:v>
                </c:pt>
                <c:pt idx="30">
                  <c:v>1.06</c:v>
                </c:pt>
                <c:pt idx="31">
                  <c:v>1.1599999999999999</c:v>
                </c:pt>
                <c:pt idx="32">
                  <c:v>0.6</c:v>
                </c:pt>
                <c:pt idx="33">
                  <c:v>0.56999999999999995</c:v>
                </c:pt>
                <c:pt idx="34">
                  <c:v>0.46</c:v>
                </c:pt>
                <c:pt idx="35">
                  <c:v>0.6</c:v>
                </c:pt>
                <c:pt idx="36">
                  <c:v>0.5</c:v>
                </c:pt>
                <c:pt idx="37">
                  <c:v>0.48</c:v>
                </c:pt>
                <c:pt idx="38">
                  <c:v>0.6</c:v>
                </c:pt>
                <c:pt idx="39">
                  <c:v>0.36</c:v>
                </c:pt>
                <c:pt idx="40">
                  <c:v>0.39</c:v>
                </c:pt>
                <c:pt idx="41">
                  <c:v>0.82</c:v>
                </c:pt>
                <c:pt idx="42">
                  <c:v>0.89</c:v>
                </c:pt>
                <c:pt idx="43">
                  <c:v>1.35</c:v>
                </c:pt>
                <c:pt idx="44">
                  <c:v>0.84</c:v>
                </c:pt>
                <c:pt idx="45">
                  <c:v>1.02</c:v>
                </c:pt>
                <c:pt idx="46">
                  <c:v>0.55000000000000004</c:v>
                </c:pt>
                <c:pt idx="47">
                  <c:v>0.88</c:v>
                </c:pt>
                <c:pt idx="48">
                  <c:v>0.53</c:v>
                </c:pt>
                <c:pt idx="49">
                  <c:v>0.84</c:v>
                </c:pt>
                <c:pt idx="50">
                  <c:v>0.38</c:v>
                </c:pt>
                <c:pt idx="51">
                  <c:v>0.62</c:v>
                </c:pt>
                <c:pt idx="52">
                  <c:v>1.08</c:v>
                </c:pt>
                <c:pt idx="53">
                  <c:v>0.66</c:v>
                </c:pt>
                <c:pt idx="54">
                  <c:v>0.47</c:v>
                </c:pt>
                <c:pt idx="55">
                  <c:v>1.34</c:v>
                </c:pt>
                <c:pt idx="56">
                  <c:v>1.22</c:v>
                </c:pt>
                <c:pt idx="57">
                  <c:v>0.67</c:v>
                </c:pt>
                <c:pt idx="58">
                  <c:v>1.29</c:v>
                </c:pt>
                <c:pt idx="59">
                  <c:v>1.25</c:v>
                </c:pt>
                <c:pt idx="60">
                  <c:v>0.95</c:v>
                </c:pt>
                <c:pt idx="61">
                  <c:v>1.32</c:v>
                </c:pt>
                <c:pt idx="62">
                  <c:v>1.24</c:v>
                </c:pt>
                <c:pt idx="63">
                  <c:v>0.89</c:v>
                </c:pt>
                <c:pt idx="64">
                  <c:v>1.02</c:v>
                </c:pt>
                <c:pt idx="65">
                  <c:v>0.41</c:v>
                </c:pt>
                <c:pt idx="66">
                  <c:v>0.93</c:v>
                </c:pt>
                <c:pt idx="67">
                  <c:v>1.02</c:v>
                </c:pt>
                <c:pt idx="68">
                  <c:v>1.23</c:v>
                </c:pt>
                <c:pt idx="69">
                  <c:v>0.54500000000000004</c:v>
                </c:pt>
                <c:pt idx="70">
                  <c:v>0.55100000000000005</c:v>
                </c:pt>
                <c:pt idx="71">
                  <c:v>0.76400000000000001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717752"/>
        <c:axId val="191718144"/>
      </c:lineChart>
      <c:scatterChart>
        <c:scatterStyle val="lineMarker"/>
        <c:varyColors val="0"/>
        <c:ser>
          <c:idx val="1"/>
          <c:order val="1"/>
          <c:tx>
            <c:strRef>
              <c:f>'Graphiques GE'!$A$34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GE'!$B$34</c:f>
              <c:numCache>
                <c:formatCode>0.000</c:formatCode>
                <c:ptCount val="1"/>
                <c:pt idx="0">
                  <c:v>0.75833333333333353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GE'!$A$35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GE'!$B$35</c:f>
              <c:numCache>
                <c:formatCode>0.000</c:formatCode>
                <c:ptCount val="1"/>
                <c:pt idx="0">
                  <c:v>1.4633811111111115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GE'!$A$36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GE'!$B$36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717752"/>
        <c:axId val="191718144"/>
      </c:scatterChart>
      <c:catAx>
        <c:axId val="1917177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718144"/>
        <c:crosses val="autoZero"/>
        <c:auto val="1"/>
        <c:lblAlgn val="ctr"/>
        <c:lblOffset val="100"/>
        <c:noMultiLvlLbl val="0"/>
      </c:catAx>
      <c:valAx>
        <c:axId val="19171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717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P21/L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(GE)'!$AC$1</c:f>
              <c:strCache>
                <c:ptCount val="1"/>
                <c:pt idx="0">
                  <c:v>Seuil 1 sigma P21/L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(GE)'!$AC$2:$AC$73</c:f>
              <c:numCache>
                <c:formatCode>General</c:formatCode>
                <c:ptCount val="72"/>
                <c:pt idx="0">
                  <c:v>0.37178314944023255</c:v>
                </c:pt>
                <c:pt idx="1">
                  <c:v>0.37178314944023255</c:v>
                </c:pt>
                <c:pt idx="2">
                  <c:v>0.37178314944023255</c:v>
                </c:pt>
                <c:pt idx="3">
                  <c:v>0.37178314944023255</c:v>
                </c:pt>
                <c:pt idx="4">
                  <c:v>0.37178314944023255</c:v>
                </c:pt>
                <c:pt idx="5">
                  <c:v>0.37178314944023255</c:v>
                </c:pt>
                <c:pt idx="6">
                  <c:v>0.37178314944023255</c:v>
                </c:pt>
                <c:pt idx="7">
                  <c:v>0.37178314944023255</c:v>
                </c:pt>
                <c:pt idx="8">
                  <c:v>0.37178314944023255</c:v>
                </c:pt>
                <c:pt idx="9">
                  <c:v>0.37178314944023255</c:v>
                </c:pt>
                <c:pt idx="10">
                  <c:v>0.37178314944023255</c:v>
                </c:pt>
                <c:pt idx="11">
                  <c:v>0.37178314944023255</c:v>
                </c:pt>
                <c:pt idx="12">
                  <c:v>0.37178314944023255</c:v>
                </c:pt>
                <c:pt idx="13">
                  <c:v>0.37178314944023255</c:v>
                </c:pt>
                <c:pt idx="14">
                  <c:v>0.37178314944023255</c:v>
                </c:pt>
                <c:pt idx="15">
                  <c:v>0.37178314944023255</c:v>
                </c:pt>
                <c:pt idx="16">
                  <c:v>0.37178314944023255</c:v>
                </c:pt>
                <c:pt idx="17">
                  <c:v>0.37178314944023255</c:v>
                </c:pt>
                <c:pt idx="18">
                  <c:v>0.37178314944023255</c:v>
                </c:pt>
                <c:pt idx="19">
                  <c:v>0.37178314944023255</c:v>
                </c:pt>
                <c:pt idx="20">
                  <c:v>0.37178314944023255</c:v>
                </c:pt>
                <c:pt idx="21">
                  <c:v>0.37178314944023255</c:v>
                </c:pt>
                <c:pt idx="22">
                  <c:v>0.37178314944023255</c:v>
                </c:pt>
                <c:pt idx="23">
                  <c:v>0.37178314944023255</c:v>
                </c:pt>
                <c:pt idx="24">
                  <c:v>0.37178314944023255</c:v>
                </c:pt>
                <c:pt idx="25">
                  <c:v>0.37178314944023255</c:v>
                </c:pt>
                <c:pt idx="26">
                  <c:v>0.37178314944023255</c:v>
                </c:pt>
                <c:pt idx="27">
                  <c:v>0.37178314944023255</c:v>
                </c:pt>
                <c:pt idx="28">
                  <c:v>0.37178314944023255</c:v>
                </c:pt>
                <c:pt idx="29">
                  <c:v>0.37178314944023255</c:v>
                </c:pt>
                <c:pt idx="30">
                  <c:v>0.37178314944023255</c:v>
                </c:pt>
                <c:pt idx="31">
                  <c:v>0.37178314944023255</c:v>
                </c:pt>
                <c:pt idx="32">
                  <c:v>0.37178314944023255</c:v>
                </c:pt>
                <c:pt idx="33">
                  <c:v>0.37178314944023255</c:v>
                </c:pt>
                <c:pt idx="34">
                  <c:v>0.37178314944023255</c:v>
                </c:pt>
                <c:pt idx="35">
                  <c:v>0.37178314944023255</c:v>
                </c:pt>
                <c:pt idx="36">
                  <c:v>0.37178314944023255</c:v>
                </c:pt>
                <c:pt idx="37">
                  <c:v>0.37178314944023255</c:v>
                </c:pt>
                <c:pt idx="38">
                  <c:v>0.37178314944023255</c:v>
                </c:pt>
                <c:pt idx="39">
                  <c:v>0.37178314944023255</c:v>
                </c:pt>
                <c:pt idx="40">
                  <c:v>0.37178314944023255</c:v>
                </c:pt>
                <c:pt idx="41">
                  <c:v>0.37178314944023255</c:v>
                </c:pt>
                <c:pt idx="42">
                  <c:v>0.37178314944023255</c:v>
                </c:pt>
                <c:pt idx="43">
                  <c:v>0.37178314944023255</c:v>
                </c:pt>
                <c:pt idx="44">
                  <c:v>0.37178314944023255</c:v>
                </c:pt>
                <c:pt idx="45">
                  <c:v>0.37178314944023255</c:v>
                </c:pt>
                <c:pt idx="46">
                  <c:v>0.37178314944023255</c:v>
                </c:pt>
                <c:pt idx="47">
                  <c:v>0.37178314944023255</c:v>
                </c:pt>
                <c:pt idx="48">
                  <c:v>0.37178314944023255</c:v>
                </c:pt>
                <c:pt idx="49">
                  <c:v>0.37178314944023255</c:v>
                </c:pt>
                <c:pt idx="50">
                  <c:v>0.37178314944023255</c:v>
                </c:pt>
                <c:pt idx="51">
                  <c:v>0.37178314944023255</c:v>
                </c:pt>
                <c:pt idx="52">
                  <c:v>0.37178314944023255</c:v>
                </c:pt>
                <c:pt idx="53">
                  <c:v>0.37178314944023255</c:v>
                </c:pt>
                <c:pt idx="54">
                  <c:v>0.37178314944023255</c:v>
                </c:pt>
                <c:pt idx="55">
                  <c:v>0.37178314944023255</c:v>
                </c:pt>
                <c:pt idx="56">
                  <c:v>0.37178314944023255</c:v>
                </c:pt>
                <c:pt idx="57">
                  <c:v>0.37178314944023255</c:v>
                </c:pt>
                <c:pt idx="58">
                  <c:v>0.37178314944023255</c:v>
                </c:pt>
                <c:pt idx="59">
                  <c:v>0.37178314944023255</c:v>
                </c:pt>
                <c:pt idx="60">
                  <c:v>0.37178314944023255</c:v>
                </c:pt>
                <c:pt idx="61">
                  <c:v>0.37178314944023255</c:v>
                </c:pt>
                <c:pt idx="62">
                  <c:v>0.37178314944023255</c:v>
                </c:pt>
                <c:pt idx="63">
                  <c:v>0.37178314944023255</c:v>
                </c:pt>
                <c:pt idx="64">
                  <c:v>0.37178314944023255</c:v>
                </c:pt>
                <c:pt idx="65">
                  <c:v>0.37178314944023255</c:v>
                </c:pt>
                <c:pt idx="66">
                  <c:v>0.37178314944023255</c:v>
                </c:pt>
                <c:pt idx="67">
                  <c:v>0.37178314944023255</c:v>
                </c:pt>
                <c:pt idx="68">
                  <c:v>0.37178314944023255</c:v>
                </c:pt>
                <c:pt idx="69">
                  <c:v>0.37178314944023255</c:v>
                </c:pt>
                <c:pt idx="70">
                  <c:v>0.37178314944023255</c:v>
                </c:pt>
                <c:pt idx="71">
                  <c:v>0.37178314944023255</c:v>
                </c:pt>
              </c:numCache>
            </c:numRef>
          </c:val>
        </c:ser>
        <c:ser>
          <c:idx val="5"/>
          <c:order val="5"/>
          <c:tx>
            <c:strRef>
              <c:f>'GAUCHE Extrados (GE)'!$AD$1</c:f>
              <c:strCache>
                <c:ptCount val="1"/>
                <c:pt idx="0">
                  <c:v>Seuil 2 sigma P21/L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(GE)'!$AD$2:$AD$73</c:f>
              <c:numCache>
                <c:formatCode>General</c:formatCode>
                <c:ptCount val="72"/>
                <c:pt idx="0">
                  <c:v>0.14225537166245478</c:v>
                </c:pt>
                <c:pt idx="1">
                  <c:v>0.14225537166245478</c:v>
                </c:pt>
                <c:pt idx="2">
                  <c:v>0.14225537166245478</c:v>
                </c:pt>
                <c:pt idx="3">
                  <c:v>0.14225537166245478</c:v>
                </c:pt>
                <c:pt idx="4">
                  <c:v>0.14225537166245478</c:v>
                </c:pt>
                <c:pt idx="5">
                  <c:v>0.14225537166245478</c:v>
                </c:pt>
                <c:pt idx="6">
                  <c:v>0.14225537166245478</c:v>
                </c:pt>
                <c:pt idx="7">
                  <c:v>0.14225537166245478</c:v>
                </c:pt>
                <c:pt idx="8">
                  <c:v>0.14225537166245478</c:v>
                </c:pt>
                <c:pt idx="9">
                  <c:v>0.14225537166245478</c:v>
                </c:pt>
                <c:pt idx="10">
                  <c:v>0.14225537166245478</c:v>
                </c:pt>
                <c:pt idx="11">
                  <c:v>0.14225537166245478</c:v>
                </c:pt>
                <c:pt idx="12">
                  <c:v>0.14225537166245478</c:v>
                </c:pt>
                <c:pt idx="13">
                  <c:v>0.14225537166245478</c:v>
                </c:pt>
                <c:pt idx="14">
                  <c:v>0.14225537166245478</c:v>
                </c:pt>
                <c:pt idx="15">
                  <c:v>0.14225537166245478</c:v>
                </c:pt>
                <c:pt idx="16">
                  <c:v>0.14225537166245478</c:v>
                </c:pt>
                <c:pt idx="17">
                  <c:v>0.14225537166245478</c:v>
                </c:pt>
                <c:pt idx="18">
                  <c:v>0.14225537166245478</c:v>
                </c:pt>
                <c:pt idx="19">
                  <c:v>0.14225537166245478</c:v>
                </c:pt>
                <c:pt idx="20">
                  <c:v>0.14225537166245478</c:v>
                </c:pt>
                <c:pt idx="21">
                  <c:v>0.14225537166245478</c:v>
                </c:pt>
                <c:pt idx="22">
                  <c:v>0.14225537166245478</c:v>
                </c:pt>
                <c:pt idx="23">
                  <c:v>0.14225537166245478</c:v>
                </c:pt>
                <c:pt idx="24">
                  <c:v>0.14225537166245478</c:v>
                </c:pt>
                <c:pt idx="25">
                  <c:v>0.14225537166245478</c:v>
                </c:pt>
                <c:pt idx="26">
                  <c:v>0.14225537166245478</c:v>
                </c:pt>
                <c:pt idx="27">
                  <c:v>0.14225537166245478</c:v>
                </c:pt>
                <c:pt idx="28">
                  <c:v>0.14225537166245478</c:v>
                </c:pt>
                <c:pt idx="29">
                  <c:v>0.14225537166245478</c:v>
                </c:pt>
                <c:pt idx="30">
                  <c:v>0.14225537166245478</c:v>
                </c:pt>
                <c:pt idx="31">
                  <c:v>0.14225537166245478</c:v>
                </c:pt>
                <c:pt idx="32">
                  <c:v>0.14225537166245478</c:v>
                </c:pt>
                <c:pt idx="33">
                  <c:v>0.14225537166245478</c:v>
                </c:pt>
                <c:pt idx="34">
                  <c:v>0.14225537166245478</c:v>
                </c:pt>
                <c:pt idx="35">
                  <c:v>0.14225537166245478</c:v>
                </c:pt>
                <c:pt idx="36">
                  <c:v>0.14225537166245478</c:v>
                </c:pt>
                <c:pt idx="37">
                  <c:v>0.14225537166245478</c:v>
                </c:pt>
                <c:pt idx="38">
                  <c:v>0.14225537166245478</c:v>
                </c:pt>
                <c:pt idx="39">
                  <c:v>0.14225537166245478</c:v>
                </c:pt>
                <c:pt idx="40">
                  <c:v>0.14225537166245478</c:v>
                </c:pt>
                <c:pt idx="41">
                  <c:v>0.14225537166245478</c:v>
                </c:pt>
                <c:pt idx="42">
                  <c:v>0.14225537166245478</c:v>
                </c:pt>
                <c:pt idx="43">
                  <c:v>0.14225537166245478</c:v>
                </c:pt>
                <c:pt idx="44">
                  <c:v>0.14225537166245478</c:v>
                </c:pt>
                <c:pt idx="45">
                  <c:v>0.14225537166245478</c:v>
                </c:pt>
                <c:pt idx="46">
                  <c:v>0.14225537166245478</c:v>
                </c:pt>
                <c:pt idx="47">
                  <c:v>0.14225537166245478</c:v>
                </c:pt>
                <c:pt idx="48">
                  <c:v>0.14225537166245478</c:v>
                </c:pt>
                <c:pt idx="49">
                  <c:v>0.14225537166245478</c:v>
                </c:pt>
                <c:pt idx="50">
                  <c:v>0.14225537166245478</c:v>
                </c:pt>
                <c:pt idx="51">
                  <c:v>0.14225537166245478</c:v>
                </c:pt>
                <c:pt idx="52">
                  <c:v>0.14225537166245478</c:v>
                </c:pt>
                <c:pt idx="53">
                  <c:v>0.14225537166245478</c:v>
                </c:pt>
                <c:pt idx="54">
                  <c:v>0.14225537166245478</c:v>
                </c:pt>
                <c:pt idx="55">
                  <c:v>0.14225537166245478</c:v>
                </c:pt>
                <c:pt idx="56">
                  <c:v>0.14225537166245478</c:v>
                </c:pt>
                <c:pt idx="57">
                  <c:v>0.14225537166245478</c:v>
                </c:pt>
                <c:pt idx="58">
                  <c:v>0.14225537166245478</c:v>
                </c:pt>
                <c:pt idx="59">
                  <c:v>0.14225537166245478</c:v>
                </c:pt>
                <c:pt idx="60">
                  <c:v>0.14225537166245478</c:v>
                </c:pt>
                <c:pt idx="61">
                  <c:v>0.14225537166245478</c:v>
                </c:pt>
                <c:pt idx="62">
                  <c:v>0.14225537166245478</c:v>
                </c:pt>
                <c:pt idx="63">
                  <c:v>0.14225537166245478</c:v>
                </c:pt>
                <c:pt idx="64">
                  <c:v>0.14225537166245478</c:v>
                </c:pt>
                <c:pt idx="65">
                  <c:v>0.14225537166245478</c:v>
                </c:pt>
                <c:pt idx="66">
                  <c:v>0.14225537166245478</c:v>
                </c:pt>
                <c:pt idx="67">
                  <c:v>0.14225537166245478</c:v>
                </c:pt>
                <c:pt idx="68">
                  <c:v>0.14225537166245478</c:v>
                </c:pt>
                <c:pt idx="69">
                  <c:v>0.14225537166245478</c:v>
                </c:pt>
                <c:pt idx="70">
                  <c:v>0.14225537166245478</c:v>
                </c:pt>
                <c:pt idx="71">
                  <c:v>0.14225537166245478</c:v>
                </c:pt>
              </c:numCache>
            </c:numRef>
          </c:val>
        </c:ser>
        <c:ser>
          <c:idx val="6"/>
          <c:order val="6"/>
          <c:tx>
            <c:strRef>
              <c:f>'GAUCHE Extrados (GE)'!$AE$1</c:f>
              <c:strCache>
                <c:ptCount val="1"/>
                <c:pt idx="0">
                  <c:v>Seuil 3 sigma P21/L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(GE)'!$AE$2:$AE$73</c:f>
              <c:numCache>
                <c:formatCode>General</c:formatCode>
                <c:ptCount val="72"/>
                <c:pt idx="0">
                  <c:v>0.14225537166245478</c:v>
                </c:pt>
                <c:pt idx="1">
                  <c:v>0.14225537166245478</c:v>
                </c:pt>
                <c:pt idx="2">
                  <c:v>0.14225537166245478</c:v>
                </c:pt>
                <c:pt idx="3">
                  <c:v>0.14225537166245478</c:v>
                </c:pt>
                <c:pt idx="4">
                  <c:v>0.14225537166245478</c:v>
                </c:pt>
                <c:pt idx="5">
                  <c:v>0.14225537166245478</c:v>
                </c:pt>
                <c:pt idx="6">
                  <c:v>0.14225537166245478</c:v>
                </c:pt>
                <c:pt idx="7">
                  <c:v>0.14225537166245478</c:v>
                </c:pt>
                <c:pt idx="8">
                  <c:v>0.14225537166245478</c:v>
                </c:pt>
                <c:pt idx="9">
                  <c:v>0.14225537166245478</c:v>
                </c:pt>
                <c:pt idx="10">
                  <c:v>0.14225537166245478</c:v>
                </c:pt>
                <c:pt idx="11">
                  <c:v>0.14225537166245478</c:v>
                </c:pt>
                <c:pt idx="12">
                  <c:v>0.14225537166245478</c:v>
                </c:pt>
                <c:pt idx="13">
                  <c:v>0.14225537166245478</c:v>
                </c:pt>
                <c:pt idx="14">
                  <c:v>0.14225537166245478</c:v>
                </c:pt>
                <c:pt idx="15">
                  <c:v>0.14225537166245478</c:v>
                </c:pt>
                <c:pt idx="16">
                  <c:v>0.14225537166245478</c:v>
                </c:pt>
                <c:pt idx="17">
                  <c:v>0.14225537166245478</c:v>
                </c:pt>
                <c:pt idx="18">
                  <c:v>0.14225537166245478</c:v>
                </c:pt>
                <c:pt idx="19">
                  <c:v>0.14225537166245478</c:v>
                </c:pt>
                <c:pt idx="20">
                  <c:v>0.14225537166245478</c:v>
                </c:pt>
                <c:pt idx="21">
                  <c:v>0.14225537166245478</c:v>
                </c:pt>
                <c:pt idx="22">
                  <c:v>0.14225537166245478</c:v>
                </c:pt>
                <c:pt idx="23">
                  <c:v>0.14225537166245478</c:v>
                </c:pt>
                <c:pt idx="24">
                  <c:v>0.14225537166245478</c:v>
                </c:pt>
                <c:pt idx="25">
                  <c:v>0.14225537166245478</c:v>
                </c:pt>
                <c:pt idx="26">
                  <c:v>0.14225537166245478</c:v>
                </c:pt>
                <c:pt idx="27">
                  <c:v>0.14225537166245478</c:v>
                </c:pt>
                <c:pt idx="28">
                  <c:v>0.14225537166245478</c:v>
                </c:pt>
                <c:pt idx="29">
                  <c:v>0.14225537166245478</c:v>
                </c:pt>
                <c:pt idx="30">
                  <c:v>0.14225537166245478</c:v>
                </c:pt>
                <c:pt idx="31">
                  <c:v>0.14225537166245478</c:v>
                </c:pt>
                <c:pt idx="32">
                  <c:v>0.14225537166245478</c:v>
                </c:pt>
                <c:pt idx="33">
                  <c:v>0.14225537166245478</c:v>
                </c:pt>
                <c:pt idx="34">
                  <c:v>0.14225537166245478</c:v>
                </c:pt>
                <c:pt idx="35">
                  <c:v>0.14225537166245478</c:v>
                </c:pt>
                <c:pt idx="36">
                  <c:v>0.14225537166245478</c:v>
                </c:pt>
                <c:pt idx="37">
                  <c:v>0.14225537166245478</c:v>
                </c:pt>
                <c:pt idx="38">
                  <c:v>0.14225537166245478</c:v>
                </c:pt>
                <c:pt idx="39">
                  <c:v>0.14225537166245478</c:v>
                </c:pt>
                <c:pt idx="40">
                  <c:v>0.14225537166245478</c:v>
                </c:pt>
                <c:pt idx="41">
                  <c:v>0.14225537166245478</c:v>
                </c:pt>
                <c:pt idx="42">
                  <c:v>0.14225537166245478</c:v>
                </c:pt>
                <c:pt idx="43">
                  <c:v>0.14225537166245478</c:v>
                </c:pt>
                <c:pt idx="44">
                  <c:v>0.14225537166245478</c:v>
                </c:pt>
                <c:pt idx="45">
                  <c:v>0.14225537166245478</c:v>
                </c:pt>
                <c:pt idx="46">
                  <c:v>0.14225537166245478</c:v>
                </c:pt>
                <c:pt idx="47">
                  <c:v>0.14225537166245478</c:v>
                </c:pt>
                <c:pt idx="48">
                  <c:v>0.14225537166245478</c:v>
                </c:pt>
                <c:pt idx="49">
                  <c:v>0.14225537166245478</c:v>
                </c:pt>
                <c:pt idx="50">
                  <c:v>0.14225537166245478</c:v>
                </c:pt>
                <c:pt idx="51">
                  <c:v>0.14225537166245478</c:v>
                </c:pt>
                <c:pt idx="52">
                  <c:v>0.14225537166245478</c:v>
                </c:pt>
                <c:pt idx="53">
                  <c:v>0.14225537166245478</c:v>
                </c:pt>
                <c:pt idx="54">
                  <c:v>0.14225537166245478</c:v>
                </c:pt>
                <c:pt idx="55">
                  <c:v>0.14225537166245478</c:v>
                </c:pt>
                <c:pt idx="56">
                  <c:v>0.14225537166245478</c:v>
                </c:pt>
                <c:pt idx="57">
                  <c:v>0.14225537166245478</c:v>
                </c:pt>
                <c:pt idx="58">
                  <c:v>0.14225537166245478</c:v>
                </c:pt>
                <c:pt idx="59">
                  <c:v>0.14225537166245478</c:v>
                </c:pt>
                <c:pt idx="60">
                  <c:v>0.14225537166245478</c:v>
                </c:pt>
                <c:pt idx="61">
                  <c:v>0.14225537166245478</c:v>
                </c:pt>
                <c:pt idx="62">
                  <c:v>0.14225537166245478</c:v>
                </c:pt>
                <c:pt idx="63">
                  <c:v>0.14225537166245478</c:v>
                </c:pt>
                <c:pt idx="64">
                  <c:v>0.14225537166245478</c:v>
                </c:pt>
                <c:pt idx="65">
                  <c:v>0.14225537166245478</c:v>
                </c:pt>
                <c:pt idx="66">
                  <c:v>0.14225537166245478</c:v>
                </c:pt>
                <c:pt idx="67">
                  <c:v>0.14225537166245478</c:v>
                </c:pt>
                <c:pt idx="68">
                  <c:v>0.14225537166245478</c:v>
                </c:pt>
                <c:pt idx="69">
                  <c:v>0.14225537166245478</c:v>
                </c:pt>
                <c:pt idx="70">
                  <c:v>0.14225537166245478</c:v>
                </c:pt>
                <c:pt idx="71">
                  <c:v>0.14225537166245478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718928"/>
        <c:axId val="191719320"/>
      </c:areaChart>
      <c:lineChart>
        <c:grouping val="standard"/>
        <c:varyColors val="0"/>
        <c:ser>
          <c:idx val="0"/>
          <c:order val="0"/>
          <c:tx>
            <c:strRef>
              <c:f>'GAUCHE Extrados (GE)'!$G$1</c:f>
              <c:strCache>
                <c:ptCount val="1"/>
                <c:pt idx="0">
                  <c:v>Cercle P21/L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(GE)'!$G$2:$G$73</c:f>
              <c:numCache>
                <c:formatCode>0.00</c:formatCode>
                <c:ptCount val="72"/>
                <c:pt idx="0">
                  <c:v>0.22</c:v>
                </c:pt>
                <c:pt idx="1">
                  <c:v>0.03</c:v>
                </c:pt>
                <c:pt idx="2">
                  <c:v>0.46</c:v>
                </c:pt>
                <c:pt idx="3">
                  <c:v>0.14000000000000001</c:v>
                </c:pt>
                <c:pt idx="4">
                  <c:v>0.45</c:v>
                </c:pt>
                <c:pt idx="5">
                  <c:v>7.0000000000000007E-2</c:v>
                </c:pt>
                <c:pt idx="6">
                  <c:v>0.37</c:v>
                </c:pt>
                <c:pt idx="7">
                  <c:v>0.05</c:v>
                </c:pt>
                <c:pt idx="8">
                  <c:v>0.13</c:v>
                </c:pt>
                <c:pt idx="9">
                  <c:v>5.0000000000000001E-3</c:v>
                </c:pt>
                <c:pt idx="10">
                  <c:v>0.21</c:v>
                </c:pt>
                <c:pt idx="11">
                  <c:v>0.16</c:v>
                </c:pt>
                <c:pt idx="12">
                  <c:v>0.38</c:v>
                </c:pt>
                <c:pt idx="13">
                  <c:v>0.05</c:v>
                </c:pt>
                <c:pt idx="14">
                  <c:v>0.08</c:v>
                </c:pt>
                <c:pt idx="15">
                  <c:v>0.09</c:v>
                </c:pt>
                <c:pt idx="16">
                  <c:v>0.23</c:v>
                </c:pt>
                <c:pt idx="17">
                  <c:v>0.05</c:v>
                </c:pt>
                <c:pt idx="18">
                  <c:v>0.25</c:v>
                </c:pt>
                <c:pt idx="19">
                  <c:v>0.09</c:v>
                </c:pt>
                <c:pt idx="20">
                  <c:v>0.44</c:v>
                </c:pt>
                <c:pt idx="21">
                  <c:v>0.28000000000000003</c:v>
                </c:pt>
                <c:pt idx="22">
                  <c:v>0.12</c:v>
                </c:pt>
                <c:pt idx="23">
                  <c:v>0.25</c:v>
                </c:pt>
                <c:pt idx="24">
                  <c:v>0.04</c:v>
                </c:pt>
                <c:pt idx="25">
                  <c:v>0.08</c:v>
                </c:pt>
                <c:pt idx="26">
                  <c:v>0.09</c:v>
                </c:pt>
                <c:pt idx="27">
                  <c:v>0.17</c:v>
                </c:pt>
                <c:pt idx="28">
                  <c:v>0.21</c:v>
                </c:pt>
                <c:pt idx="29">
                  <c:v>7.0000000000000007E-2</c:v>
                </c:pt>
                <c:pt idx="30">
                  <c:v>0.38</c:v>
                </c:pt>
                <c:pt idx="31">
                  <c:v>0.04</c:v>
                </c:pt>
                <c:pt idx="32">
                  <c:v>0.31</c:v>
                </c:pt>
                <c:pt idx="33">
                  <c:v>0.48</c:v>
                </c:pt>
                <c:pt idx="34">
                  <c:v>0.26</c:v>
                </c:pt>
                <c:pt idx="35">
                  <c:v>0.09</c:v>
                </c:pt>
                <c:pt idx="36">
                  <c:v>0.28999999999999998</c:v>
                </c:pt>
                <c:pt idx="37">
                  <c:v>0.4</c:v>
                </c:pt>
                <c:pt idx="38">
                  <c:v>0.14000000000000001</c:v>
                </c:pt>
                <c:pt idx="39">
                  <c:v>0.41</c:v>
                </c:pt>
                <c:pt idx="40">
                  <c:v>0.26</c:v>
                </c:pt>
                <c:pt idx="41">
                  <c:v>0.25</c:v>
                </c:pt>
                <c:pt idx="42">
                  <c:v>0.12</c:v>
                </c:pt>
                <c:pt idx="43">
                  <c:v>0.13</c:v>
                </c:pt>
                <c:pt idx="44">
                  <c:v>0.37</c:v>
                </c:pt>
                <c:pt idx="45">
                  <c:v>0.26</c:v>
                </c:pt>
                <c:pt idx="46">
                  <c:v>0.22</c:v>
                </c:pt>
                <c:pt idx="47">
                  <c:v>0.3</c:v>
                </c:pt>
                <c:pt idx="48">
                  <c:v>0.28999999999999998</c:v>
                </c:pt>
                <c:pt idx="49">
                  <c:v>0.46</c:v>
                </c:pt>
                <c:pt idx="50">
                  <c:v>0.48</c:v>
                </c:pt>
                <c:pt idx="51">
                  <c:v>0.44</c:v>
                </c:pt>
                <c:pt idx="52">
                  <c:v>0.25</c:v>
                </c:pt>
                <c:pt idx="53">
                  <c:v>0.08</c:v>
                </c:pt>
                <c:pt idx="54">
                  <c:v>0.38</c:v>
                </c:pt>
                <c:pt idx="55">
                  <c:v>0.35</c:v>
                </c:pt>
                <c:pt idx="56">
                  <c:v>8.0000000000000002E-3</c:v>
                </c:pt>
                <c:pt idx="57">
                  <c:v>0.03</c:v>
                </c:pt>
                <c:pt idx="58">
                  <c:v>0.24</c:v>
                </c:pt>
                <c:pt idx="59">
                  <c:v>0.39</c:v>
                </c:pt>
                <c:pt idx="60">
                  <c:v>0.02</c:v>
                </c:pt>
                <c:pt idx="61">
                  <c:v>0.27</c:v>
                </c:pt>
                <c:pt idx="62">
                  <c:v>0.34</c:v>
                </c:pt>
                <c:pt idx="63">
                  <c:v>0.27</c:v>
                </c:pt>
                <c:pt idx="64">
                  <c:v>0.43</c:v>
                </c:pt>
                <c:pt idx="65">
                  <c:v>0.41</c:v>
                </c:pt>
                <c:pt idx="66">
                  <c:v>0.13</c:v>
                </c:pt>
                <c:pt idx="67">
                  <c:v>0.41</c:v>
                </c:pt>
                <c:pt idx="68">
                  <c:v>7.0000000000000007E-2</c:v>
                </c:pt>
                <c:pt idx="69">
                  <c:v>0.32700000000000001</c:v>
                </c:pt>
                <c:pt idx="70">
                  <c:v>0.31</c:v>
                </c:pt>
                <c:pt idx="71">
                  <c:v>0.16600000000000001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718928"/>
        <c:axId val="191719320"/>
      </c:lineChart>
      <c:scatterChart>
        <c:scatterStyle val="lineMarker"/>
        <c:varyColors val="0"/>
        <c:ser>
          <c:idx val="1"/>
          <c:order val="1"/>
          <c:tx>
            <c:strRef>
              <c:f>'Graphiques GE'!$A$46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GE'!$B$46</c:f>
              <c:numCache>
                <c:formatCode>0.000</c:formatCode>
                <c:ptCount val="1"/>
                <c:pt idx="0">
                  <c:v>0.22952777777777778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GE'!$A$47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GE'!$B$47</c:f>
              <c:numCache>
                <c:formatCode>0.000</c:formatCode>
                <c:ptCount val="1"/>
                <c:pt idx="0">
                  <c:v>0.68143222222222211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GE'!$A$48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GE'!$B$48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718928"/>
        <c:axId val="191719320"/>
      </c:scatterChart>
      <c:catAx>
        <c:axId val="191718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719320"/>
        <c:crosses val="autoZero"/>
        <c:auto val="1"/>
        <c:lblAlgn val="ctr"/>
        <c:lblOffset val="100"/>
        <c:noMultiLvlLbl val="0"/>
      </c:catAx>
      <c:valAx>
        <c:axId val="191719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718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G1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(GE)'!$AG$1</c:f>
              <c:strCache>
                <c:ptCount val="1"/>
                <c:pt idx="0">
                  <c:v>Seuil 1 sigma G1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(GE)'!$AG$2:$AG$73</c:f>
              <c:numCache>
                <c:formatCode>General</c:formatCode>
                <c:ptCount val="72"/>
                <c:pt idx="0">
                  <c:v>0.53699975053963456</c:v>
                </c:pt>
                <c:pt idx="1">
                  <c:v>0.53699975053963456</c:v>
                </c:pt>
                <c:pt idx="2">
                  <c:v>0.53699975053963456</c:v>
                </c:pt>
                <c:pt idx="3">
                  <c:v>0.53699975053963456</c:v>
                </c:pt>
                <c:pt idx="4">
                  <c:v>0.53699975053963456</c:v>
                </c:pt>
                <c:pt idx="5">
                  <c:v>0.53699975053963456</c:v>
                </c:pt>
                <c:pt idx="6">
                  <c:v>0.53699975053963456</c:v>
                </c:pt>
                <c:pt idx="7">
                  <c:v>0.53699975053963456</c:v>
                </c:pt>
                <c:pt idx="8">
                  <c:v>0.53699975053963456</c:v>
                </c:pt>
                <c:pt idx="9">
                  <c:v>0.53699975053963456</c:v>
                </c:pt>
                <c:pt idx="10">
                  <c:v>0.53699975053963456</c:v>
                </c:pt>
                <c:pt idx="11">
                  <c:v>0.53699975053963456</c:v>
                </c:pt>
                <c:pt idx="12">
                  <c:v>0.53699975053963456</c:v>
                </c:pt>
                <c:pt idx="13">
                  <c:v>0.53699975053963456</c:v>
                </c:pt>
                <c:pt idx="14">
                  <c:v>0.53699975053963456</c:v>
                </c:pt>
                <c:pt idx="15">
                  <c:v>0.53699975053963456</c:v>
                </c:pt>
                <c:pt idx="16">
                  <c:v>0.53699975053963456</c:v>
                </c:pt>
                <c:pt idx="17">
                  <c:v>0.53699975053963456</c:v>
                </c:pt>
                <c:pt idx="18">
                  <c:v>0.53699975053963456</c:v>
                </c:pt>
                <c:pt idx="19">
                  <c:v>0.53699975053963456</c:v>
                </c:pt>
                <c:pt idx="20">
                  <c:v>0.53699975053963456</c:v>
                </c:pt>
                <c:pt idx="21">
                  <c:v>0.53699975053963456</c:v>
                </c:pt>
                <c:pt idx="22">
                  <c:v>0.53699975053963456</c:v>
                </c:pt>
                <c:pt idx="23">
                  <c:v>0.53699975053963456</c:v>
                </c:pt>
                <c:pt idx="24">
                  <c:v>0.53699975053963456</c:v>
                </c:pt>
                <c:pt idx="25">
                  <c:v>0.53699975053963456</c:v>
                </c:pt>
                <c:pt idx="26">
                  <c:v>0.53699975053963456</c:v>
                </c:pt>
                <c:pt idx="27">
                  <c:v>0.53699975053963456</c:v>
                </c:pt>
                <c:pt idx="28">
                  <c:v>0.53699975053963456</c:v>
                </c:pt>
                <c:pt idx="29">
                  <c:v>0.53699975053963456</c:v>
                </c:pt>
                <c:pt idx="30">
                  <c:v>0.53699975053963456</c:v>
                </c:pt>
                <c:pt idx="31">
                  <c:v>0.53699975053963456</c:v>
                </c:pt>
                <c:pt idx="32">
                  <c:v>0.53699975053963456</c:v>
                </c:pt>
                <c:pt idx="33">
                  <c:v>0.53699975053963456</c:v>
                </c:pt>
                <c:pt idx="34">
                  <c:v>0.53699975053963456</c:v>
                </c:pt>
                <c:pt idx="35">
                  <c:v>0.53699975053963456</c:v>
                </c:pt>
                <c:pt idx="36">
                  <c:v>0.53699975053963456</c:v>
                </c:pt>
                <c:pt idx="37">
                  <c:v>0.53699975053963456</c:v>
                </c:pt>
                <c:pt idx="38">
                  <c:v>0.53699975053963456</c:v>
                </c:pt>
                <c:pt idx="39">
                  <c:v>0.53699975053963456</c:v>
                </c:pt>
                <c:pt idx="40">
                  <c:v>0.53699975053963456</c:v>
                </c:pt>
                <c:pt idx="41">
                  <c:v>0.53699975053963456</c:v>
                </c:pt>
                <c:pt idx="42">
                  <c:v>0.53699975053963456</c:v>
                </c:pt>
                <c:pt idx="43">
                  <c:v>0.53699975053963456</c:v>
                </c:pt>
                <c:pt idx="44">
                  <c:v>0.53699975053963456</c:v>
                </c:pt>
                <c:pt idx="45">
                  <c:v>0.53699975053963456</c:v>
                </c:pt>
                <c:pt idx="46">
                  <c:v>0.53699975053963456</c:v>
                </c:pt>
                <c:pt idx="47">
                  <c:v>0.53699975053963456</c:v>
                </c:pt>
                <c:pt idx="48">
                  <c:v>0.53699975053963456</c:v>
                </c:pt>
                <c:pt idx="49">
                  <c:v>0.53699975053963456</c:v>
                </c:pt>
                <c:pt idx="50">
                  <c:v>0.53699975053963456</c:v>
                </c:pt>
                <c:pt idx="51">
                  <c:v>0.53699975053963456</c:v>
                </c:pt>
                <c:pt idx="52">
                  <c:v>0.53699975053963456</c:v>
                </c:pt>
                <c:pt idx="53">
                  <c:v>0.53699975053963456</c:v>
                </c:pt>
                <c:pt idx="54">
                  <c:v>0.53699975053963456</c:v>
                </c:pt>
                <c:pt idx="55">
                  <c:v>0.53699975053963456</c:v>
                </c:pt>
                <c:pt idx="56">
                  <c:v>0.53699975053963456</c:v>
                </c:pt>
                <c:pt idx="57">
                  <c:v>0.53699975053963456</c:v>
                </c:pt>
                <c:pt idx="58">
                  <c:v>0.53699975053963456</c:v>
                </c:pt>
                <c:pt idx="59">
                  <c:v>0.53699975053963456</c:v>
                </c:pt>
                <c:pt idx="60">
                  <c:v>0.53699975053963456</c:v>
                </c:pt>
                <c:pt idx="61">
                  <c:v>0.53699975053963456</c:v>
                </c:pt>
                <c:pt idx="62">
                  <c:v>0.53699975053963456</c:v>
                </c:pt>
                <c:pt idx="63">
                  <c:v>0.53699975053963456</c:v>
                </c:pt>
                <c:pt idx="64">
                  <c:v>0.53699975053963456</c:v>
                </c:pt>
                <c:pt idx="65">
                  <c:v>0.53699975053963456</c:v>
                </c:pt>
                <c:pt idx="66">
                  <c:v>0.53699975053963456</c:v>
                </c:pt>
                <c:pt idx="67">
                  <c:v>0.53699975053963456</c:v>
                </c:pt>
                <c:pt idx="68">
                  <c:v>0.53699975053963456</c:v>
                </c:pt>
                <c:pt idx="69">
                  <c:v>0.53699975053963456</c:v>
                </c:pt>
                <c:pt idx="70">
                  <c:v>0.53699975053963456</c:v>
                </c:pt>
                <c:pt idx="71">
                  <c:v>0.53699975053963456</c:v>
                </c:pt>
              </c:numCache>
            </c:numRef>
          </c:val>
        </c:ser>
        <c:ser>
          <c:idx val="5"/>
          <c:order val="5"/>
          <c:tx>
            <c:strRef>
              <c:f>'GAUCHE Extrados (GE)'!$AH$1</c:f>
              <c:strCache>
                <c:ptCount val="1"/>
                <c:pt idx="0">
                  <c:v>Seuil 2 sigma G1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(GE)'!$AH$2:$AH$73</c:f>
              <c:numCache>
                <c:formatCode>General</c:formatCode>
                <c:ptCount val="72"/>
                <c:pt idx="0">
                  <c:v>0.2075215244223875</c:v>
                </c:pt>
                <c:pt idx="1">
                  <c:v>0.2075215244223875</c:v>
                </c:pt>
                <c:pt idx="2">
                  <c:v>0.2075215244223875</c:v>
                </c:pt>
                <c:pt idx="3">
                  <c:v>0.2075215244223875</c:v>
                </c:pt>
                <c:pt idx="4">
                  <c:v>0.2075215244223875</c:v>
                </c:pt>
                <c:pt idx="5">
                  <c:v>0.2075215244223875</c:v>
                </c:pt>
                <c:pt idx="6">
                  <c:v>0.2075215244223875</c:v>
                </c:pt>
                <c:pt idx="7">
                  <c:v>0.2075215244223875</c:v>
                </c:pt>
                <c:pt idx="8">
                  <c:v>0.2075215244223875</c:v>
                </c:pt>
                <c:pt idx="9">
                  <c:v>0.2075215244223875</c:v>
                </c:pt>
                <c:pt idx="10">
                  <c:v>0.2075215244223875</c:v>
                </c:pt>
                <c:pt idx="11">
                  <c:v>0.2075215244223875</c:v>
                </c:pt>
                <c:pt idx="12">
                  <c:v>0.2075215244223875</c:v>
                </c:pt>
                <c:pt idx="13">
                  <c:v>0.2075215244223875</c:v>
                </c:pt>
                <c:pt idx="14">
                  <c:v>0.2075215244223875</c:v>
                </c:pt>
                <c:pt idx="15">
                  <c:v>0.2075215244223875</c:v>
                </c:pt>
                <c:pt idx="16">
                  <c:v>0.2075215244223875</c:v>
                </c:pt>
                <c:pt idx="17">
                  <c:v>0.2075215244223875</c:v>
                </c:pt>
                <c:pt idx="18">
                  <c:v>0.2075215244223875</c:v>
                </c:pt>
                <c:pt idx="19">
                  <c:v>0.2075215244223875</c:v>
                </c:pt>
                <c:pt idx="20">
                  <c:v>0.2075215244223875</c:v>
                </c:pt>
                <c:pt idx="21">
                  <c:v>0.2075215244223875</c:v>
                </c:pt>
                <c:pt idx="22">
                  <c:v>0.2075215244223875</c:v>
                </c:pt>
                <c:pt idx="23">
                  <c:v>0.2075215244223875</c:v>
                </c:pt>
                <c:pt idx="24">
                  <c:v>0.2075215244223875</c:v>
                </c:pt>
                <c:pt idx="25">
                  <c:v>0.2075215244223875</c:v>
                </c:pt>
                <c:pt idx="26">
                  <c:v>0.2075215244223875</c:v>
                </c:pt>
                <c:pt idx="27">
                  <c:v>0.2075215244223875</c:v>
                </c:pt>
                <c:pt idx="28">
                  <c:v>0.2075215244223875</c:v>
                </c:pt>
                <c:pt idx="29">
                  <c:v>0.2075215244223875</c:v>
                </c:pt>
                <c:pt idx="30">
                  <c:v>0.2075215244223875</c:v>
                </c:pt>
                <c:pt idx="31">
                  <c:v>0.2075215244223875</c:v>
                </c:pt>
                <c:pt idx="32">
                  <c:v>0.2075215244223875</c:v>
                </c:pt>
                <c:pt idx="33">
                  <c:v>0.2075215244223875</c:v>
                </c:pt>
                <c:pt idx="34">
                  <c:v>0.2075215244223875</c:v>
                </c:pt>
                <c:pt idx="35">
                  <c:v>0.2075215244223875</c:v>
                </c:pt>
                <c:pt idx="36">
                  <c:v>0.2075215244223875</c:v>
                </c:pt>
                <c:pt idx="37">
                  <c:v>0.2075215244223875</c:v>
                </c:pt>
                <c:pt idx="38">
                  <c:v>0.2075215244223875</c:v>
                </c:pt>
                <c:pt idx="39">
                  <c:v>0.2075215244223875</c:v>
                </c:pt>
                <c:pt idx="40">
                  <c:v>0.2075215244223875</c:v>
                </c:pt>
                <c:pt idx="41">
                  <c:v>0.2075215244223875</c:v>
                </c:pt>
                <c:pt idx="42">
                  <c:v>0.2075215244223875</c:v>
                </c:pt>
                <c:pt idx="43">
                  <c:v>0.2075215244223875</c:v>
                </c:pt>
                <c:pt idx="44">
                  <c:v>0.2075215244223875</c:v>
                </c:pt>
                <c:pt idx="45">
                  <c:v>0.2075215244223875</c:v>
                </c:pt>
                <c:pt idx="46">
                  <c:v>0.2075215244223875</c:v>
                </c:pt>
                <c:pt idx="47">
                  <c:v>0.2075215244223875</c:v>
                </c:pt>
                <c:pt idx="48">
                  <c:v>0.2075215244223875</c:v>
                </c:pt>
                <c:pt idx="49">
                  <c:v>0.2075215244223875</c:v>
                </c:pt>
                <c:pt idx="50">
                  <c:v>0.2075215244223875</c:v>
                </c:pt>
                <c:pt idx="51">
                  <c:v>0.2075215244223875</c:v>
                </c:pt>
                <c:pt idx="52">
                  <c:v>0.2075215244223875</c:v>
                </c:pt>
                <c:pt idx="53">
                  <c:v>0.2075215244223875</c:v>
                </c:pt>
                <c:pt idx="54">
                  <c:v>0.2075215244223875</c:v>
                </c:pt>
                <c:pt idx="55">
                  <c:v>0.2075215244223875</c:v>
                </c:pt>
                <c:pt idx="56">
                  <c:v>0.2075215244223875</c:v>
                </c:pt>
                <c:pt idx="57">
                  <c:v>0.2075215244223875</c:v>
                </c:pt>
                <c:pt idx="58">
                  <c:v>0.2075215244223875</c:v>
                </c:pt>
                <c:pt idx="59">
                  <c:v>0.2075215244223875</c:v>
                </c:pt>
                <c:pt idx="60">
                  <c:v>0.2075215244223875</c:v>
                </c:pt>
                <c:pt idx="61">
                  <c:v>0.2075215244223875</c:v>
                </c:pt>
                <c:pt idx="62">
                  <c:v>0.2075215244223875</c:v>
                </c:pt>
                <c:pt idx="63">
                  <c:v>0.2075215244223875</c:v>
                </c:pt>
                <c:pt idx="64">
                  <c:v>0.2075215244223875</c:v>
                </c:pt>
                <c:pt idx="65">
                  <c:v>0.2075215244223875</c:v>
                </c:pt>
                <c:pt idx="66">
                  <c:v>0.2075215244223875</c:v>
                </c:pt>
                <c:pt idx="67">
                  <c:v>0.2075215244223875</c:v>
                </c:pt>
                <c:pt idx="68">
                  <c:v>0.2075215244223875</c:v>
                </c:pt>
                <c:pt idx="69">
                  <c:v>0.2075215244223875</c:v>
                </c:pt>
                <c:pt idx="70">
                  <c:v>0.2075215244223875</c:v>
                </c:pt>
                <c:pt idx="71">
                  <c:v>0.2075215244223875</c:v>
                </c:pt>
              </c:numCache>
            </c:numRef>
          </c:val>
        </c:ser>
        <c:ser>
          <c:idx val="6"/>
          <c:order val="6"/>
          <c:tx>
            <c:strRef>
              <c:f>'GAUCHE Extrados (GE)'!$AI$1</c:f>
              <c:strCache>
                <c:ptCount val="1"/>
                <c:pt idx="0">
                  <c:v>Seuil 3 sigma G1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(GE)'!$AI$2:$AI$73</c:f>
              <c:numCache>
                <c:formatCode>General</c:formatCode>
                <c:ptCount val="72"/>
                <c:pt idx="0">
                  <c:v>0.2075215244223875</c:v>
                </c:pt>
                <c:pt idx="1">
                  <c:v>0.2075215244223875</c:v>
                </c:pt>
                <c:pt idx="2">
                  <c:v>0.2075215244223875</c:v>
                </c:pt>
                <c:pt idx="3">
                  <c:v>0.2075215244223875</c:v>
                </c:pt>
                <c:pt idx="4">
                  <c:v>0.2075215244223875</c:v>
                </c:pt>
                <c:pt idx="5">
                  <c:v>0.2075215244223875</c:v>
                </c:pt>
                <c:pt idx="6">
                  <c:v>0.2075215244223875</c:v>
                </c:pt>
                <c:pt idx="7">
                  <c:v>0.2075215244223875</c:v>
                </c:pt>
                <c:pt idx="8">
                  <c:v>0.2075215244223875</c:v>
                </c:pt>
                <c:pt idx="9">
                  <c:v>0.2075215244223875</c:v>
                </c:pt>
                <c:pt idx="10">
                  <c:v>0.2075215244223875</c:v>
                </c:pt>
                <c:pt idx="11">
                  <c:v>0.2075215244223875</c:v>
                </c:pt>
                <c:pt idx="12">
                  <c:v>0.2075215244223875</c:v>
                </c:pt>
                <c:pt idx="13">
                  <c:v>0.2075215244223875</c:v>
                </c:pt>
                <c:pt idx="14">
                  <c:v>0.2075215244223875</c:v>
                </c:pt>
                <c:pt idx="15">
                  <c:v>0.2075215244223875</c:v>
                </c:pt>
                <c:pt idx="16">
                  <c:v>0.2075215244223875</c:v>
                </c:pt>
                <c:pt idx="17">
                  <c:v>0.2075215244223875</c:v>
                </c:pt>
                <c:pt idx="18">
                  <c:v>0.2075215244223875</c:v>
                </c:pt>
                <c:pt idx="19">
                  <c:v>0.2075215244223875</c:v>
                </c:pt>
                <c:pt idx="20">
                  <c:v>0.2075215244223875</c:v>
                </c:pt>
                <c:pt idx="21">
                  <c:v>0.2075215244223875</c:v>
                </c:pt>
                <c:pt idx="22">
                  <c:v>0.2075215244223875</c:v>
                </c:pt>
                <c:pt idx="23">
                  <c:v>0.2075215244223875</c:v>
                </c:pt>
                <c:pt idx="24">
                  <c:v>0.2075215244223875</c:v>
                </c:pt>
                <c:pt idx="25">
                  <c:v>0.2075215244223875</c:v>
                </c:pt>
                <c:pt idx="26">
                  <c:v>0.2075215244223875</c:v>
                </c:pt>
                <c:pt idx="27">
                  <c:v>0.2075215244223875</c:v>
                </c:pt>
                <c:pt idx="28">
                  <c:v>0.2075215244223875</c:v>
                </c:pt>
                <c:pt idx="29">
                  <c:v>0.2075215244223875</c:v>
                </c:pt>
                <c:pt idx="30">
                  <c:v>0.2075215244223875</c:v>
                </c:pt>
                <c:pt idx="31">
                  <c:v>0.2075215244223875</c:v>
                </c:pt>
                <c:pt idx="32">
                  <c:v>0.2075215244223875</c:v>
                </c:pt>
                <c:pt idx="33">
                  <c:v>0.2075215244223875</c:v>
                </c:pt>
                <c:pt idx="34">
                  <c:v>0.2075215244223875</c:v>
                </c:pt>
                <c:pt idx="35">
                  <c:v>0.2075215244223875</c:v>
                </c:pt>
                <c:pt idx="36">
                  <c:v>0.2075215244223875</c:v>
                </c:pt>
                <c:pt idx="37">
                  <c:v>0.2075215244223875</c:v>
                </c:pt>
                <c:pt idx="38">
                  <c:v>0.2075215244223875</c:v>
                </c:pt>
                <c:pt idx="39">
                  <c:v>0.2075215244223875</c:v>
                </c:pt>
                <c:pt idx="40">
                  <c:v>0.2075215244223875</c:v>
                </c:pt>
                <c:pt idx="41">
                  <c:v>0.2075215244223875</c:v>
                </c:pt>
                <c:pt idx="42">
                  <c:v>0.2075215244223875</c:v>
                </c:pt>
                <c:pt idx="43">
                  <c:v>0.2075215244223875</c:v>
                </c:pt>
                <c:pt idx="44">
                  <c:v>0.2075215244223875</c:v>
                </c:pt>
                <c:pt idx="45">
                  <c:v>0.2075215244223875</c:v>
                </c:pt>
                <c:pt idx="46">
                  <c:v>0.2075215244223875</c:v>
                </c:pt>
                <c:pt idx="47">
                  <c:v>0.2075215244223875</c:v>
                </c:pt>
                <c:pt idx="48">
                  <c:v>0.2075215244223875</c:v>
                </c:pt>
                <c:pt idx="49">
                  <c:v>0.2075215244223875</c:v>
                </c:pt>
                <c:pt idx="50">
                  <c:v>0.2075215244223875</c:v>
                </c:pt>
                <c:pt idx="51">
                  <c:v>0.2075215244223875</c:v>
                </c:pt>
                <c:pt idx="52">
                  <c:v>0.2075215244223875</c:v>
                </c:pt>
                <c:pt idx="53">
                  <c:v>0.2075215244223875</c:v>
                </c:pt>
                <c:pt idx="54">
                  <c:v>0.2075215244223875</c:v>
                </c:pt>
                <c:pt idx="55">
                  <c:v>0.2075215244223875</c:v>
                </c:pt>
                <c:pt idx="56">
                  <c:v>0.2075215244223875</c:v>
                </c:pt>
                <c:pt idx="57">
                  <c:v>0.2075215244223875</c:v>
                </c:pt>
                <c:pt idx="58">
                  <c:v>0.2075215244223875</c:v>
                </c:pt>
                <c:pt idx="59">
                  <c:v>0.2075215244223875</c:v>
                </c:pt>
                <c:pt idx="60">
                  <c:v>0.2075215244223875</c:v>
                </c:pt>
                <c:pt idx="61">
                  <c:v>0.2075215244223875</c:v>
                </c:pt>
                <c:pt idx="62">
                  <c:v>0.2075215244223875</c:v>
                </c:pt>
                <c:pt idx="63">
                  <c:v>0.2075215244223875</c:v>
                </c:pt>
                <c:pt idx="64">
                  <c:v>0.2075215244223875</c:v>
                </c:pt>
                <c:pt idx="65">
                  <c:v>0.2075215244223875</c:v>
                </c:pt>
                <c:pt idx="66">
                  <c:v>0.2075215244223875</c:v>
                </c:pt>
                <c:pt idx="67">
                  <c:v>0.2075215244223875</c:v>
                </c:pt>
                <c:pt idx="68">
                  <c:v>0.2075215244223875</c:v>
                </c:pt>
                <c:pt idx="69">
                  <c:v>0.2075215244223875</c:v>
                </c:pt>
                <c:pt idx="70">
                  <c:v>0.2075215244223875</c:v>
                </c:pt>
                <c:pt idx="71">
                  <c:v>0.2075215244223875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720496"/>
        <c:axId val="191720888"/>
      </c:areaChart>
      <c:lineChart>
        <c:grouping val="standard"/>
        <c:varyColors val="0"/>
        <c:ser>
          <c:idx val="0"/>
          <c:order val="0"/>
          <c:tx>
            <c:strRef>
              <c:f>'GAUCHE Extrados (GE)'!$H$1</c:f>
              <c:strCache>
                <c:ptCount val="1"/>
                <c:pt idx="0">
                  <c:v>cercle G1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(GE)'!$H$2:$H$73</c:f>
              <c:numCache>
                <c:formatCode>0.00</c:formatCode>
                <c:ptCount val="72"/>
                <c:pt idx="0">
                  <c:v>0.18</c:v>
                </c:pt>
                <c:pt idx="1">
                  <c:v>0.23</c:v>
                </c:pt>
                <c:pt idx="2">
                  <c:v>0.61</c:v>
                </c:pt>
                <c:pt idx="3">
                  <c:v>0.18</c:v>
                </c:pt>
                <c:pt idx="4">
                  <c:v>0.72</c:v>
                </c:pt>
                <c:pt idx="5">
                  <c:v>0.32</c:v>
                </c:pt>
                <c:pt idx="6">
                  <c:v>0.67</c:v>
                </c:pt>
                <c:pt idx="7">
                  <c:v>0.42</c:v>
                </c:pt>
                <c:pt idx="8">
                  <c:v>0.13</c:v>
                </c:pt>
                <c:pt idx="9">
                  <c:v>0.21</c:v>
                </c:pt>
                <c:pt idx="10">
                  <c:v>0.1</c:v>
                </c:pt>
                <c:pt idx="11">
                  <c:v>0.2</c:v>
                </c:pt>
                <c:pt idx="12">
                  <c:v>0.39</c:v>
                </c:pt>
                <c:pt idx="13">
                  <c:v>0.04</c:v>
                </c:pt>
                <c:pt idx="14">
                  <c:v>0.36</c:v>
                </c:pt>
                <c:pt idx="15">
                  <c:v>0.14000000000000001</c:v>
                </c:pt>
                <c:pt idx="16">
                  <c:v>0.54</c:v>
                </c:pt>
                <c:pt idx="17">
                  <c:v>0.27</c:v>
                </c:pt>
                <c:pt idx="18">
                  <c:v>0.55000000000000004</c:v>
                </c:pt>
                <c:pt idx="19">
                  <c:v>0.3</c:v>
                </c:pt>
                <c:pt idx="20">
                  <c:v>0.64</c:v>
                </c:pt>
                <c:pt idx="21">
                  <c:v>0.33</c:v>
                </c:pt>
                <c:pt idx="22">
                  <c:v>0.22</c:v>
                </c:pt>
                <c:pt idx="23">
                  <c:v>0.28000000000000003</c:v>
                </c:pt>
                <c:pt idx="24">
                  <c:v>0.2</c:v>
                </c:pt>
                <c:pt idx="25">
                  <c:v>0.23</c:v>
                </c:pt>
                <c:pt idx="26">
                  <c:v>0.24</c:v>
                </c:pt>
                <c:pt idx="27">
                  <c:v>0.28999999999999998</c:v>
                </c:pt>
                <c:pt idx="28">
                  <c:v>0.14000000000000001</c:v>
                </c:pt>
                <c:pt idx="29">
                  <c:v>0.15</c:v>
                </c:pt>
                <c:pt idx="30">
                  <c:v>0.13</c:v>
                </c:pt>
                <c:pt idx="31">
                  <c:v>0.51</c:v>
                </c:pt>
                <c:pt idx="32">
                  <c:v>0.55000000000000004</c:v>
                </c:pt>
                <c:pt idx="33">
                  <c:v>0.75</c:v>
                </c:pt>
                <c:pt idx="34">
                  <c:v>0.8</c:v>
                </c:pt>
                <c:pt idx="35">
                  <c:v>0.59</c:v>
                </c:pt>
                <c:pt idx="36">
                  <c:v>0.36</c:v>
                </c:pt>
                <c:pt idx="37">
                  <c:v>0.61</c:v>
                </c:pt>
                <c:pt idx="38">
                  <c:v>0.39</c:v>
                </c:pt>
                <c:pt idx="39">
                  <c:v>0.69</c:v>
                </c:pt>
                <c:pt idx="40">
                  <c:v>0.56999999999999995</c:v>
                </c:pt>
                <c:pt idx="41">
                  <c:v>0.23</c:v>
                </c:pt>
                <c:pt idx="42">
                  <c:v>0.18</c:v>
                </c:pt>
                <c:pt idx="43">
                  <c:v>0.18</c:v>
                </c:pt>
                <c:pt idx="44">
                  <c:v>0.64</c:v>
                </c:pt>
                <c:pt idx="45">
                  <c:v>0.62</c:v>
                </c:pt>
                <c:pt idx="46">
                  <c:v>0.17</c:v>
                </c:pt>
                <c:pt idx="47">
                  <c:v>0.63</c:v>
                </c:pt>
                <c:pt idx="48">
                  <c:v>0.49</c:v>
                </c:pt>
                <c:pt idx="49">
                  <c:v>0.12</c:v>
                </c:pt>
                <c:pt idx="50">
                  <c:v>0.63</c:v>
                </c:pt>
                <c:pt idx="51">
                  <c:v>0.38</c:v>
                </c:pt>
                <c:pt idx="52">
                  <c:v>0.28000000000000003</c:v>
                </c:pt>
                <c:pt idx="53">
                  <c:v>0.2</c:v>
                </c:pt>
                <c:pt idx="54">
                  <c:v>0.65</c:v>
                </c:pt>
                <c:pt idx="55">
                  <c:v>0.73</c:v>
                </c:pt>
                <c:pt idx="56">
                  <c:v>0.19</c:v>
                </c:pt>
                <c:pt idx="57">
                  <c:v>0.19</c:v>
                </c:pt>
                <c:pt idx="58">
                  <c:v>0.38</c:v>
                </c:pt>
                <c:pt idx="59">
                  <c:v>0.24</c:v>
                </c:pt>
                <c:pt idx="60">
                  <c:v>0.56000000000000005</c:v>
                </c:pt>
                <c:pt idx="61">
                  <c:v>0.61</c:v>
                </c:pt>
                <c:pt idx="62">
                  <c:v>0.41</c:v>
                </c:pt>
                <c:pt idx="63">
                  <c:v>0.37</c:v>
                </c:pt>
                <c:pt idx="64">
                  <c:v>0.45</c:v>
                </c:pt>
                <c:pt idx="65">
                  <c:v>0.55000000000000004</c:v>
                </c:pt>
                <c:pt idx="66">
                  <c:v>0.39</c:v>
                </c:pt>
                <c:pt idx="67">
                  <c:v>0.66</c:v>
                </c:pt>
                <c:pt idx="68">
                  <c:v>0.65</c:v>
                </c:pt>
                <c:pt idx="69">
                  <c:v>0.53200000000000003</c:v>
                </c:pt>
                <c:pt idx="70">
                  <c:v>0.67300000000000004</c:v>
                </c:pt>
                <c:pt idx="71">
                  <c:v>0.76500000000000001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720496"/>
        <c:axId val="191720888"/>
      </c:lineChart>
      <c:scatterChart>
        <c:scatterStyle val="lineMarker"/>
        <c:varyColors val="0"/>
        <c:ser>
          <c:idx val="1"/>
          <c:order val="1"/>
          <c:tx>
            <c:strRef>
              <c:f>'Graphiques GE'!$A$58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GE'!$B$58</c:f>
              <c:numCache>
                <c:formatCode>0.000</c:formatCode>
                <c:ptCount val="1"/>
                <c:pt idx="0">
                  <c:v>0.40249999999999997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GE'!$A$59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GE'!$B$59</c:f>
              <c:numCache>
                <c:formatCode>0.000</c:formatCode>
                <c:ptCount val="1"/>
                <c:pt idx="0">
                  <c:v>0.94192583333333335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GE'!$A$60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GE'!$B$60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720496"/>
        <c:axId val="191720888"/>
      </c:scatterChart>
      <c:catAx>
        <c:axId val="191720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720888"/>
        <c:crosses val="autoZero"/>
        <c:auto val="1"/>
        <c:lblAlgn val="ctr"/>
        <c:lblOffset val="100"/>
        <c:noMultiLvlLbl val="0"/>
      </c:catAx>
      <c:valAx>
        <c:axId val="191720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720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G2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(GE)'!$AK$1</c:f>
              <c:strCache>
                <c:ptCount val="1"/>
                <c:pt idx="0">
                  <c:v>Seuil 1 sigma G2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(GE)'!$AK$2:$AK$73</c:f>
              <c:numCache>
                <c:formatCode>General</c:formatCode>
                <c:ptCount val="72"/>
                <c:pt idx="0">
                  <c:v>0.5728575523025986</c:v>
                </c:pt>
                <c:pt idx="1">
                  <c:v>0.5728575523025986</c:v>
                </c:pt>
                <c:pt idx="2">
                  <c:v>0.5728575523025986</c:v>
                </c:pt>
                <c:pt idx="3">
                  <c:v>0.5728575523025986</c:v>
                </c:pt>
                <c:pt idx="4">
                  <c:v>0.5728575523025986</c:v>
                </c:pt>
                <c:pt idx="5">
                  <c:v>0.5728575523025986</c:v>
                </c:pt>
                <c:pt idx="6">
                  <c:v>0.5728575523025986</c:v>
                </c:pt>
                <c:pt idx="7">
                  <c:v>0.5728575523025986</c:v>
                </c:pt>
                <c:pt idx="8">
                  <c:v>0.5728575523025986</c:v>
                </c:pt>
                <c:pt idx="9">
                  <c:v>0.5728575523025986</c:v>
                </c:pt>
                <c:pt idx="10">
                  <c:v>0.5728575523025986</c:v>
                </c:pt>
                <c:pt idx="11">
                  <c:v>0.5728575523025986</c:v>
                </c:pt>
                <c:pt idx="12">
                  <c:v>0.5728575523025986</c:v>
                </c:pt>
                <c:pt idx="13">
                  <c:v>0.5728575523025986</c:v>
                </c:pt>
                <c:pt idx="14">
                  <c:v>0.5728575523025986</c:v>
                </c:pt>
                <c:pt idx="15">
                  <c:v>0.5728575523025986</c:v>
                </c:pt>
                <c:pt idx="16">
                  <c:v>0.5728575523025986</c:v>
                </c:pt>
                <c:pt idx="17">
                  <c:v>0.5728575523025986</c:v>
                </c:pt>
                <c:pt idx="18">
                  <c:v>0.5728575523025986</c:v>
                </c:pt>
                <c:pt idx="19">
                  <c:v>0.5728575523025986</c:v>
                </c:pt>
                <c:pt idx="20">
                  <c:v>0.5728575523025986</c:v>
                </c:pt>
                <c:pt idx="21">
                  <c:v>0.5728575523025986</c:v>
                </c:pt>
                <c:pt idx="22">
                  <c:v>0.5728575523025986</c:v>
                </c:pt>
                <c:pt idx="23">
                  <c:v>0.5728575523025986</c:v>
                </c:pt>
                <c:pt idx="24">
                  <c:v>0.5728575523025986</c:v>
                </c:pt>
                <c:pt idx="25">
                  <c:v>0.5728575523025986</c:v>
                </c:pt>
                <c:pt idx="26">
                  <c:v>0.5728575523025986</c:v>
                </c:pt>
                <c:pt idx="27">
                  <c:v>0.5728575523025986</c:v>
                </c:pt>
                <c:pt idx="28">
                  <c:v>0.5728575523025986</c:v>
                </c:pt>
                <c:pt idx="29">
                  <c:v>0.5728575523025986</c:v>
                </c:pt>
                <c:pt idx="30">
                  <c:v>0.5728575523025986</c:v>
                </c:pt>
                <c:pt idx="31">
                  <c:v>0.5728575523025986</c:v>
                </c:pt>
                <c:pt idx="32">
                  <c:v>0.5728575523025986</c:v>
                </c:pt>
                <c:pt idx="33">
                  <c:v>0.5728575523025986</c:v>
                </c:pt>
                <c:pt idx="34">
                  <c:v>0.5728575523025986</c:v>
                </c:pt>
                <c:pt idx="35">
                  <c:v>0.5728575523025986</c:v>
                </c:pt>
                <c:pt idx="36">
                  <c:v>0.5728575523025986</c:v>
                </c:pt>
                <c:pt idx="37">
                  <c:v>0.5728575523025986</c:v>
                </c:pt>
                <c:pt idx="38">
                  <c:v>0.5728575523025986</c:v>
                </c:pt>
                <c:pt idx="39">
                  <c:v>0.5728575523025986</c:v>
                </c:pt>
                <c:pt idx="40">
                  <c:v>0.5728575523025986</c:v>
                </c:pt>
                <c:pt idx="41">
                  <c:v>0.5728575523025986</c:v>
                </c:pt>
                <c:pt idx="42">
                  <c:v>0.5728575523025986</c:v>
                </c:pt>
                <c:pt idx="43">
                  <c:v>0.5728575523025986</c:v>
                </c:pt>
                <c:pt idx="44">
                  <c:v>0.5728575523025986</c:v>
                </c:pt>
                <c:pt idx="45">
                  <c:v>0.5728575523025986</c:v>
                </c:pt>
                <c:pt idx="46">
                  <c:v>0.5728575523025986</c:v>
                </c:pt>
                <c:pt idx="47">
                  <c:v>0.5728575523025986</c:v>
                </c:pt>
                <c:pt idx="48">
                  <c:v>0.5728575523025986</c:v>
                </c:pt>
                <c:pt idx="49">
                  <c:v>0.5728575523025986</c:v>
                </c:pt>
                <c:pt idx="50">
                  <c:v>0.5728575523025986</c:v>
                </c:pt>
                <c:pt idx="51">
                  <c:v>0.5728575523025986</c:v>
                </c:pt>
                <c:pt idx="52">
                  <c:v>0.5728575523025986</c:v>
                </c:pt>
                <c:pt idx="53">
                  <c:v>0.5728575523025986</c:v>
                </c:pt>
                <c:pt idx="54">
                  <c:v>0.5728575523025986</c:v>
                </c:pt>
                <c:pt idx="55">
                  <c:v>0.5728575523025986</c:v>
                </c:pt>
                <c:pt idx="56">
                  <c:v>0.5728575523025986</c:v>
                </c:pt>
                <c:pt idx="57">
                  <c:v>0.5728575523025986</c:v>
                </c:pt>
                <c:pt idx="58">
                  <c:v>0.5728575523025986</c:v>
                </c:pt>
                <c:pt idx="59">
                  <c:v>0.5728575523025986</c:v>
                </c:pt>
                <c:pt idx="60">
                  <c:v>0.5728575523025986</c:v>
                </c:pt>
                <c:pt idx="61">
                  <c:v>0.5728575523025986</c:v>
                </c:pt>
                <c:pt idx="62">
                  <c:v>0.5728575523025986</c:v>
                </c:pt>
                <c:pt idx="63">
                  <c:v>0.5728575523025986</c:v>
                </c:pt>
                <c:pt idx="64">
                  <c:v>0.5728575523025986</c:v>
                </c:pt>
                <c:pt idx="65">
                  <c:v>0.5728575523025986</c:v>
                </c:pt>
                <c:pt idx="66">
                  <c:v>0.5728575523025986</c:v>
                </c:pt>
                <c:pt idx="67">
                  <c:v>0.5728575523025986</c:v>
                </c:pt>
                <c:pt idx="68">
                  <c:v>0.5728575523025986</c:v>
                </c:pt>
                <c:pt idx="69">
                  <c:v>0.5728575523025986</c:v>
                </c:pt>
                <c:pt idx="70">
                  <c:v>0.5728575523025986</c:v>
                </c:pt>
                <c:pt idx="71">
                  <c:v>0.5728575523025986</c:v>
                </c:pt>
              </c:numCache>
            </c:numRef>
          </c:val>
        </c:ser>
        <c:ser>
          <c:idx val="5"/>
          <c:order val="5"/>
          <c:tx>
            <c:strRef>
              <c:f>'GAUCHE Extrados (GE)'!$AL$1</c:f>
              <c:strCache>
                <c:ptCount val="1"/>
                <c:pt idx="0">
                  <c:v>Seuil 2 sigma G2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(GE)'!$AL$2:$AL$73</c:f>
              <c:numCache>
                <c:formatCode>General</c:formatCode>
                <c:ptCount val="72"/>
                <c:pt idx="0">
                  <c:v>0.20042699674704309</c:v>
                </c:pt>
                <c:pt idx="1">
                  <c:v>0.20042699674704309</c:v>
                </c:pt>
                <c:pt idx="2">
                  <c:v>0.20042699674704309</c:v>
                </c:pt>
                <c:pt idx="3">
                  <c:v>0.20042699674704309</c:v>
                </c:pt>
                <c:pt idx="4">
                  <c:v>0.20042699674704309</c:v>
                </c:pt>
                <c:pt idx="5">
                  <c:v>0.20042699674704309</c:v>
                </c:pt>
                <c:pt idx="6">
                  <c:v>0.20042699674704309</c:v>
                </c:pt>
                <c:pt idx="7">
                  <c:v>0.20042699674704309</c:v>
                </c:pt>
                <c:pt idx="8">
                  <c:v>0.20042699674704309</c:v>
                </c:pt>
                <c:pt idx="9">
                  <c:v>0.20042699674704309</c:v>
                </c:pt>
                <c:pt idx="10">
                  <c:v>0.20042699674704309</c:v>
                </c:pt>
                <c:pt idx="11">
                  <c:v>0.20042699674704309</c:v>
                </c:pt>
                <c:pt idx="12">
                  <c:v>0.20042699674704309</c:v>
                </c:pt>
                <c:pt idx="13">
                  <c:v>0.20042699674704309</c:v>
                </c:pt>
                <c:pt idx="14">
                  <c:v>0.20042699674704309</c:v>
                </c:pt>
                <c:pt idx="15">
                  <c:v>0.20042699674704309</c:v>
                </c:pt>
                <c:pt idx="16">
                  <c:v>0.20042699674704309</c:v>
                </c:pt>
                <c:pt idx="17">
                  <c:v>0.20042699674704309</c:v>
                </c:pt>
                <c:pt idx="18">
                  <c:v>0.20042699674704309</c:v>
                </c:pt>
                <c:pt idx="19">
                  <c:v>0.20042699674704309</c:v>
                </c:pt>
                <c:pt idx="20">
                  <c:v>0.20042699674704309</c:v>
                </c:pt>
                <c:pt idx="21">
                  <c:v>0.20042699674704309</c:v>
                </c:pt>
                <c:pt idx="22">
                  <c:v>0.20042699674704309</c:v>
                </c:pt>
                <c:pt idx="23">
                  <c:v>0.20042699674704309</c:v>
                </c:pt>
                <c:pt idx="24">
                  <c:v>0.20042699674704309</c:v>
                </c:pt>
                <c:pt idx="25">
                  <c:v>0.20042699674704309</c:v>
                </c:pt>
                <c:pt idx="26">
                  <c:v>0.20042699674704309</c:v>
                </c:pt>
                <c:pt idx="27">
                  <c:v>0.20042699674704309</c:v>
                </c:pt>
                <c:pt idx="28">
                  <c:v>0.20042699674704309</c:v>
                </c:pt>
                <c:pt idx="29">
                  <c:v>0.20042699674704309</c:v>
                </c:pt>
                <c:pt idx="30">
                  <c:v>0.20042699674704309</c:v>
                </c:pt>
                <c:pt idx="31">
                  <c:v>0.20042699674704309</c:v>
                </c:pt>
                <c:pt idx="32">
                  <c:v>0.20042699674704309</c:v>
                </c:pt>
                <c:pt idx="33">
                  <c:v>0.20042699674704309</c:v>
                </c:pt>
                <c:pt idx="34">
                  <c:v>0.20042699674704309</c:v>
                </c:pt>
                <c:pt idx="35">
                  <c:v>0.20042699674704309</c:v>
                </c:pt>
                <c:pt idx="36">
                  <c:v>0.20042699674704309</c:v>
                </c:pt>
                <c:pt idx="37">
                  <c:v>0.20042699674704309</c:v>
                </c:pt>
                <c:pt idx="38">
                  <c:v>0.20042699674704309</c:v>
                </c:pt>
                <c:pt idx="39">
                  <c:v>0.20042699674704309</c:v>
                </c:pt>
                <c:pt idx="40">
                  <c:v>0.20042699674704309</c:v>
                </c:pt>
                <c:pt idx="41">
                  <c:v>0.20042699674704309</c:v>
                </c:pt>
                <c:pt idx="42">
                  <c:v>0.20042699674704309</c:v>
                </c:pt>
                <c:pt idx="43">
                  <c:v>0.20042699674704309</c:v>
                </c:pt>
                <c:pt idx="44">
                  <c:v>0.20042699674704309</c:v>
                </c:pt>
                <c:pt idx="45">
                  <c:v>0.20042699674704309</c:v>
                </c:pt>
                <c:pt idx="46">
                  <c:v>0.20042699674704309</c:v>
                </c:pt>
                <c:pt idx="47">
                  <c:v>0.20042699674704309</c:v>
                </c:pt>
                <c:pt idx="48">
                  <c:v>0.20042699674704309</c:v>
                </c:pt>
                <c:pt idx="49">
                  <c:v>0.20042699674704309</c:v>
                </c:pt>
                <c:pt idx="50">
                  <c:v>0.20042699674704309</c:v>
                </c:pt>
                <c:pt idx="51">
                  <c:v>0.20042699674704309</c:v>
                </c:pt>
                <c:pt idx="52">
                  <c:v>0.20042699674704309</c:v>
                </c:pt>
                <c:pt idx="53">
                  <c:v>0.20042699674704309</c:v>
                </c:pt>
                <c:pt idx="54">
                  <c:v>0.20042699674704309</c:v>
                </c:pt>
                <c:pt idx="55">
                  <c:v>0.20042699674704309</c:v>
                </c:pt>
                <c:pt idx="56">
                  <c:v>0.20042699674704309</c:v>
                </c:pt>
                <c:pt idx="57">
                  <c:v>0.20042699674704309</c:v>
                </c:pt>
                <c:pt idx="58">
                  <c:v>0.20042699674704309</c:v>
                </c:pt>
                <c:pt idx="59">
                  <c:v>0.20042699674704309</c:v>
                </c:pt>
                <c:pt idx="60">
                  <c:v>0.20042699674704309</c:v>
                </c:pt>
                <c:pt idx="61">
                  <c:v>0.20042699674704309</c:v>
                </c:pt>
                <c:pt idx="62">
                  <c:v>0.20042699674704309</c:v>
                </c:pt>
                <c:pt idx="63">
                  <c:v>0.20042699674704309</c:v>
                </c:pt>
                <c:pt idx="64">
                  <c:v>0.20042699674704309</c:v>
                </c:pt>
                <c:pt idx="65">
                  <c:v>0.20042699674704309</c:v>
                </c:pt>
                <c:pt idx="66">
                  <c:v>0.20042699674704309</c:v>
                </c:pt>
                <c:pt idx="67">
                  <c:v>0.20042699674704309</c:v>
                </c:pt>
                <c:pt idx="68">
                  <c:v>0.20042699674704309</c:v>
                </c:pt>
                <c:pt idx="69">
                  <c:v>0.20042699674704309</c:v>
                </c:pt>
                <c:pt idx="70">
                  <c:v>0.20042699674704309</c:v>
                </c:pt>
                <c:pt idx="71">
                  <c:v>0.20042699674704309</c:v>
                </c:pt>
              </c:numCache>
            </c:numRef>
          </c:val>
        </c:ser>
        <c:ser>
          <c:idx val="6"/>
          <c:order val="6"/>
          <c:tx>
            <c:strRef>
              <c:f>'GAUCHE Extrados (GE)'!$AM$1</c:f>
              <c:strCache>
                <c:ptCount val="1"/>
                <c:pt idx="0">
                  <c:v>Seuil 3 sigma G2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(GE)'!$AM$2:$AM$73</c:f>
              <c:numCache>
                <c:formatCode>General</c:formatCode>
                <c:ptCount val="72"/>
                <c:pt idx="0">
                  <c:v>0.20042699674704309</c:v>
                </c:pt>
                <c:pt idx="1">
                  <c:v>0.20042699674704309</c:v>
                </c:pt>
                <c:pt idx="2">
                  <c:v>0.20042699674704309</c:v>
                </c:pt>
                <c:pt idx="3">
                  <c:v>0.20042699674704309</c:v>
                </c:pt>
                <c:pt idx="4">
                  <c:v>0.20042699674704309</c:v>
                </c:pt>
                <c:pt idx="5">
                  <c:v>0.20042699674704309</c:v>
                </c:pt>
                <c:pt idx="6">
                  <c:v>0.20042699674704309</c:v>
                </c:pt>
                <c:pt idx="7">
                  <c:v>0.20042699674704309</c:v>
                </c:pt>
                <c:pt idx="8">
                  <c:v>0.20042699674704309</c:v>
                </c:pt>
                <c:pt idx="9">
                  <c:v>0.20042699674704309</c:v>
                </c:pt>
                <c:pt idx="10">
                  <c:v>0.20042699674704309</c:v>
                </c:pt>
                <c:pt idx="11">
                  <c:v>0.20042699674704309</c:v>
                </c:pt>
                <c:pt idx="12">
                  <c:v>0.20042699674704309</c:v>
                </c:pt>
                <c:pt idx="13">
                  <c:v>0.20042699674704309</c:v>
                </c:pt>
                <c:pt idx="14">
                  <c:v>0.20042699674704309</c:v>
                </c:pt>
                <c:pt idx="15">
                  <c:v>0.20042699674704309</c:v>
                </c:pt>
                <c:pt idx="16">
                  <c:v>0.20042699674704309</c:v>
                </c:pt>
                <c:pt idx="17">
                  <c:v>0.20042699674704309</c:v>
                </c:pt>
                <c:pt idx="18">
                  <c:v>0.20042699674704309</c:v>
                </c:pt>
                <c:pt idx="19">
                  <c:v>0.20042699674704309</c:v>
                </c:pt>
                <c:pt idx="20">
                  <c:v>0.20042699674704309</c:v>
                </c:pt>
                <c:pt idx="21">
                  <c:v>0.20042699674704309</c:v>
                </c:pt>
                <c:pt idx="22">
                  <c:v>0.20042699674704309</c:v>
                </c:pt>
                <c:pt idx="23">
                  <c:v>0.20042699674704309</c:v>
                </c:pt>
                <c:pt idx="24">
                  <c:v>0.20042699674704309</c:v>
                </c:pt>
                <c:pt idx="25">
                  <c:v>0.20042699674704309</c:v>
                </c:pt>
                <c:pt idx="26">
                  <c:v>0.20042699674704309</c:v>
                </c:pt>
                <c:pt idx="27">
                  <c:v>0.20042699674704309</c:v>
                </c:pt>
                <c:pt idx="28">
                  <c:v>0.20042699674704309</c:v>
                </c:pt>
                <c:pt idx="29">
                  <c:v>0.20042699674704309</c:v>
                </c:pt>
                <c:pt idx="30">
                  <c:v>0.20042699674704309</c:v>
                </c:pt>
                <c:pt idx="31">
                  <c:v>0.20042699674704309</c:v>
                </c:pt>
                <c:pt idx="32">
                  <c:v>0.20042699674704309</c:v>
                </c:pt>
                <c:pt idx="33">
                  <c:v>0.20042699674704309</c:v>
                </c:pt>
                <c:pt idx="34">
                  <c:v>0.20042699674704309</c:v>
                </c:pt>
                <c:pt idx="35">
                  <c:v>0.20042699674704309</c:v>
                </c:pt>
                <c:pt idx="36">
                  <c:v>0.20042699674704309</c:v>
                </c:pt>
                <c:pt idx="37">
                  <c:v>0.20042699674704309</c:v>
                </c:pt>
                <c:pt idx="38">
                  <c:v>0.20042699674704309</c:v>
                </c:pt>
                <c:pt idx="39">
                  <c:v>0.20042699674704309</c:v>
                </c:pt>
                <c:pt idx="40">
                  <c:v>0.20042699674704309</c:v>
                </c:pt>
                <c:pt idx="41">
                  <c:v>0.20042699674704309</c:v>
                </c:pt>
                <c:pt idx="42">
                  <c:v>0.20042699674704309</c:v>
                </c:pt>
                <c:pt idx="43">
                  <c:v>0.20042699674704309</c:v>
                </c:pt>
                <c:pt idx="44">
                  <c:v>0.20042699674704309</c:v>
                </c:pt>
                <c:pt idx="45">
                  <c:v>0.20042699674704309</c:v>
                </c:pt>
                <c:pt idx="46">
                  <c:v>0.20042699674704309</c:v>
                </c:pt>
                <c:pt idx="47">
                  <c:v>0.20042699674704309</c:v>
                </c:pt>
                <c:pt idx="48">
                  <c:v>0.20042699674704309</c:v>
                </c:pt>
                <c:pt idx="49">
                  <c:v>0.20042699674704309</c:v>
                </c:pt>
                <c:pt idx="50">
                  <c:v>0.20042699674704309</c:v>
                </c:pt>
                <c:pt idx="51">
                  <c:v>0.20042699674704309</c:v>
                </c:pt>
                <c:pt idx="52">
                  <c:v>0.20042699674704309</c:v>
                </c:pt>
                <c:pt idx="53">
                  <c:v>0.20042699674704309</c:v>
                </c:pt>
                <c:pt idx="54">
                  <c:v>0.20042699674704309</c:v>
                </c:pt>
                <c:pt idx="55">
                  <c:v>0.20042699674704309</c:v>
                </c:pt>
                <c:pt idx="56">
                  <c:v>0.20042699674704309</c:v>
                </c:pt>
                <c:pt idx="57">
                  <c:v>0.20042699674704309</c:v>
                </c:pt>
                <c:pt idx="58">
                  <c:v>0.20042699674704309</c:v>
                </c:pt>
                <c:pt idx="59">
                  <c:v>0.20042699674704309</c:v>
                </c:pt>
                <c:pt idx="60">
                  <c:v>0.20042699674704309</c:v>
                </c:pt>
                <c:pt idx="61">
                  <c:v>0.20042699674704309</c:v>
                </c:pt>
                <c:pt idx="62">
                  <c:v>0.20042699674704309</c:v>
                </c:pt>
                <c:pt idx="63">
                  <c:v>0.20042699674704309</c:v>
                </c:pt>
                <c:pt idx="64">
                  <c:v>0.20042699674704309</c:v>
                </c:pt>
                <c:pt idx="65">
                  <c:v>0.20042699674704309</c:v>
                </c:pt>
                <c:pt idx="66">
                  <c:v>0.20042699674704309</c:v>
                </c:pt>
                <c:pt idx="67">
                  <c:v>0.20042699674704309</c:v>
                </c:pt>
                <c:pt idx="68">
                  <c:v>0.20042699674704309</c:v>
                </c:pt>
                <c:pt idx="69">
                  <c:v>0.20042699674704309</c:v>
                </c:pt>
                <c:pt idx="70">
                  <c:v>0.20042699674704309</c:v>
                </c:pt>
                <c:pt idx="71">
                  <c:v>0.20042699674704309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43368"/>
        <c:axId val="232443760"/>
      </c:areaChart>
      <c:lineChart>
        <c:grouping val="standard"/>
        <c:varyColors val="0"/>
        <c:ser>
          <c:idx val="0"/>
          <c:order val="0"/>
          <c:tx>
            <c:strRef>
              <c:f>'GAUCHE Extrados (GE)'!$I$1</c:f>
              <c:strCache>
                <c:ptCount val="1"/>
                <c:pt idx="0">
                  <c:v>cercle G2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(GE)'!$I$2:$I$73</c:f>
              <c:numCache>
                <c:formatCode>0.00</c:formatCode>
                <c:ptCount val="72"/>
                <c:pt idx="0">
                  <c:v>0.42</c:v>
                </c:pt>
                <c:pt idx="1">
                  <c:v>0.02</c:v>
                </c:pt>
                <c:pt idx="2">
                  <c:v>0.47</c:v>
                </c:pt>
                <c:pt idx="3">
                  <c:v>0.16</c:v>
                </c:pt>
                <c:pt idx="4">
                  <c:v>0.52</c:v>
                </c:pt>
                <c:pt idx="5">
                  <c:v>0.31</c:v>
                </c:pt>
                <c:pt idx="6">
                  <c:v>0.42</c:v>
                </c:pt>
                <c:pt idx="7">
                  <c:v>0.39</c:v>
                </c:pt>
                <c:pt idx="8">
                  <c:v>0.06</c:v>
                </c:pt>
                <c:pt idx="9">
                  <c:v>0.36</c:v>
                </c:pt>
                <c:pt idx="10">
                  <c:v>0.12</c:v>
                </c:pt>
                <c:pt idx="11">
                  <c:v>0.05</c:v>
                </c:pt>
                <c:pt idx="12">
                  <c:v>0.32</c:v>
                </c:pt>
                <c:pt idx="13">
                  <c:v>0.21</c:v>
                </c:pt>
                <c:pt idx="14">
                  <c:v>0.46</c:v>
                </c:pt>
                <c:pt idx="15">
                  <c:v>0.13</c:v>
                </c:pt>
                <c:pt idx="16">
                  <c:v>0.48</c:v>
                </c:pt>
                <c:pt idx="17">
                  <c:v>0.15</c:v>
                </c:pt>
                <c:pt idx="18">
                  <c:v>0.23</c:v>
                </c:pt>
                <c:pt idx="19">
                  <c:v>0.1</c:v>
                </c:pt>
                <c:pt idx="20">
                  <c:v>0.43</c:v>
                </c:pt>
                <c:pt idx="21">
                  <c:v>0.41</c:v>
                </c:pt>
                <c:pt idx="22">
                  <c:v>0.4</c:v>
                </c:pt>
                <c:pt idx="23">
                  <c:v>0.38</c:v>
                </c:pt>
                <c:pt idx="24">
                  <c:v>0.28000000000000003</c:v>
                </c:pt>
                <c:pt idx="25">
                  <c:v>0.3</c:v>
                </c:pt>
                <c:pt idx="26">
                  <c:v>0.11</c:v>
                </c:pt>
                <c:pt idx="27">
                  <c:v>0.31</c:v>
                </c:pt>
                <c:pt idx="28">
                  <c:v>0.37</c:v>
                </c:pt>
                <c:pt idx="29">
                  <c:v>0.22</c:v>
                </c:pt>
                <c:pt idx="30">
                  <c:v>0.1</c:v>
                </c:pt>
                <c:pt idx="31">
                  <c:v>0.28999999999999998</c:v>
                </c:pt>
                <c:pt idx="32">
                  <c:v>0.45</c:v>
                </c:pt>
                <c:pt idx="33">
                  <c:v>0.54</c:v>
                </c:pt>
                <c:pt idx="34">
                  <c:v>0.68</c:v>
                </c:pt>
                <c:pt idx="35">
                  <c:v>0.53</c:v>
                </c:pt>
                <c:pt idx="36">
                  <c:v>0.21</c:v>
                </c:pt>
                <c:pt idx="37">
                  <c:v>0.33</c:v>
                </c:pt>
                <c:pt idx="38">
                  <c:v>0.38</c:v>
                </c:pt>
                <c:pt idx="39">
                  <c:v>0.26</c:v>
                </c:pt>
                <c:pt idx="40">
                  <c:v>0.26</c:v>
                </c:pt>
                <c:pt idx="41">
                  <c:v>0.14000000000000001</c:v>
                </c:pt>
                <c:pt idx="42">
                  <c:v>0.44</c:v>
                </c:pt>
                <c:pt idx="43">
                  <c:v>0.47</c:v>
                </c:pt>
                <c:pt idx="44">
                  <c:v>0.59</c:v>
                </c:pt>
                <c:pt idx="45">
                  <c:v>0.77</c:v>
                </c:pt>
                <c:pt idx="46">
                  <c:v>0.2</c:v>
                </c:pt>
                <c:pt idx="47">
                  <c:v>0.49</c:v>
                </c:pt>
                <c:pt idx="48">
                  <c:v>0.47</c:v>
                </c:pt>
                <c:pt idx="49">
                  <c:v>0.15</c:v>
                </c:pt>
                <c:pt idx="50">
                  <c:v>0.52</c:v>
                </c:pt>
                <c:pt idx="51">
                  <c:v>0.35</c:v>
                </c:pt>
                <c:pt idx="52">
                  <c:v>0.6</c:v>
                </c:pt>
                <c:pt idx="53">
                  <c:v>0.25</c:v>
                </c:pt>
                <c:pt idx="54">
                  <c:v>0.32</c:v>
                </c:pt>
                <c:pt idx="55">
                  <c:v>0.88</c:v>
                </c:pt>
                <c:pt idx="56">
                  <c:v>3.1E-2</c:v>
                </c:pt>
                <c:pt idx="57">
                  <c:v>0.39</c:v>
                </c:pt>
                <c:pt idx="58">
                  <c:v>0.72</c:v>
                </c:pt>
                <c:pt idx="59">
                  <c:v>0.26</c:v>
                </c:pt>
                <c:pt idx="60">
                  <c:v>0.87</c:v>
                </c:pt>
                <c:pt idx="61">
                  <c:v>0.79</c:v>
                </c:pt>
                <c:pt idx="62">
                  <c:v>0.28999999999999998</c:v>
                </c:pt>
                <c:pt idx="63">
                  <c:v>0.25</c:v>
                </c:pt>
                <c:pt idx="64">
                  <c:v>0.35</c:v>
                </c:pt>
                <c:pt idx="65">
                  <c:v>0.59</c:v>
                </c:pt>
                <c:pt idx="66">
                  <c:v>0.34</c:v>
                </c:pt>
                <c:pt idx="67">
                  <c:v>0.77</c:v>
                </c:pt>
                <c:pt idx="68">
                  <c:v>0.47</c:v>
                </c:pt>
                <c:pt idx="69">
                  <c:v>0.502</c:v>
                </c:pt>
                <c:pt idx="70">
                  <c:v>0.30399999999999999</c:v>
                </c:pt>
                <c:pt idx="71">
                  <c:v>0.628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443368"/>
        <c:axId val="232443760"/>
      </c:lineChart>
      <c:scatterChart>
        <c:scatterStyle val="lineMarker"/>
        <c:varyColors val="0"/>
        <c:ser>
          <c:idx val="1"/>
          <c:order val="1"/>
          <c:tx>
            <c:strRef>
              <c:f>'Graphiques GE'!$A$70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GE'!$B$70</c:f>
              <c:numCache>
                <c:formatCode>0.000</c:formatCode>
                <c:ptCount val="1"/>
                <c:pt idx="0">
                  <c:v>0.37243055555555549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GE'!$A$71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GE'!$B$71</c:f>
              <c:numCache>
                <c:formatCode>0.000</c:formatCode>
                <c:ptCount val="1"/>
                <c:pt idx="0">
                  <c:v>0.96361555555555545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GE'!$A$72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GE'!$B$72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43368"/>
        <c:axId val="232443760"/>
      </c:scatterChart>
      <c:catAx>
        <c:axId val="232443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443760"/>
        <c:crosses val="autoZero"/>
        <c:auto val="1"/>
        <c:lblAlgn val="ctr"/>
        <c:lblOffset val="100"/>
        <c:noMultiLvlLbl val="0"/>
      </c:catAx>
      <c:valAx>
        <c:axId val="232443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443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G3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(GE)'!$AO$1</c:f>
              <c:strCache>
                <c:ptCount val="1"/>
                <c:pt idx="0">
                  <c:v>Seuil 1 sigma G3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(GE)'!$AO$2:$AO$73</c:f>
              <c:numCache>
                <c:formatCode>General</c:formatCode>
                <c:ptCount val="72"/>
                <c:pt idx="0">
                  <c:v>0.62056863786927963</c:v>
                </c:pt>
                <c:pt idx="1">
                  <c:v>0.62056863786927963</c:v>
                </c:pt>
                <c:pt idx="2">
                  <c:v>0.62056863786927963</c:v>
                </c:pt>
                <c:pt idx="3">
                  <c:v>0.62056863786927963</c:v>
                </c:pt>
                <c:pt idx="4">
                  <c:v>0.62056863786927963</c:v>
                </c:pt>
                <c:pt idx="5">
                  <c:v>0.62056863786927963</c:v>
                </c:pt>
                <c:pt idx="6">
                  <c:v>0.62056863786927963</c:v>
                </c:pt>
                <c:pt idx="7">
                  <c:v>0.62056863786927963</c:v>
                </c:pt>
                <c:pt idx="8">
                  <c:v>0.62056863786927963</c:v>
                </c:pt>
                <c:pt idx="9">
                  <c:v>0.62056863786927963</c:v>
                </c:pt>
                <c:pt idx="10">
                  <c:v>0.62056863786927963</c:v>
                </c:pt>
                <c:pt idx="11">
                  <c:v>0.62056863786927963</c:v>
                </c:pt>
                <c:pt idx="12">
                  <c:v>0.62056863786927963</c:v>
                </c:pt>
                <c:pt idx="13">
                  <c:v>0.62056863786927963</c:v>
                </c:pt>
                <c:pt idx="14">
                  <c:v>0.62056863786927963</c:v>
                </c:pt>
                <c:pt idx="15">
                  <c:v>0.62056863786927963</c:v>
                </c:pt>
                <c:pt idx="16">
                  <c:v>0.62056863786927963</c:v>
                </c:pt>
                <c:pt idx="17">
                  <c:v>0.62056863786927963</c:v>
                </c:pt>
                <c:pt idx="18">
                  <c:v>0.62056863786927963</c:v>
                </c:pt>
                <c:pt idx="19">
                  <c:v>0.62056863786927963</c:v>
                </c:pt>
                <c:pt idx="20">
                  <c:v>0.62056863786927963</c:v>
                </c:pt>
                <c:pt idx="21">
                  <c:v>0.62056863786927963</c:v>
                </c:pt>
                <c:pt idx="22">
                  <c:v>0.62056863786927963</c:v>
                </c:pt>
                <c:pt idx="23">
                  <c:v>0.62056863786927963</c:v>
                </c:pt>
                <c:pt idx="24">
                  <c:v>0.62056863786927963</c:v>
                </c:pt>
                <c:pt idx="25">
                  <c:v>0.62056863786927963</c:v>
                </c:pt>
                <c:pt idx="26">
                  <c:v>0.62056863786927963</c:v>
                </c:pt>
                <c:pt idx="27">
                  <c:v>0.62056863786927963</c:v>
                </c:pt>
                <c:pt idx="28">
                  <c:v>0.62056863786927963</c:v>
                </c:pt>
                <c:pt idx="29">
                  <c:v>0.62056863786927963</c:v>
                </c:pt>
                <c:pt idx="30">
                  <c:v>0.62056863786927963</c:v>
                </c:pt>
                <c:pt idx="31">
                  <c:v>0.62056863786927963</c:v>
                </c:pt>
                <c:pt idx="32">
                  <c:v>0.62056863786927963</c:v>
                </c:pt>
                <c:pt idx="33">
                  <c:v>0.62056863786927963</c:v>
                </c:pt>
                <c:pt idx="34">
                  <c:v>0.62056863786927963</c:v>
                </c:pt>
                <c:pt idx="35">
                  <c:v>0.62056863786927963</c:v>
                </c:pt>
                <c:pt idx="36">
                  <c:v>0.62056863786927963</c:v>
                </c:pt>
                <c:pt idx="37">
                  <c:v>0.62056863786927963</c:v>
                </c:pt>
                <c:pt idx="38">
                  <c:v>0.62056863786927963</c:v>
                </c:pt>
                <c:pt idx="39">
                  <c:v>0.62056863786927963</c:v>
                </c:pt>
                <c:pt idx="40">
                  <c:v>0.62056863786927963</c:v>
                </c:pt>
                <c:pt idx="41">
                  <c:v>0.62056863786927963</c:v>
                </c:pt>
                <c:pt idx="42">
                  <c:v>0.62056863786927963</c:v>
                </c:pt>
                <c:pt idx="43">
                  <c:v>0.62056863786927963</c:v>
                </c:pt>
                <c:pt idx="44">
                  <c:v>0.62056863786927963</c:v>
                </c:pt>
                <c:pt idx="45">
                  <c:v>0.62056863786927963</c:v>
                </c:pt>
                <c:pt idx="46">
                  <c:v>0.62056863786927963</c:v>
                </c:pt>
                <c:pt idx="47">
                  <c:v>0.62056863786927963</c:v>
                </c:pt>
                <c:pt idx="48">
                  <c:v>0.62056863786927963</c:v>
                </c:pt>
                <c:pt idx="49">
                  <c:v>0.62056863786927963</c:v>
                </c:pt>
                <c:pt idx="50">
                  <c:v>0.62056863786927963</c:v>
                </c:pt>
                <c:pt idx="51">
                  <c:v>0.62056863786927963</c:v>
                </c:pt>
                <c:pt idx="52">
                  <c:v>0.62056863786927963</c:v>
                </c:pt>
                <c:pt idx="53">
                  <c:v>0.62056863786927963</c:v>
                </c:pt>
                <c:pt idx="54">
                  <c:v>0.62056863786927963</c:v>
                </c:pt>
                <c:pt idx="55">
                  <c:v>0.62056863786927963</c:v>
                </c:pt>
                <c:pt idx="56">
                  <c:v>0.62056863786927963</c:v>
                </c:pt>
                <c:pt idx="57">
                  <c:v>0.62056863786927963</c:v>
                </c:pt>
                <c:pt idx="58">
                  <c:v>0.62056863786927963</c:v>
                </c:pt>
                <c:pt idx="59">
                  <c:v>0.62056863786927963</c:v>
                </c:pt>
                <c:pt idx="60">
                  <c:v>0.62056863786927963</c:v>
                </c:pt>
                <c:pt idx="61">
                  <c:v>0.62056863786927963</c:v>
                </c:pt>
                <c:pt idx="62">
                  <c:v>0.62056863786927963</c:v>
                </c:pt>
                <c:pt idx="63">
                  <c:v>0.62056863786927963</c:v>
                </c:pt>
                <c:pt idx="64">
                  <c:v>0.62056863786927963</c:v>
                </c:pt>
                <c:pt idx="65">
                  <c:v>0.62056863786927963</c:v>
                </c:pt>
                <c:pt idx="66">
                  <c:v>0.62056863786927963</c:v>
                </c:pt>
                <c:pt idx="67">
                  <c:v>0.62056863786927963</c:v>
                </c:pt>
                <c:pt idx="68">
                  <c:v>0.62056863786927963</c:v>
                </c:pt>
                <c:pt idx="69">
                  <c:v>0.62056863786927963</c:v>
                </c:pt>
                <c:pt idx="70">
                  <c:v>0.62056863786927963</c:v>
                </c:pt>
                <c:pt idx="71">
                  <c:v>0.62056863786927963</c:v>
                </c:pt>
              </c:numCache>
            </c:numRef>
          </c:val>
        </c:ser>
        <c:ser>
          <c:idx val="5"/>
          <c:order val="5"/>
          <c:tx>
            <c:strRef>
              <c:f>'GAUCHE Extrados (GE)'!$AP$1</c:f>
              <c:strCache>
                <c:ptCount val="1"/>
                <c:pt idx="0">
                  <c:v>Seuil 2 sigma G3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(GE)'!$AP$2:$AP$73</c:f>
              <c:numCache>
                <c:formatCode>General</c:formatCode>
                <c:ptCount val="72"/>
                <c:pt idx="0">
                  <c:v>0.23019363786927949</c:v>
                </c:pt>
                <c:pt idx="1">
                  <c:v>0.23019363786927949</c:v>
                </c:pt>
                <c:pt idx="2">
                  <c:v>0.23019363786927949</c:v>
                </c:pt>
                <c:pt idx="3">
                  <c:v>0.23019363786927949</c:v>
                </c:pt>
                <c:pt idx="4">
                  <c:v>0.23019363786927949</c:v>
                </c:pt>
                <c:pt idx="5">
                  <c:v>0.23019363786927949</c:v>
                </c:pt>
                <c:pt idx="6">
                  <c:v>0.23019363786927949</c:v>
                </c:pt>
                <c:pt idx="7">
                  <c:v>0.23019363786927949</c:v>
                </c:pt>
                <c:pt idx="8">
                  <c:v>0.23019363786927949</c:v>
                </c:pt>
                <c:pt idx="9">
                  <c:v>0.23019363786927949</c:v>
                </c:pt>
                <c:pt idx="10">
                  <c:v>0.23019363786927949</c:v>
                </c:pt>
                <c:pt idx="11">
                  <c:v>0.23019363786927949</c:v>
                </c:pt>
                <c:pt idx="12">
                  <c:v>0.23019363786927949</c:v>
                </c:pt>
                <c:pt idx="13">
                  <c:v>0.23019363786927949</c:v>
                </c:pt>
                <c:pt idx="14">
                  <c:v>0.23019363786927949</c:v>
                </c:pt>
                <c:pt idx="15">
                  <c:v>0.23019363786927949</c:v>
                </c:pt>
                <c:pt idx="16">
                  <c:v>0.23019363786927949</c:v>
                </c:pt>
                <c:pt idx="17">
                  <c:v>0.23019363786927949</c:v>
                </c:pt>
                <c:pt idx="18">
                  <c:v>0.23019363786927949</c:v>
                </c:pt>
                <c:pt idx="19">
                  <c:v>0.23019363786927949</c:v>
                </c:pt>
                <c:pt idx="20">
                  <c:v>0.23019363786927949</c:v>
                </c:pt>
                <c:pt idx="21">
                  <c:v>0.23019363786927949</c:v>
                </c:pt>
                <c:pt idx="22">
                  <c:v>0.23019363786927949</c:v>
                </c:pt>
                <c:pt idx="23">
                  <c:v>0.23019363786927949</c:v>
                </c:pt>
                <c:pt idx="24">
                  <c:v>0.23019363786927949</c:v>
                </c:pt>
                <c:pt idx="25">
                  <c:v>0.23019363786927949</c:v>
                </c:pt>
                <c:pt idx="26">
                  <c:v>0.23019363786927949</c:v>
                </c:pt>
                <c:pt idx="27">
                  <c:v>0.23019363786927949</c:v>
                </c:pt>
                <c:pt idx="28">
                  <c:v>0.23019363786927949</c:v>
                </c:pt>
                <c:pt idx="29">
                  <c:v>0.23019363786927949</c:v>
                </c:pt>
                <c:pt idx="30">
                  <c:v>0.23019363786927949</c:v>
                </c:pt>
                <c:pt idx="31">
                  <c:v>0.23019363786927949</c:v>
                </c:pt>
                <c:pt idx="32">
                  <c:v>0.23019363786927949</c:v>
                </c:pt>
                <c:pt idx="33">
                  <c:v>0.23019363786927949</c:v>
                </c:pt>
                <c:pt idx="34">
                  <c:v>0.23019363786927949</c:v>
                </c:pt>
                <c:pt idx="35">
                  <c:v>0.23019363786927949</c:v>
                </c:pt>
                <c:pt idx="36">
                  <c:v>0.23019363786927949</c:v>
                </c:pt>
                <c:pt idx="37">
                  <c:v>0.23019363786927949</c:v>
                </c:pt>
                <c:pt idx="38">
                  <c:v>0.23019363786927949</c:v>
                </c:pt>
                <c:pt idx="39">
                  <c:v>0.23019363786927949</c:v>
                </c:pt>
                <c:pt idx="40">
                  <c:v>0.23019363786927949</c:v>
                </c:pt>
                <c:pt idx="41">
                  <c:v>0.23019363786927949</c:v>
                </c:pt>
                <c:pt idx="42">
                  <c:v>0.23019363786927949</c:v>
                </c:pt>
                <c:pt idx="43">
                  <c:v>0.23019363786927949</c:v>
                </c:pt>
                <c:pt idx="44">
                  <c:v>0.23019363786927949</c:v>
                </c:pt>
                <c:pt idx="45">
                  <c:v>0.23019363786927949</c:v>
                </c:pt>
                <c:pt idx="46">
                  <c:v>0.23019363786927949</c:v>
                </c:pt>
                <c:pt idx="47">
                  <c:v>0.23019363786927949</c:v>
                </c:pt>
                <c:pt idx="48">
                  <c:v>0.23019363786927949</c:v>
                </c:pt>
                <c:pt idx="49">
                  <c:v>0.23019363786927949</c:v>
                </c:pt>
                <c:pt idx="50">
                  <c:v>0.23019363786927949</c:v>
                </c:pt>
                <c:pt idx="51">
                  <c:v>0.23019363786927949</c:v>
                </c:pt>
                <c:pt idx="52">
                  <c:v>0.23019363786927949</c:v>
                </c:pt>
                <c:pt idx="53">
                  <c:v>0.23019363786927949</c:v>
                </c:pt>
                <c:pt idx="54">
                  <c:v>0.23019363786927949</c:v>
                </c:pt>
                <c:pt idx="55">
                  <c:v>0.23019363786927949</c:v>
                </c:pt>
                <c:pt idx="56">
                  <c:v>0.23019363786927949</c:v>
                </c:pt>
                <c:pt idx="57">
                  <c:v>0.23019363786927949</c:v>
                </c:pt>
                <c:pt idx="58">
                  <c:v>0.23019363786927949</c:v>
                </c:pt>
                <c:pt idx="59">
                  <c:v>0.23019363786927949</c:v>
                </c:pt>
                <c:pt idx="60">
                  <c:v>0.23019363786927949</c:v>
                </c:pt>
                <c:pt idx="61">
                  <c:v>0.23019363786927949</c:v>
                </c:pt>
                <c:pt idx="62">
                  <c:v>0.23019363786927949</c:v>
                </c:pt>
                <c:pt idx="63">
                  <c:v>0.23019363786927949</c:v>
                </c:pt>
                <c:pt idx="64">
                  <c:v>0.23019363786927949</c:v>
                </c:pt>
                <c:pt idx="65">
                  <c:v>0.23019363786927949</c:v>
                </c:pt>
                <c:pt idx="66">
                  <c:v>0.23019363786927949</c:v>
                </c:pt>
                <c:pt idx="67">
                  <c:v>0.23019363786927949</c:v>
                </c:pt>
                <c:pt idx="68">
                  <c:v>0.23019363786927949</c:v>
                </c:pt>
                <c:pt idx="69">
                  <c:v>0.23019363786927949</c:v>
                </c:pt>
                <c:pt idx="70">
                  <c:v>0.23019363786927949</c:v>
                </c:pt>
                <c:pt idx="71">
                  <c:v>0.23019363786927949</c:v>
                </c:pt>
              </c:numCache>
            </c:numRef>
          </c:val>
        </c:ser>
        <c:ser>
          <c:idx val="6"/>
          <c:order val="6"/>
          <c:tx>
            <c:strRef>
              <c:f>'GAUCHE Extrados (GE)'!$AQ$1</c:f>
              <c:strCache>
                <c:ptCount val="1"/>
                <c:pt idx="0">
                  <c:v>Seuil 3 sigma G3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(GE)'!$AQ$2:$AQ$73</c:f>
              <c:numCache>
                <c:formatCode>General</c:formatCode>
                <c:ptCount val="72"/>
                <c:pt idx="0">
                  <c:v>0.23019363786927949</c:v>
                </c:pt>
                <c:pt idx="1">
                  <c:v>0.23019363786927949</c:v>
                </c:pt>
                <c:pt idx="2">
                  <c:v>0.23019363786927949</c:v>
                </c:pt>
                <c:pt idx="3">
                  <c:v>0.23019363786927949</c:v>
                </c:pt>
                <c:pt idx="4">
                  <c:v>0.23019363786927949</c:v>
                </c:pt>
                <c:pt idx="5">
                  <c:v>0.23019363786927949</c:v>
                </c:pt>
                <c:pt idx="6">
                  <c:v>0.23019363786927949</c:v>
                </c:pt>
                <c:pt idx="7">
                  <c:v>0.23019363786927949</c:v>
                </c:pt>
                <c:pt idx="8">
                  <c:v>0.23019363786927949</c:v>
                </c:pt>
                <c:pt idx="9">
                  <c:v>0.23019363786927949</c:v>
                </c:pt>
                <c:pt idx="10">
                  <c:v>0.23019363786927949</c:v>
                </c:pt>
                <c:pt idx="11">
                  <c:v>0.23019363786927949</c:v>
                </c:pt>
                <c:pt idx="12">
                  <c:v>0.23019363786927949</c:v>
                </c:pt>
                <c:pt idx="13">
                  <c:v>0.23019363786927949</c:v>
                </c:pt>
                <c:pt idx="14">
                  <c:v>0.23019363786927949</c:v>
                </c:pt>
                <c:pt idx="15">
                  <c:v>0.23019363786927949</c:v>
                </c:pt>
                <c:pt idx="16">
                  <c:v>0.23019363786927949</c:v>
                </c:pt>
                <c:pt idx="17">
                  <c:v>0.23019363786927949</c:v>
                </c:pt>
                <c:pt idx="18">
                  <c:v>0.23019363786927949</c:v>
                </c:pt>
                <c:pt idx="19">
                  <c:v>0.23019363786927949</c:v>
                </c:pt>
                <c:pt idx="20">
                  <c:v>0.23019363786927949</c:v>
                </c:pt>
                <c:pt idx="21">
                  <c:v>0.23019363786927949</c:v>
                </c:pt>
                <c:pt idx="22">
                  <c:v>0.23019363786927949</c:v>
                </c:pt>
                <c:pt idx="23">
                  <c:v>0.23019363786927949</c:v>
                </c:pt>
                <c:pt idx="24">
                  <c:v>0.23019363786927949</c:v>
                </c:pt>
                <c:pt idx="25">
                  <c:v>0.23019363786927949</c:v>
                </c:pt>
                <c:pt idx="26">
                  <c:v>0.23019363786927949</c:v>
                </c:pt>
                <c:pt idx="27">
                  <c:v>0.23019363786927949</c:v>
                </c:pt>
                <c:pt idx="28">
                  <c:v>0.23019363786927949</c:v>
                </c:pt>
                <c:pt idx="29">
                  <c:v>0.23019363786927949</c:v>
                </c:pt>
                <c:pt idx="30">
                  <c:v>0.23019363786927949</c:v>
                </c:pt>
                <c:pt idx="31">
                  <c:v>0.23019363786927949</c:v>
                </c:pt>
                <c:pt idx="32">
                  <c:v>0.23019363786927949</c:v>
                </c:pt>
                <c:pt idx="33">
                  <c:v>0.23019363786927949</c:v>
                </c:pt>
                <c:pt idx="34">
                  <c:v>0.23019363786927949</c:v>
                </c:pt>
                <c:pt idx="35">
                  <c:v>0.23019363786927949</c:v>
                </c:pt>
                <c:pt idx="36">
                  <c:v>0.23019363786927949</c:v>
                </c:pt>
                <c:pt idx="37">
                  <c:v>0.23019363786927949</c:v>
                </c:pt>
                <c:pt idx="38">
                  <c:v>0.23019363786927949</c:v>
                </c:pt>
                <c:pt idx="39">
                  <c:v>0.23019363786927949</c:v>
                </c:pt>
                <c:pt idx="40">
                  <c:v>0.23019363786927949</c:v>
                </c:pt>
                <c:pt idx="41">
                  <c:v>0.23019363786927949</c:v>
                </c:pt>
                <c:pt idx="42">
                  <c:v>0.23019363786927949</c:v>
                </c:pt>
                <c:pt idx="43">
                  <c:v>0.23019363786927949</c:v>
                </c:pt>
                <c:pt idx="44">
                  <c:v>0.23019363786927949</c:v>
                </c:pt>
                <c:pt idx="45">
                  <c:v>0.23019363786927949</c:v>
                </c:pt>
                <c:pt idx="46">
                  <c:v>0.23019363786927949</c:v>
                </c:pt>
                <c:pt idx="47">
                  <c:v>0.23019363786927949</c:v>
                </c:pt>
                <c:pt idx="48">
                  <c:v>0.23019363786927949</c:v>
                </c:pt>
                <c:pt idx="49">
                  <c:v>0.23019363786927949</c:v>
                </c:pt>
                <c:pt idx="50">
                  <c:v>0.23019363786927949</c:v>
                </c:pt>
                <c:pt idx="51">
                  <c:v>0.23019363786927949</c:v>
                </c:pt>
                <c:pt idx="52">
                  <c:v>0.23019363786927949</c:v>
                </c:pt>
                <c:pt idx="53">
                  <c:v>0.23019363786927949</c:v>
                </c:pt>
                <c:pt idx="54">
                  <c:v>0.23019363786927949</c:v>
                </c:pt>
                <c:pt idx="55">
                  <c:v>0.23019363786927949</c:v>
                </c:pt>
                <c:pt idx="56">
                  <c:v>0.23019363786927949</c:v>
                </c:pt>
                <c:pt idx="57">
                  <c:v>0.23019363786927949</c:v>
                </c:pt>
                <c:pt idx="58">
                  <c:v>0.23019363786927949</c:v>
                </c:pt>
                <c:pt idx="59">
                  <c:v>0.23019363786927949</c:v>
                </c:pt>
                <c:pt idx="60">
                  <c:v>0.23019363786927949</c:v>
                </c:pt>
                <c:pt idx="61">
                  <c:v>0.23019363786927949</c:v>
                </c:pt>
                <c:pt idx="62">
                  <c:v>0.23019363786927949</c:v>
                </c:pt>
                <c:pt idx="63">
                  <c:v>0.23019363786927949</c:v>
                </c:pt>
                <c:pt idx="64">
                  <c:v>0.23019363786927949</c:v>
                </c:pt>
                <c:pt idx="65">
                  <c:v>0.23019363786927949</c:v>
                </c:pt>
                <c:pt idx="66">
                  <c:v>0.23019363786927949</c:v>
                </c:pt>
                <c:pt idx="67">
                  <c:v>0.23019363786927949</c:v>
                </c:pt>
                <c:pt idx="68">
                  <c:v>0.23019363786927949</c:v>
                </c:pt>
                <c:pt idx="69">
                  <c:v>0.23019363786927949</c:v>
                </c:pt>
                <c:pt idx="70">
                  <c:v>0.23019363786927949</c:v>
                </c:pt>
                <c:pt idx="71">
                  <c:v>0.23019363786927949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44936"/>
        <c:axId val="232445328"/>
      </c:areaChart>
      <c:lineChart>
        <c:grouping val="standard"/>
        <c:varyColors val="0"/>
        <c:ser>
          <c:idx val="0"/>
          <c:order val="0"/>
          <c:tx>
            <c:strRef>
              <c:f>'GAUCHE Extrados (GE)'!$J$1</c:f>
              <c:strCache>
                <c:ptCount val="1"/>
                <c:pt idx="0">
                  <c:v>cercle G3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(GE)'!$I$2:$I$73</c:f>
              <c:numCache>
                <c:formatCode>0.00</c:formatCode>
                <c:ptCount val="72"/>
                <c:pt idx="0">
                  <c:v>0.42</c:v>
                </c:pt>
                <c:pt idx="1">
                  <c:v>0.02</c:v>
                </c:pt>
                <c:pt idx="2">
                  <c:v>0.47</c:v>
                </c:pt>
                <c:pt idx="3">
                  <c:v>0.16</c:v>
                </c:pt>
                <c:pt idx="4">
                  <c:v>0.52</c:v>
                </c:pt>
                <c:pt idx="5">
                  <c:v>0.31</c:v>
                </c:pt>
                <c:pt idx="6">
                  <c:v>0.42</c:v>
                </c:pt>
                <c:pt idx="7">
                  <c:v>0.39</c:v>
                </c:pt>
                <c:pt idx="8">
                  <c:v>0.06</c:v>
                </c:pt>
                <c:pt idx="9">
                  <c:v>0.36</c:v>
                </c:pt>
                <c:pt idx="10">
                  <c:v>0.12</c:v>
                </c:pt>
                <c:pt idx="11">
                  <c:v>0.05</c:v>
                </c:pt>
                <c:pt idx="12">
                  <c:v>0.32</c:v>
                </c:pt>
                <c:pt idx="13">
                  <c:v>0.21</c:v>
                </c:pt>
                <c:pt idx="14">
                  <c:v>0.46</c:v>
                </c:pt>
                <c:pt idx="15">
                  <c:v>0.13</c:v>
                </c:pt>
                <c:pt idx="16">
                  <c:v>0.48</c:v>
                </c:pt>
                <c:pt idx="17">
                  <c:v>0.15</c:v>
                </c:pt>
                <c:pt idx="18">
                  <c:v>0.23</c:v>
                </c:pt>
                <c:pt idx="19">
                  <c:v>0.1</c:v>
                </c:pt>
                <c:pt idx="20">
                  <c:v>0.43</c:v>
                </c:pt>
                <c:pt idx="21">
                  <c:v>0.41</c:v>
                </c:pt>
                <c:pt idx="22">
                  <c:v>0.4</c:v>
                </c:pt>
                <c:pt idx="23">
                  <c:v>0.38</c:v>
                </c:pt>
                <c:pt idx="24">
                  <c:v>0.28000000000000003</c:v>
                </c:pt>
                <c:pt idx="25">
                  <c:v>0.3</c:v>
                </c:pt>
                <c:pt idx="26">
                  <c:v>0.11</c:v>
                </c:pt>
                <c:pt idx="27">
                  <c:v>0.31</c:v>
                </c:pt>
                <c:pt idx="28">
                  <c:v>0.37</c:v>
                </c:pt>
                <c:pt idx="29">
                  <c:v>0.22</c:v>
                </c:pt>
                <c:pt idx="30">
                  <c:v>0.1</c:v>
                </c:pt>
                <c:pt idx="31">
                  <c:v>0.28999999999999998</c:v>
                </c:pt>
                <c:pt idx="32">
                  <c:v>0.45</c:v>
                </c:pt>
                <c:pt idx="33">
                  <c:v>0.54</c:v>
                </c:pt>
                <c:pt idx="34">
                  <c:v>0.68</c:v>
                </c:pt>
                <c:pt idx="35">
                  <c:v>0.53</c:v>
                </c:pt>
                <c:pt idx="36">
                  <c:v>0.21</c:v>
                </c:pt>
                <c:pt idx="37">
                  <c:v>0.33</c:v>
                </c:pt>
                <c:pt idx="38">
                  <c:v>0.38</c:v>
                </c:pt>
                <c:pt idx="39">
                  <c:v>0.26</c:v>
                </c:pt>
                <c:pt idx="40">
                  <c:v>0.26</c:v>
                </c:pt>
                <c:pt idx="41">
                  <c:v>0.14000000000000001</c:v>
                </c:pt>
                <c:pt idx="42">
                  <c:v>0.44</c:v>
                </c:pt>
                <c:pt idx="43">
                  <c:v>0.47</c:v>
                </c:pt>
                <c:pt idx="44">
                  <c:v>0.59</c:v>
                </c:pt>
                <c:pt idx="45">
                  <c:v>0.77</c:v>
                </c:pt>
                <c:pt idx="46">
                  <c:v>0.2</c:v>
                </c:pt>
                <c:pt idx="47">
                  <c:v>0.49</c:v>
                </c:pt>
                <c:pt idx="48">
                  <c:v>0.47</c:v>
                </c:pt>
                <c:pt idx="49">
                  <c:v>0.15</c:v>
                </c:pt>
                <c:pt idx="50">
                  <c:v>0.52</c:v>
                </c:pt>
                <c:pt idx="51">
                  <c:v>0.35</c:v>
                </c:pt>
                <c:pt idx="52">
                  <c:v>0.6</c:v>
                </c:pt>
                <c:pt idx="53">
                  <c:v>0.25</c:v>
                </c:pt>
                <c:pt idx="54">
                  <c:v>0.32</c:v>
                </c:pt>
                <c:pt idx="55">
                  <c:v>0.88</c:v>
                </c:pt>
                <c:pt idx="56">
                  <c:v>3.1E-2</c:v>
                </c:pt>
                <c:pt idx="57">
                  <c:v>0.39</c:v>
                </c:pt>
                <c:pt idx="58">
                  <c:v>0.72</c:v>
                </c:pt>
                <c:pt idx="59">
                  <c:v>0.26</c:v>
                </c:pt>
                <c:pt idx="60">
                  <c:v>0.87</c:v>
                </c:pt>
                <c:pt idx="61">
                  <c:v>0.79</c:v>
                </c:pt>
                <c:pt idx="62">
                  <c:v>0.28999999999999998</c:v>
                </c:pt>
                <c:pt idx="63">
                  <c:v>0.25</c:v>
                </c:pt>
                <c:pt idx="64">
                  <c:v>0.35</c:v>
                </c:pt>
                <c:pt idx="65">
                  <c:v>0.59</c:v>
                </c:pt>
                <c:pt idx="66">
                  <c:v>0.34</c:v>
                </c:pt>
                <c:pt idx="67">
                  <c:v>0.77</c:v>
                </c:pt>
                <c:pt idx="68">
                  <c:v>0.47</c:v>
                </c:pt>
                <c:pt idx="69">
                  <c:v>0.502</c:v>
                </c:pt>
                <c:pt idx="70">
                  <c:v>0.30399999999999999</c:v>
                </c:pt>
                <c:pt idx="71">
                  <c:v>0.628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444936"/>
        <c:axId val="232445328"/>
      </c:lineChart>
      <c:scatterChart>
        <c:scatterStyle val="lineMarker"/>
        <c:varyColors val="0"/>
        <c:ser>
          <c:idx val="1"/>
          <c:order val="1"/>
          <c:tx>
            <c:strRef>
              <c:f>'Graphiques GE'!$A$82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GE'!$B$82</c:f>
              <c:numCache>
                <c:formatCode>0.000</c:formatCode>
                <c:ptCount val="1"/>
                <c:pt idx="0">
                  <c:v>0.39037500000000008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GE'!$A$83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GE'!$B$83</c:f>
              <c:numCache>
                <c:formatCode>0.000</c:formatCode>
                <c:ptCount val="1"/>
                <c:pt idx="0">
                  <c:v>1.0237505555555555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GE'!$A$84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GE'!$B$84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44936"/>
        <c:axId val="232445328"/>
      </c:scatterChart>
      <c:catAx>
        <c:axId val="232444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445328"/>
        <c:crosses val="autoZero"/>
        <c:auto val="1"/>
        <c:lblAlgn val="ctr"/>
        <c:lblOffset val="100"/>
        <c:noMultiLvlLbl val="0"/>
      </c:catAx>
      <c:valAx>
        <c:axId val="23244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444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G4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(GE)'!$AS$1</c:f>
              <c:strCache>
                <c:ptCount val="1"/>
                <c:pt idx="0">
                  <c:v>Seuil 1 sigma G4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(GE)'!$AS$2:$AS$73</c:f>
              <c:numCache>
                <c:formatCode>General</c:formatCode>
                <c:ptCount val="72"/>
                <c:pt idx="0">
                  <c:v>0.73969601685864683</c:v>
                </c:pt>
                <c:pt idx="1">
                  <c:v>0.73969601685864683</c:v>
                </c:pt>
                <c:pt idx="2">
                  <c:v>0.73969601685864683</c:v>
                </c:pt>
                <c:pt idx="3">
                  <c:v>0.73969601685864683</c:v>
                </c:pt>
                <c:pt idx="4">
                  <c:v>0.73969601685864683</c:v>
                </c:pt>
                <c:pt idx="5">
                  <c:v>0.73969601685864683</c:v>
                </c:pt>
                <c:pt idx="6">
                  <c:v>0.73969601685864683</c:v>
                </c:pt>
                <c:pt idx="7">
                  <c:v>0.73969601685864683</c:v>
                </c:pt>
                <c:pt idx="8">
                  <c:v>0.73969601685864683</c:v>
                </c:pt>
                <c:pt idx="9">
                  <c:v>0.73969601685864683</c:v>
                </c:pt>
                <c:pt idx="10">
                  <c:v>0.73969601685864683</c:v>
                </c:pt>
                <c:pt idx="11">
                  <c:v>0.73969601685864683</c:v>
                </c:pt>
                <c:pt idx="12">
                  <c:v>0.73969601685864683</c:v>
                </c:pt>
                <c:pt idx="13">
                  <c:v>0.73969601685864683</c:v>
                </c:pt>
                <c:pt idx="14">
                  <c:v>0.73969601685864683</c:v>
                </c:pt>
                <c:pt idx="15">
                  <c:v>0.73969601685864683</c:v>
                </c:pt>
                <c:pt idx="16">
                  <c:v>0.73969601685864683</c:v>
                </c:pt>
                <c:pt idx="17">
                  <c:v>0.73969601685864683</c:v>
                </c:pt>
                <c:pt idx="18">
                  <c:v>0.73969601685864683</c:v>
                </c:pt>
                <c:pt idx="19">
                  <c:v>0.73969601685864683</c:v>
                </c:pt>
                <c:pt idx="20">
                  <c:v>0.73969601685864683</c:v>
                </c:pt>
                <c:pt idx="21">
                  <c:v>0.73969601685864683</c:v>
                </c:pt>
                <c:pt idx="22">
                  <c:v>0.73969601685864683</c:v>
                </c:pt>
                <c:pt idx="23">
                  <c:v>0.73969601685864683</c:v>
                </c:pt>
                <c:pt idx="24">
                  <c:v>0.73969601685864683</c:v>
                </c:pt>
                <c:pt idx="25">
                  <c:v>0.73969601685864683</c:v>
                </c:pt>
                <c:pt idx="26">
                  <c:v>0.73969601685864683</c:v>
                </c:pt>
                <c:pt idx="27">
                  <c:v>0.73969601685864683</c:v>
                </c:pt>
                <c:pt idx="28">
                  <c:v>0.73969601685864683</c:v>
                </c:pt>
                <c:pt idx="29">
                  <c:v>0.73969601685864683</c:v>
                </c:pt>
                <c:pt idx="30">
                  <c:v>0.73969601685864683</c:v>
                </c:pt>
                <c:pt idx="31">
                  <c:v>0.73969601685864683</c:v>
                </c:pt>
                <c:pt idx="32">
                  <c:v>0.73969601685864683</c:v>
                </c:pt>
                <c:pt idx="33">
                  <c:v>0.73969601685864683</c:v>
                </c:pt>
                <c:pt idx="34">
                  <c:v>0.73969601685864683</c:v>
                </c:pt>
                <c:pt idx="35">
                  <c:v>0.73969601685864683</c:v>
                </c:pt>
                <c:pt idx="36">
                  <c:v>0.73969601685864683</c:v>
                </c:pt>
                <c:pt idx="37">
                  <c:v>0.73969601685864683</c:v>
                </c:pt>
                <c:pt idx="38">
                  <c:v>0.73969601685864683</c:v>
                </c:pt>
                <c:pt idx="39">
                  <c:v>0.73969601685864683</c:v>
                </c:pt>
                <c:pt idx="40">
                  <c:v>0.73969601685864683</c:v>
                </c:pt>
                <c:pt idx="41">
                  <c:v>0.73969601685864683</c:v>
                </c:pt>
                <c:pt idx="42">
                  <c:v>0.73969601685864683</c:v>
                </c:pt>
                <c:pt idx="43">
                  <c:v>0.73969601685864683</c:v>
                </c:pt>
                <c:pt idx="44">
                  <c:v>0.73969601685864683</c:v>
                </c:pt>
                <c:pt idx="45">
                  <c:v>0.73969601685864683</c:v>
                </c:pt>
                <c:pt idx="46">
                  <c:v>0.73969601685864683</c:v>
                </c:pt>
                <c:pt idx="47">
                  <c:v>0.73969601685864683</c:v>
                </c:pt>
                <c:pt idx="48">
                  <c:v>0.73969601685864683</c:v>
                </c:pt>
                <c:pt idx="49">
                  <c:v>0.73969601685864683</c:v>
                </c:pt>
                <c:pt idx="50">
                  <c:v>0.73969601685864683</c:v>
                </c:pt>
                <c:pt idx="51">
                  <c:v>0.73969601685864683</c:v>
                </c:pt>
                <c:pt idx="52">
                  <c:v>0.73969601685864683</c:v>
                </c:pt>
                <c:pt idx="53">
                  <c:v>0.73969601685864683</c:v>
                </c:pt>
                <c:pt idx="54">
                  <c:v>0.73969601685864683</c:v>
                </c:pt>
                <c:pt idx="55">
                  <c:v>0.73969601685864683</c:v>
                </c:pt>
                <c:pt idx="56">
                  <c:v>0.73969601685864683</c:v>
                </c:pt>
                <c:pt idx="57">
                  <c:v>0.73969601685864683</c:v>
                </c:pt>
                <c:pt idx="58">
                  <c:v>0.73969601685864683</c:v>
                </c:pt>
                <c:pt idx="59">
                  <c:v>0.73969601685864683</c:v>
                </c:pt>
                <c:pt idx="60">
                  <c:v>0.73969601685864683</c:v>
                </c:pt>
                <c:pt idx="61">
                  <c:v>0.73969601685864683</c:v>
                </c:pt>
                <c:pt idx="62">
                  <c:v>0.73969601685864683</c:v>
                </c:pt>
                <c:pt idx="63">
                  <c:v>0.73969601685864683</c:v>
                </c:pt>
                <c:pt idx="64">
                  <c:v>0.73969601685864683</c:v>
                </c:pt>
                <c:pt idx="65">
                  <c:v>0.73969601685864683</c:v>
                </c:pt>
                <c:pt idx="66">
                  <c:v>0.73969601685864683</c:v>
                </c:pt>
                <c:pt idx="67">
                  <c:v>0.73969601685864683</c:v>
                </c:pt>
                <c:pt idx="68">
                  <c:v>0.73969601685864683</c:v>
                </c:pt>
                <c:pt idx="69">
                  <c:v>0.73969601685864683</c:v>
                </c:pt>
                <c:pt idx="70">
                  <c:v>0.73969601685864683</c:v>
                </c:pt>
                <c:pt idx="71">
                  <c:v>0.73969601685864683</c:v>
                </c:pt>
              </c:numCache>
            </c:numRef>
          </c:val>
        </c:ser>
        <c:ser>
          <c:idx val="5"/>
          <c:order val="5"/>
          <c:tx>
            <c:strRef>
              <c:f>'GAUCHE Extrados (GE)'!$AT$1</c:f>
              <c:strCache>
                <c:ptCount val="1"/>
                <c:pt idx="0">
                  <c:v>Seuil 2 sigma G4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(GE)'!$AT$2:$AT$73</c:f>
              <c:numCache>
                <c:formatCode>General</c:formatCode>
                <c:ptCount val="72"/>
                <c:pt idx="0">
                  <c:v>0.25901546130309133</c:v>
                </c:pt>
                <c:pt idx="1">
                  <c:v>0.25901546130309133</c:v>
                </c:pt>
                <c:pt idx="2">
                  <c:v>0.25901546130309133</c:v>
                </c:pt>
                <c:pt idx="3">
                  <c:v>0.25901546130309133</c:v>
                </c:pt>
                <c:pt idx="4">
                  <c:v>0.25901546130309133</c:v>
                </c:pt>
                <c:pt idx="5">
                  <c:v>0.25901546130309133</c:v>
                </c:pt>
                <c:pt idx="6">
                  <c:v>0.25901546130309133</c:v>
                </c:pt>
                <c:pt idx="7">
                  <c:v>0.25901546130309133</c:v>
                </c:pt>
                <c:pt idx="8">
                  <c:v>0.25901546130309133</c:v>
                </c:pt>
                <c:pt idx="9">
                  <c:v>0.25901546130309133</c:v>
                </c:pt>
                <c:pt idx="10">
                  <c:v>0.25901546130309133</c:v>
                </c:pt>
                <c:pt idx="11">
                  <c:v>0.25901546130309133</c:v>
                </c:pt>
                <c:pt idx="12">
                  <c:v>0.25901546130309133</c:v>
                </c:pt>
                <c:pt idx="13">
                  <c:v>0.25901546130309133</c:v>
                </c:pt>
                <c:pt idx="14">
                  <c:v>0.25901546130309133</c:v>
                </c:pt>
                <c:pt idx="15">
                  <c:v>0.25901546130309133</c:v>
                </c:pt>
                <c:pt idx="16">
                  <c:v>0.25901546130309133</c:v>
                </c:pt>
                <c:pt idx="17">
                  <c:v>0.25901546130309133</c:v>
                </c:pt>
                <c:pt idx="18">
                  <c:v>0.25901546130309133</c:v>
                </c:pt>
                <c:pt idx="19">
                  <c:v>0.25901546130309133</c:v>
                </c:pt>
                <c:pt idx="20">
                  <c:v>0.25901546130309133</c:v>
                </c:pt>
                <c:pt idx="21">
                  <c:v>0.25901546130309133</c:v>
                </c:pt>
                <c:pt idx="22">
                  <c:v>0.25901546130309133</c:v>
                </c:pt>
                <c:pt idx="23">
                  <c:v>0.25901546130309133</c:v>
                </c:pt>
                <c:pt idx="24">
                  <c:v>0.25901546130309133</c:v>
                </c:pt>
                <c:pt idx="25">
                  <c:v>0.25901546130309133</c:v>
                </c:pt>
                <c:pt idx="26">
                  <c:v>0.25901546130309133</c:v>
                </c:pt>
                <c:pt idx="27">
                  <c:v>0.25901546130309133</c:v>
                </c:pt>
                <c:pt idx="28">
                  <c:v>0.25901546130309133</c:v>
                </c:pt>
                <c:pt idx="29">
                  <c:v>0.25901546130309133</c:v>
                </c:pt>
                <c:pt idx="30">
                  <c:v>0.25901546130309133</c:v>
                </c:pt>
                <c:pt idx="31">
                  <c:v>0.25901546130309133</c:v>
                </c:pt>
                <c:pt idx="32">
                  <c:v>0.25901546130309133</c:v>
                </c:pt>
                <c:pt idx="33">
                  <c:v>0.25901546130309133</c:v>
                </c:pt>
                <c:pt idx="34">
                  <c:v>0.25901546130309133</c:v>
                </c:pt>
                <c:pt idx="35">
                  <c:v>0.25901546130309133</c:v>
                </c:pt>
                <c:pt idx="36">
                  <c:v>0.25901546130309133</c:v>
                </c:pt>
                <c:pt idx="37">
                  <c:v>0.25901546130309133</c:v>
                </c:pt>
                <c:pt idx="38">
                  <c:v>0.25901546130309133</c:v>
                </c:pt>
                <c:pt idx="39">
                  <c:v>0.25901546130309133</c:v>
                </c:pt>
                <c:pt idx="40">
                  <c:v>0.25901546130309133</c:v>
                </c:pt>
                <c:pt idx="41">
                  <c:v>0.25901546130309133</c:v>
                </c:pt>
                <c:pt idx="42">
                  <c:v>0.25901546130309133</c:v>
                </c:pt>
                <c:pt idx="43">
                  <c:v>0.25901546130309133</c:v>
                </c:pt>
                <c:pt idx="44">
                  <c:v>0.25901546130309133</c:v>
                </c:pt>
                <c:pt idx="45">
                  <c:v>0.25901546130309133</c:v>
                </c:pt>
                <c:pt idx="46">
                  <c:v>0.25901546130309133</c:v>
                </c:pt>
                <c:pt idx="47">
                  <c:v>0.25901546130309133</c:v>
                </c:pt>
                <c:pt idx="48">
                  <c:v>0.25901546130309133</c:v>
                </c:pt>
                <c:pt idx="49">
                  <c:v>0.25901546130309133</c:v>
                </c:pt>
                <c:pt idx="50">
                  <c:v>0.25901546130309133</c:v>
                </c:pt>
                <c:pt idx="51">
                  <c:v>0.25901546130309133</c:v>
                </c:pt>
                <c:pt idx="52">
                  <c:v>0.25901546130309133</c:v>
                </c:pt>
                <c:pt idx="53">
                  <c:v>0.25901546130309133</c:v>
                </c:pt>
                <c:pt idx="54">
                  <c:v>0.25901546130309133</c:v>
                </c:pt>
                <c:pt idx="55">
                  <c:v>0.25901546130309133</c:v>
                </c:pt>
                <c:pt idx="56">
                  <c:v>0.25901546130309133</c:v>
                </c:pt>
                <c:pt idx="57">
                  <c:v>0.25901546130309133</c:v>
                </c:pt>
                <c:pt idx="58">
                  <c:v>0.25901546130309133</c:v>
                </c:pt>
                <c:pt idx="59">
                  <c:v>0.25901546130309133</c:v>
                </c:pt>
                <c:pt idx="60">
                  <c:v>0.25901546130309133</c:v>
                </c:pt>
                <c:pt idx="61">
                  <c:v>0.25901546130309133</c:v>
                </c:pt>
                <c:pt idx="62">
                  <c:v>0.25901546130309133</c:v>
                </c:pt>
                <c:pt idx="63">
                  <c:v>0.25901546130309133</c:v>
                </c:pt>
                <c:pt idx="64">
                  <c:v>0.25901546130309133</c:v>
                </c:pt>
                <c:pt idx="65">
                  <c:v>0.25901546130309133</c:v>
                </c:pt>
                <c:pt idx="66">
                  <c:v>0.25901546130309133</c:v>
                </c:pt>
                <c:pt idx="67">
                  <c:v>0.25901546130309133</c:v>
                </c:pt>
                <c:pt idx="68">
                  <c:v>0.25901546130309133</c:v>
                </c:pt>
                <c:pt idx="69">
                  <c:v>0.25901546130309133</c:v>
                </c:pt>
                <c:pt idx="70">
                  <c:v>0.25901546130309133</c:v>
                </c:pt>
                <c:pt idx="71">
                  <c:v>0.25901546130309133</c:v>
                </c:pt>
              </c:numCache>
            </c:numRef>
          </c:val>
        </c:ser>
        <c:ser>
          <c:idx val="6"/>
          <c:order val="6"/>
          <c:tx>
            <c:strRef>
              <c:f>'GAUCHE Extrados (GE)'!$AU$1</c:f>
              <c:strCache>
                <c:ptCount val="1"/>
                <c:pt idx="0">
                  <c:v>Seuil 3 sigma G4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(GE)'!$AU$2:$AU$73</c:f>
              <c:numCache>
                <c:formatCode>General</c:formatCode>
                <c:ptCount val="72"/>
                <c:pt idx="0">
                  <c:v>0.25901546130309133</c:v>
                </c:pt>
                <c:pt idx="1">
                  <c:v>0.25901546130309133</c:v>
                </c:pt>
                <c:pt idx="2">
                  <c:v>0.25901546130309133</c:v>
                </c:pt>
                <c:pt idx="3">
                  <c:v>0.25901546130309133</c:v>
                </c:pt>
                <c:pt idx="4">
                  <c:v>0.25901546130309133</c:v>
                </c:pt>
                <c:pt idx="5">
                  <c:v>0.25901546130309133</c:v>
                </c:pt>
                <c:pt idx="6">
                  <c:v>0.25901546130309133</c:v>
                </c:pt>
                <c:pt idx="7">
                  <c:v>0.25901546130309133</c:v>
                </c:pt>
                <c:pt idx="8">
                  <c:v>0.25901546130309133</c:v>
                </c:pt>
                <c:pt idx="9">
                  <c:v>0.25901546130309133</c:v>
                </c:pt>
                <c:pt idx="10">
                  <c:v>0.25901546130309133</c:v>
                </c:pt>
                <c:pt idx="11">
                  <c:v>0.25901546130309133</c:v>
                </c:pt>
                <c:pt idx="12">
                  <c:v>0.25901546130309133</c:v>
                </c:pt>
                <c:pt idx="13">
                  <c:v>0.25901546130309133</c:v>
                </c:pt>
                <c:pt idx="14">
                  <c:v>0.25901546130309133</c:v>
                </c:pt>
                <c:pt idx="15">
                  <c:v>0.25901546130309133</c:v>
                </c:pt>
                <c:pt idx="16">
                  <c:v>0.25901546130309133</c:v>
                </c:pt>
                <c:pt idx="17">
                  <c:v>0.25901546130309133</c:v>
                </c:pt>
                <c:pt idx="18">
                  <c:v>0.25901546130309133</c:v>
                </c:pt>
                <c:pt idx="19">
                  <c:v>0.25901546130309133</c:v>
                </c:pt>
                <c:pt idx="20">
                  <c:v>0.25901546130309133</c:v>
                </c:pt>
                <c:pt idx="21">
                  <c:v>0.25901546130309133</c:v>
                </c:pt>
                <c:pt idx="22">
                  <c:v>0.25901546130309133</c:v>
                </c:pt>
                <c:pt idx="23">
                  <c:v>0.25901546130309133</c:v>
                </c:pt>
                <c:pt idx="24">
                  <c:v>0.25901546130309133</c:v>
                </c:pt>
                <c:pt idx="25">
                  <c:v>0.25901546130309133</c:v>
                </c:pt>
                <c:pt idx="26">
                  <c:v>0.25901546130309133</c:v>
                </c:pt>
                <c:pt idx="27">
                  <c:v>0.25901546130309133</c:v>
                </c:pt>
                <c:pt idx="28">
                  <c:v>0.25901546130309133</c:v>
                </c:pt>
                <c:pt idx="29">
                  <c:v>0.25901546130309133</c:v>
                </c:pt>
                <c:pt idx="30">
                  <c:v>0.25901546130309133</c:v>
                </c:pt>
                <c:pt idx="31">
                  <c:v>0.25901546130309133</c:v>
                </c:pt>
                <c:pt idx="32">
                  <c:v>0.25901546130309133</c:v>
                </c:pt>
                <c:pt idx="33">
                  <c:v>0.25901546130309133</c:v>
                </c:pt>
                <c:pt idx="34">
                  <c:v>0.25901546130309133</c:v>
                </c:pt>
                <c:pt idx="35">
                  <c:v>0.25901546130309133</c:v>
                </c:pt>
                <c:pt idx="36">
                  <c:v>0.25901546130309133</c:v>
                </c:pt>
                <c:pt idx="37">
                  <c:v>0.25901546130309133</c:v>
                </c:pt>
                <c:pt idx="38">
                  <c:v>0.25901546130309133</c:v>
                </c:pt>
                <c:pt idx="39">
                  <c:v>0.25901546130309133</c:v>
                </c:pt>
                <c:pt idx="40">
                  <c:v>0.25901546130309133</c:v>
                </c:pt>
                <c:pt idx="41">
                  <c:v>0.25901546130309133</c:v>
                </c:pt>
                <c:pt idx="42">
                  <c:v>0.25901546130309133</c:v>
                </c:pt>
                <c:pt idx="43">
                  <c:v>0.25901546130309133</c:v>
                </c:pt>
                <c:pt idx="44">
                  <c:v>0.25901546130309133</c:v>
                </c:pt>
                <c:pt idx="45">
                  <c:v>0.25901546130309133</c:v>
                </c:pt>
                <c:pt idx="46">
                  <c:v>0.25901546130309133</c:v>
                </c:pt>
                <c:pt idx="47">
                  <c:v>0.25901546130309133</c:v>
                </c:pt>
                <c:pt idx="48">
                  <c:v>0.25901546130309133</c:v>
                </c:pt>
                <c:pt idx="49">
                  <c:v>0.25901546130309133</c:v>
                </c:pt>
                <c:pt idx="50">
                  <c:v>0.25901546130309133</c:v>
                </c:pt>
                <c:pt idx="51">
                  <c:v>0.25901546130309133</c:v>
                </c:pt>
                <c:pt idx="52">
                  <c:v>0.25901546130309133</c:v>
                </c:pt>
                <c:pt idx="53">
                  <c:v>0.25901546130309133</c:v>
                </c:pt>
                <c:pt idx="54">
                  <c:v>0.25901546130309133</c:v>
                </c:pt>
                <c:pt idx="55">
                  <c:v>0.25901546130309133</c:v>
                </c:pt>
                <c:pt idx="56">
                  <c:v>0.25901546130309133</c:v>
                </c:pt>
                <c:pt idx="57">
                  <c:v>0.25901546130309133</c:v>
                </c:pt>
                <c:pt idx="58">
                  <c:v>0.25901546130309133</c:v>
                </c:pt>
                <c:pt idx="59">
                  <c:v>0.25901546130309133</c:v>
                </c:pt>
                <c:pt idx="60">
                  <c:v>0.25901546130309133</c:v>
                </c:pt>
                <c:pt idx="61">
                  <c:v>0.25901546130309133</c:v>
                </c:pt>
                <c:pt idx="62">
                  <c:v>0.25901546130309133</c:v>
                </c:pt>
                <c:pt idx="63">
                  <c:v>0.25901546130309133</c:v>
                </c:pt>
                <c:pt idx="64">
                  <c:v>0.25901546130309133</c:v>
                </c:pt>
                <c:pt idx="65">
                  <c:v>0.25901546130309133</c:v>
                </c:pt>
                <c:pt idx="66">
                  <c:v>0.25901546130309133</c:v>
                </c:pt>
                <c:pt idx="67">
                  <c:v>0.25901546130309133</c:v>
                </c:pt>
                <c:pt idx="68">
                  <c:v>0.25901546130309133</c:v>
                </c:pt>
                <c:pt idx="69">
                  <c:v>0.25901546130309133</c:v>
                </c:pt>
                <c:pt idx="70">
                  <c:v>0.25901546130309133</c:v>
                </c:pt>
                <c:pt idx="71">
                  <c:v>0.25901546130309133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45720"/>
        <c:axId val="232446112"/>
      </c:areaChart>
      <c:lineChart>
        <c:grouping val="standard"/>
        <c:varyColors val="0"/>
        <c:ser>
          <c:idx val="0"/>
          <c:order val="0"/>
          <c:tx>
            <c:strRef>
              <c:f>'GAUCHE Extrados (GE)'!$K$1</c:f>
              <c:strCache>
                <c:ptCount val="1"/>
                <c:pt idx="0">
                  <c:v>cercle G4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(GE)'!$K$2:$K$73</c:f>
              <c:numCache>
                <c:formatCode>0.00</c:formatCode>
                <c:ptCount val="72"/>
                <c:pt idx="0">
                  <c:v>0.61</c:v>
                </c:pt>
                <c:pt idx="1">
                  <c:v>0.24</c:v>
                </c:pt>
                <c:pt idx="2">
                  <c:v>0.12</c:v>
                </c:pt>
                <c:pt idx="3">
                  <c:v>0.17</c:v>
                </c:pt>
                <c:pt idx="4">
                  <c:v>0.32</c:v>
                </c:pt>
                <c:pt idx="5">
                  <c:v>0.33</c:v>
                </c:pt>
                <c:pt idx="6">
                  <c:v>0.08</c:v>
                </c:pt>
                <c:pt idx="7">
                  <c:v>0.54</c:v>
                </c:pt>
                <c:pt idx="8">
                  <c:v>0.14000000000000001</c:v>
                </c:pt>
                <c:pt idx="9">
                  <c:v>0.47</c:v>
                </c:pt>
                <c:pt idx="10">
                  <c:v>0.06</c:v>
                </c:pt>
                <c:pt idx="11">
                  <c:v>0.14000000000000001</c:v>
                </c:pt>
                <c:pt idx="12">
                  <c:v>0.75</c:v>
                </c:pt>
                <c:pt idx="13">
                  <c:v>0.34</c:v>
                </c:pt>
                <c:pt idx="14">
                  <c:v>0.38</c:v>
                </c:pt>
                <c:pt idx="15">
                  <c:v>0.1</c:v>
                </c:pt>
                <c:pt idx="16">
                  <c:v>0.2</c:v>
                </c:pt>
                <c:pt idx="17">
                  <c:v>0.3</c:v>
                </c:pt>
                <c:pt idx="18">
                  <c:v>0.23</c:v>
                </c:pt>
                <c:pt idx="19">
                  <c:v>0.33</c:v>
                </c:pt>
                <c:pt idx="20">
                  <c:v>0.22</c:v>
                </c:pt>
                <c:pt idx="21">
                  <c:v>0.6</c:v>
                </c:pt>
                <c:pt idx="22">
                  <c:v>0.78</c:v>
                </c:pt>
                <c:pt idx="23">
                  <c:v>0.6</c:v>
                </c:pt>
                <c:pt idx="24">
                  <c:v>0.52</c:v>
                </c:pt>
                <c:pt idx="25">
                  <c:v>0.56999999999999995</c:v>
                </c:pt>
                <c:pt idx="26">
                  <c:v>0.33</c:v>
                </c:pt>
                <c:pt idx="27">
                  <c:v>0.44</c:v>
                </c:pt>
                <c:pt idx="28">
                  <c:v>0.61</c:v>
                </c:pt>
                <c:pt idx="29">
                  <c:v>0.55000000000000004</c:v>
                </c:pt>
                <c:pt idx="30">
                  <c:v>1.2</c:v>
                </c:pt>
                <c:pt idx="31">
                  <c:v>0.56999999999999995</c:v>
                </c:pt>
                <c:pt idx="32">
                  <c:v>0.56000000000000005</c:v>
                </c:pt>
                <c:pt idx="33">
                  <c:v>0.22</c:v>
                </c:pt>
                <c:pt idx="34">
                  <c:v>0.53</c:v>
                </c:pt>
                <c:pt idx="35">
                  <c:v>0.52</c:v>
                </c:pt>
                <c:pt idx="36">
                  <c:v>0.47</c:v>
                </c:pt>
                <c:pt idx="37">
                  <c:v>0.37</c:v>
                </c:pt>
                <c:pt idx="38">
                  <c:v>0.64</c:v>
                </c:pt>
                <c:pt idx="39">
                  <c:v>0.19</c:v>
                </c:pt>
                <c:pt idx="40">
                  <c:v>0.4</c:v>
                </c:pt>
                <c:pt idx="41">
                  <c:v>0.46</c:v>
                </c:pt>
                <c:pt idx="42">
                  <c:v>0.8</c:v>
                </c:pt>
                <c:pt idx="43">
                  <c:v>1</c:v>
                </c:pt>
                <c:pt idx="44">
                  <c:v>0.47</c:v>
                </c:pt>
                <c:pt idx="45">
                  <c:v>0.94</c:v>
                </c:pt>
                <c:pt idx="46">
                  <c:v>0.26</c:v>
                </c:pt>
                <c:pt idx="47">
                  <c:v>0.55000000000000004</c:v>
                </c:pt>
                <c:pt idx="48">
                  <c:v>0.36</c:v>
                </c:pt>
                <c:pt idx="49">
                  <c:v>0.3</c:v>
                </c:pt>
                <c:pt idx="50">
                  <c:v>0.56999999999999995</c:v>
                </c:pt>
                <c:pt idx="51">
                  <c:v>0.47</c:v>
                </c:pt>
                <c:pt idx="52">
                  <c:v>0.9</c:v>
                </c:pt>
                <c:pt idx="53">
                  <c:v>0.44</c:v>
                </c:pt>
                <c:pt idx="54">
                  <c:v>0.37</c:v>
                </c:pt>
                <c:pt idx="55">
                  <c:v>1.06</c:v>
                </c:pt>
                <c:pt idx="56">
                  <c:v>0.38</c:v>
                </c:pt>
                <c:pt idx="57">
                  <c:v>0.71</c:v>
                </c:pt>
                <c:pt idx="58">
                  <c:v>0.97</c:v>
                </c:pt>
                <c:pt idx="59">
                  <c:v>0.63</c:v>
                </c:pt>
                <c:pt idx="60">
                  <c:v>0.93</c:v>
                </c:pt>
                <c:pt idx="61">
                  <c:v>0.93</c:v>
                </c:pt>
                <c:pt idx="62">
                  <c:v>0.46</c:v>
                </c:pt>
                <c:pt idx="63">
                  <c:v>0.28999999999999998</c:v>
                </c:pt>
                <c:pt idx="64">
                  <c:v>0.22</c:v>
                </c:pt>
                <c:pt idx="65">
                  <c:v>0.32</c:v>
                </c:pt>
                <c:pt idx="66">
                  <c:v>0.46</c:v>
                </c:pt>
                <c:pt idx="67">
                  <c:v>0.88</c:v>
                </c:pt>
                <c:pt idx="68">
                  <c:v>0.71</c:v>
                </c:pt>
                <c:pt idx="69">
                  <c:v>0.28199999999999997</c:v>
                </c:pt>
                <c:pt idx="70">
                  <c:v>0.185</c:v>
                </c:pt>
                <c:pt idx="71">
                  <c:v>0.56200000000000006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445720"/>
        <c:axId val="232446112"/>
      </c:lineChart>
      <c:scatterChart>
        <c:scatterStyle val="lineMarker"/>
        <c:varyColors val="0"/>
        <c:ser>
          <c:idx val="1"/>
          <c:order val="1"/>
          <c:tx>
            <c:strRef>
              <c:f>'Graphiques GE'!$A$94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GE'!$B$94</c:f>
              <c:numCache>
                <c:formatCode>0.000</c:formatCode>
                <c:ptCount val="1"/>
                <c:pt idx="0">
                  <c:v>0.4806805555555555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GE'!$A$95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GE'!$B$95</c:f>
              <c:numCache>
                <c:formatCode>0.000</c:formatCode>
                <c:ptCount val="1"/>
                <c:pt idx="0">
                  <c:v>1.1439072222222222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GE'!$A$96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GE'!$B$96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45720"/>
        <c:axId val="232446112"/>
      </c:scatterChart>
      <c:catAx>
        <c:axId val="2324457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446112"/>
        <c:crosses val="autoZero"/>
        <c:auto val="1"/>
        <c:lblAlgn val="ctr"/>
        <c:lblOffset val="100"/>
        <c:noMultiLvlLbl val="0"/>
      </c:catAx>
      <c:valAx>
        <c:axId val="23244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445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G5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(GE)'!$AW$1</c:f>
              <c:strCache>
                <c:ptCount val="1"/>
                <c:pt idx="0">
                  <c:v>Seuil 1 sigma G5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(GE)'!$AW$2:$AW$73</c:f>
              <c:numCache>
                <c:formatCode>General</c:formatCode>
                <c:ptCount val="72"/>
                <c:pt idx="0">
                  <c:v>0.85081879847224129</c:v>
                </c:pt>
                <c:pt idx="1">
                  <c:v>0.85081879847224129</c:v>
                </c:pt>
                <c:pt idx="2">
                  <c:v>0.85081879847224129</c:v>
                </c:pt>
                <c:pt idx="3">
                  <c:v>0.85081879847224129</c:v>
                </c:pt>
                <c:pt idx="4">
                  <c:v>0.85081879847224129</c:v>
                </c:pt>
                <c:pt idx="5">
                  <c:v>0.85081879847224129</c:v>
                </c:pt>
                <c:pt idx="6">
                  <c:v>0.85081879847224129</c:v>
                </c:pt>
                <c:pt idx="7">
                  <c:v>0.85081879847224129</c:v>
                </c:pt>
                <c:pt idx="8">
                  <c:v>0.85081879847224129</c:v>
                </c:pt>
                <c:pt idx="9">
                  <c:v>0.85081879847224129</c:v>
                </c:pt>
                <c:pt idx="10">
                  <c:v>0.85081879847224129</c:v>
                </c:pt>
                <c:pt idx="11">
                  <c:v>0.85081879847224129</c:v>
                </c:pt>
                <c:pt idx="12">
                  <c:v>0.85081879847224129</c:v>
                </c:pt>
                <c:pt idx="13">
                  <c:v>0.85081879847224129</c:v>
                </c:pt>
                <c:pt idx="14">
                  <c:v>0.85081879847224129</c:v>
                </c:pt>
                <c:pt idx="15">
                  <c:v>0.85081879847224129</c:v>
                </c:pt>
                <c:pt idx="16">
                  <c:v>0.85081879847224129</c:v>
                </c:pt>
                <c:pt idx="17">
                  <c:v>0.85081879847224129</c:v>
                </c:pt>
                <c:pt idx="18">
                  <c:v>0.85081879847224129</c:v>
                </c:pt>
                <c:pt idx="19">
                  <c:v>0.85081879847224129</c:v>
                </c:pt>
                <c:pt idx="20">
                  <c:v>0.85081879847224129</c:v>
                </c:pt>
                <c:pt idx="21">
                  <c:v>0.85081879847224129</c:v>
                </c:pt>
                <c:pt idx="22">
                  <c:v>0.85081879847224129</c:v>
                </c:pt>
                <c:pt idx="23">
                  <c:v>0.85081879847224129</c:v>
                </c:pt>
                <c:pt idx="24">
                  <c:v>0.85081879847224129</c:v>
                </c:pt>
                <c:pt idx="25">
                  <c:v>0.85081879847224129</c:v>
                </c:pt>
                <c:pt idx="26">
                  <c:v>0.85081879847224129</c:v>
                </c:pt>
                <c:pt idx="27">
                  <c:v>0.85081879847224129</c:v>
                </c:pt>
                <c:pt idx="28">
                  <c:v>0.85081879847224129</c:v>
                </c:pt>
                <c:pt idx="29">
                  <c:v>0.85081879847224129</c:v>
                </c:pt>
                <c:pt idx="30">
                  <c:v>0.85081879847224129</c:v>
                </c:pt>
                <c:pt idx="31">
                  <c:v>0.85081879847224129</c:v>
                </c:pt>
                <c:pt idx="32">
                  <c:v>0.85081879847224129</c:v>
                </c:pt>
                <c:pt idx="33">
                  <c:v>0.85081879847224129</c:v>
                </c:pt>
                <c:pt idx="34">
                  <c:v>0.85081879847224129</c:v>
                </c:pt>
                <c:pt idx="35">
                  <c:v>0.85081879847224129</c:v>
                </c:pt>
                <c:pt idx="36">
                  <c:v>0.85081879847224129</c:v>
                </c:pt>
                <c:pt idx="37">
                  <c:v>0.85081879847224129</c:v>
                </c:pt>
                <c:pt idx="38">
                  <c:v>0.85081879847224129</c:v>
                </c:pt>
                <c:pt idx="39">
                  <c:v>0.85081879847224129</c:v>
                </c:pt>
                <c:pt idx="40">
                  <c:v>0.85081879847224129</c:v>
                </c:pt>
                <c:pt idx="41">
                  <c:v>0.85081879847224129</c:v>
                </c:pt>
                <c:pt idx="42">
                  <c:v>0.85081879847224129</c:v>
                </c:pt>
                <c:pt idx="43">
                  <c:v>0.85081879847224129</c:v>
                </c:pt>
                <c:pt idx="44">
                  <c:v>0.85081879847224129</c:v>
                </c:pt>
                <c:pt idx="45">
                  <c:v>0.85081879847224129</c:v>
                </c:pt>
                <c:pt idx="46">
                  <c:v>0.85081879847224129</c:v>
                </c:pt>
                <c:pt idx="47">
                  <c:v>0.85081879847224129</c:v>
                </c:pt>
                <c:pt idx="48">
                  <c:v>0.85081879847224129</c:v>
                </c:pt>
                <c:pt idx="49">
                  <c:v>0.85081879847224129</c:v>
                </c:pt>
                <c:pt idx="50">
                  <c:v>0.85081879847224129</c:v>
                </c:pt>
                <c:pt idx="51">
                  <c:v>0.85081879847224129</c:v>
                </c:pt>
                <c:pt idx="52">
                  <c:v>0.85081879847224129</c:v>
                </c:pt>
                <c:pt idx="53">
                  <c:v>0.85081879847224129</c:v>
                </c:pt>
                <c:pt idx="54">
                  <c:v>0.85081879847224129</c:v>
                </c:pt>
                <c:pt idx="55">
                  <c:v>0.85081879847224129</c:v>
                </c:pt>
                <c:pt idx="56">
                  <c:v>0.85081879847224129</c:v>
                </c:pt>
                <c:pt idx="57">
                  <c:v>0.85081879847224129</c:v>
                </c:pt>
                <c:pt idx="58">
                  <c:v>0.85081879847224129</c:v>
                </c:pt>
                <c:pt idx="59">
                  <c:v>0.85081879847224129</c:v>
                </c:pt>
                <c:pt idx="60">
                  <c:v>0.85081879847224129</c:v>
                </c:pt>
                <c:pt idx="61">
                  <c:v>0.85081879847224129</c:v>
                </c:pt>
                <c:pt idx="62">
                  <c:v>0.85081879847224129</c:v>
                </c:pt>
                <c:pt idx="63">
                  <c:v>0.85081879847224129</c:v>
                </c:pt>
                <c:pt idx="64">
                  <c:v>0.85081879847224129</c:v>
                </c:pt>
                <c:pt idx="65">
                  <c:v>0.85081879847224129</c:v>
                </c:pt>
                <c:pt idx="66">
                  <c:v>0.85081879847224129</c:v>
                </c:pt>
                <c:pt idx="67">
                  <c:v>0.85081879847224129</c:v>
                </c:pt>
                <c:pt idx="68">
                  <c:v>0.85081879847224129</c:v>
                </c:pt>
                <c:pt idx="69">
                  <c:v>0.85081879847224129</c:v>
                </c:pt>
                <c:pt idx="70">
                  <c:v>0.85081879847224129</c:v>
                </c:pt>
                <c:pt idx="71">
                  <c:v>0.85081879847224129</c:v>
                </c:pt>
              </c:numCache>
            </c:numRef>
          </c:val>
        </c:ser>
        <c:ser>
          <c:idx val="5"/>
          <c:order val="5"/>
          <c:tx>
            <c:strRef>
              <c:f>'GAUCHE Extrados (GE)'!$AX$1</c:f>
              <c:strCache>
                <c:ptCount val="1"/>
                <c:pt idx="0">
                  <c:v>Seuil 2 sigma G5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(GE)'!$AX$2:$AX$73</c:f>
              <c:numCache>
                <c:formatCode>General</c:formatCode>
                <c:ptCount val="72"/>
                <c:pt idx="0">
                  <c:v>0.28695964354266373</c:v>
                </c:pt>
                <c:pt idx="1">
                  <c:v>0.28695964354266373</c:v>
                </c:pt>
                <c:pt idx="2">
                  <c:v>0.28695964354266373</c:v>
                </c:pt>
                <c:pt idx="3">
                  <c:v>0.28695964354266373</c:v>
                </c:pt>
                <c:pt idx="4">
                  <c:v>0.28695964354266373</c:v>
                </c:pt>
                <c:pt idx="5">
                  <c:v>0.28695964354266373</c:v>
                </c:pt>
                <c:pt idx="6">
                  <c:v>0.28695964354266373</c:v>
                </c:pt>
                <c:pt idx="7">
                  <c:v>0.28695964354266373</c:v>
                </c:pt>
                <c:pt idx="8">
                  <c:v>0.28695964354266373</c:v>
                </c:pt>
                <c:pt idx="9">
                  <c:v>0.28695964354266373</c:v>
                </c:pt>
                <c:pt idx="10">
                  <c:v>0.28695964354266373</c:v>
                </c:pt>
                <c:pt idx="11">
                  <c:v>0.28695964354266373</c:v>
                </c:pt>
                <c:pt idx="12">
                  <c:v>0.28695964354266373</c:v>
                </c:pt>
                <c:pt idx="13">
                  <c:v>0.28695964354266373</c:v>
                </c:pt>
                <c:pt idx="14">
                  <c:v>0.28695964354266373</c:v>
                </c:pt>
                <c:pt idx="15">
                  <c:v>0.28695964354266373</c:v>
                </c:pt>
                <c:pt idx="16">
                  <c:v>0.28695964354266373</c:v>
                </c:pt>
                <c:pt idx="17">
                  <c:v>0.28695964354266373</c:v>
                </c:pt>
                <c:pt idx="18">
                  <c:v>0.28695964354266373</c:v>
                </c:pt>
                <c:pt idx="19">
                  <c:v>0.28695964354266373</c:v>
                </c:pt>
                <c:pt idx="20">
                  <c:v>0.28695964354266373</c:v>
                </c:pt>
                <c:pt idx="21">
                  <c:v>0.28695964354266373</c:v>
                </c:pt>
                <c:pt idx="22">
                  <c:v>0.28695964354266373</c:v>
                </c:pt>
                <c:pt idx="23">
                  <c:v>0.28695964354266373</c:v>
                </c:pt>
                <c:pt idx="24">
                  <c:v>0.28695964354266373</c:v>
                </c:pt>
                <c:pt idx="25">
                  <c:v>0.28695964354266373</c:v>
                </c:pt>
                <c:pt idx="26">
                  <c:v>0.28695964354266373</c:v>
                </c:pt>
                <c:pt idx="27">
                  <c:v>0.28695964354266373</c:v>
                </c:pt>
                <c:pt idx="28">
                  <c:v>0.28695964354266373</c:v>
                </c:pt>
                <c:pt idx="29">
                  <c:v>0.28695964354266373</c:v>
                </c:pt>
                <c:pt idx="30">
                  <c:v>0.28695964354266373</c:v>
                </c:pt>
                <c:pt idx="31">
                  <c:v>0.28695964354266373</c:v>
                </c:pt>
                <c:pt idx="32">
                  <c:v>0.28695964354266373</c:v>
                </c:pt>
                <c:pt idx="33">
                  <c:v>0.28695964354266373</c:v>
                </c:pt>
                <c:pt idx="34">
                  <c:v>0.28695964354266373</c:v>
                </c:pt>
                <c:pt idx="35">
                  <c:v>0.28695964354266373</c:v>
                </c:pt>
                <c:pt idx="36">
                  <c:v>0.28695964354266373</c:v>
                </c:pt>
                <c:pt idx="37">
                  <c:v>0.28695964354266373</c:v>
                </c:pt>
                <c:pt idx="38">
                  <c:v>0.28695964354266373</c:v>
                </c:pt>
                <c:pt idx="39">
                  <c:v>0.28695964354266373</c:v>
                </c:pt>
                <c:pt idx="40">
                  <c:v>0.28695964354266373</c:v>
                </c:pt>
                <c:pt idx="41">
                  <c:v>0.28695964354266373</c:v>
                </c:pt>
                <c:pt idx="42">
                  <c:v>0.28695964354266373</c:v>
                </c:pt>
                <c:pt idx="43">
                  <c:v>0.28695964354266373</c:v>
                </c:pt>
                <c:pt idx="44">
                  <c:v>0.28695964354266373</c:v>
                </c:pt>
                <c:pt idx="45">
                  <c:v>0.28695964354266373</c:v>
                </c:pt>
                <c:pt idx="46">
                  <c:v>0.28695964354266373</c:v>
                </c:pt>
                <c:pt idx="47">
                  <c:v>0.28695964354266373</c:v>
                </c:pt>
                <c:pt idx="48">
                  <c:v>0.28695964354266373</c:v>
                </c:pt>
                <c:pt idx="49">
                  <c:v>0.28695964354266373</c:v>
                </c:pt>
                <c:pt idx="50">
                  <c:v>0.28695964354266373</c:v>
                </c:pt>
                <c:pt idx="51">
                  <c:v>0.28695964354266373</c:v>
                </c:pt>
                <c:pt idx="52">
                  <c:v>0.28695964354266373</c:v>
                </c:pt>
                <c:pt idx="53">
                  <c:v>0.28695964354266373</c:v>
                </c:pt>
                <c:pt idx="54">
                  <c:v>0.28695964354266373</c:v>
                </c:pt>
                <c:pt idx="55">
                  <c:v>0.28695964354266373</c:v>
                </c:pt>
                <c:pt idx="56">
                  <c:v>0.28695964354266373</c:v>
                </c:pt>
                <c:pt idx="57">
                  <c:v>0.28695964354266373</c:v>
                </c:pt>
                <c:pt idx="58">
                  <c:v>0.28695964354266373</c:v>
                </c:pt>
                <c:pt idx="59">
                  <c:v>0.28695964354266373</c:v>
                </c:pt>
                <c:pt idx="60">
                  <c:v>0.28695964354266373</c:v>
                </c:pt>
                <c:pt idx="61">
                  <c:v>0.28695964354266373</c:v>
                </c:pt>
                <c:pt idx="62">
                  <c:v>0.28695964354266373</c:v>
                </c:pt>
                <c:pt idx="63">
                  <c:v>0.28695964354266373</c:v>
                </c:pt>
                <c:pt idx="64">
                  <c:v>0.28695964354266373</c:v>
                </c:pt>
                <c:pt idx="65">
                  <c:v>0.28695964354266373</c:v>
                </c:pt>
                <c:pt idx="66">
                  <c:v>0.28695964354266373</c:v>
                </c:pt>
                <c:pt idx="67">
                  <c:v>0.28695964354266373</c:v>
                </c:pt>
                <c:pt idx="68">
                  <c:v>0.28695964354266373</c:v>
                </c:pt>
                <c:pt idx="69">
                  <c:v>0.28695964354266373</c:v>
                </c:pt>
                <c:pt idx="70">
                  <c:v>0.28695964354266373</c:v>
                </c:pt>
                <c:pt idx="71">
                  <c:v>0.28695964354266373</c:v>
                </c:pt>
              </c:numCache>
            </c:numRef>
          </c:val>
        </c:ser>
        <c:ser>
          <c:idx val="6"/>
          <c:order val="6"/>
          <c:tx>
            <c:strRef>
              <c:f>'GAUCHE Extrados (GE)'!$AY$1</c:f>
              <c:strCache>
                <c:ptCount val="1"/>
                <c:pt idx="0">
                  <c:v>Seuil 3 sigma G5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(GE)'!$AY$2:$AY$73</c:f>
              <c:numCache>
                <c:formatCode>General</c:formatCode>
                <c:ptCount val="72"/>
                <c:pt idx="0">
                  <c:v>0.28695964354266373</c:v>
                </c:pt>
                <c:pt idx="1">
                  <c:v>0.28695964354266373</c:v>
                </c:pt>
                <c:pt idx="2">
                  <c:v>0.28695964354266373</c:v>
                </c:pt>
                <c:pt idx="3">
                  <c:v>0.28695964354266373</c:v>
                </c:pt>
                <c:pt idx="4">
                  <c:v>0.28695964354266373</c:v>
                </c:pt>
                <c:pt idx="5">
                  <c:v>0.28695964354266373</c:v>
                </c:pt>
                <c:pt idx="6">
                  <c:v>0.28695964354266373</c:v>
                </c:pt>
                <c:pt idx="7">
                  <c:v>0.28695964354266373</c:v>
                </c:pt>
                <c:pt idx="8">
                  <c:v>0.28695964354266373</c:v>
                </c:pt>
                <c:pt idx="9">
                  <c:v>0.28695964354266373</c:v>
                </c:pt>
                <c:pt idx="10">
                  <c:v>0.28695964354266373</c:v>
                </c:pt>
                <c:pt idx="11">
                  <c:v>0.28695964354266373</c:v>
                </c:pt>
                <c:pt idx="12">
                  <c:v>0.28695964354266373</c:v>
                </c:pt>
                <c:pt idx="13">
                  <c:v>0.28695964354266373</c:v>
                </c:pt>
                <c:pt idx="14">
                  <c:v>0.28695964354266373</c:v>
                </c:pt>
                <c:pt idx="15">
                  <c:v>0.28695964354266373</c:v>
                </c:pt>
                <c:pt idx="16">
                  <c:v>0.28695964354266373</c:v>
                </c:pt>
                <c:pt idx="17">
                  <c:v>0.28695964354266373</c:v>
                </c:pt>
                <c:pt idx="18">
                  <c:v>0.28695964354266373</c:v>
                </c:pt>
                <c:pt idx="19">
                  <c:v>0.28695964354266373</c:v>
                </c:pt>
                <c:pt idx="20">
                  <c:v>0.28695964354266373</c:v>
                </c:pt>
                <c:pt idx="21">
                  <c:v>0.28695964354266373</c:v>
                </c:pt>
                <c:pt idx="22">
                  <c:v>0.28695964354266373</c:v>
                </c:pt>
                <c:pt idx="23">
                  <c:v>0.28695964354266373</c:v>
                </c:pt>
                <c:pt idx="24">
                  <c:v>0.28695964354266373</c:v>
                </c:pt>
                <c:pt idx="25">
                  <c:v>0.28695964354266373</c:v>
                </c:pt>
                <c:pt idx="26">
                  <c:v>0.28695964354266373</c:v>
                </c:pt>
                <c:pt idx="27">
                  <c:v>0.28695964354266373</c:v>
                </c:pt>
                <c:pt idx="28">
                  <c:v>0.28695964354266373</c:v>
                </c:pt>
                <c:pt idx="29">
                  <c:v>0.28695964354266373</c:v>
                </c:pt>
                <c:pt idx="30">
                  <c:v>0.28695964354266373</c:v>
                </c:pt>
                <c:pt idx="31">
                  <c:v>0.28695964354266373</c:v>
                </c:pt>
                <c:pt idx="32">
                  <c:v>0.28695964354266373</c:v>
                </c:pt>
                <c:pt idx="33">
                  <c:v>0.28695964354266373</c:v>
                </c:pt>
                <c:pt idx="34">
                  <c:v>0.28695964354266373</c:v>
                </c:pt>
                <c:pt idx="35">
                  <c:v>0.28695964354266373</c:v>
                </c:pt>
                <c:pt idx="36">
                  <c:v>0.28695964354266373</c:v>
                </c:pt>
                <c:pt idx="37">
                  <c:v>0.28695964354266373</c:v>
                </c:pt>
                <c:pt idx="38">
                  <c:v>0.28695964354266373</c:v>
                </c:pt>
                <c:pt idx="39">
                  <c:v>0.28695964354266373</c:v>
                </c:pt>
                <c:pt idx="40">
                  <c:v>0.28695964354266373</c:v>
                </c:pt>
                <c:pt idx="41">
                  <c:v>0.28695964354266373</c:v>
                </c:pt>
                <c:pt idx="42">
                  <c:v>0.28695964354266373</c:v>
                </c:pt>
                <c:pt idx="43">
                  <c:v>0.28695964354266373</c:v>
                </c:pt>
                <c:pt idx="44">
                  <c:v>0.28695964354266373</c:v>
                </c:pt>
                <c:pt idx="45">
                  <c:v>0.28695964354266373</c:v>
                </c:pt>
                <c:pt idx="46">
                  <c:v>0.28695964354266373</c:v>
                </c:pt>
                <c:pt idx="47">
                  <c:v>0.28695964354266373</c:v>
                </c:pt>
                <c:pt idx="48">
                  <c:v>0.28695964354266373</c:v>
                </c:pt>
                <c:pt idx="49">
                  <c:v>0.28695964354266373</c:v>
                </c:pt>
                <c:pt idx="50">
                  <c:v>0.28695964354266373</c:v>
                </c:pt>
                <c:pt idx="51">
                  <c:v>0.28695964354266373</c:v>
                </c:pt>
                <c:pt idx="52">
                  <c:v>0.28695964354266373</c:v>
                </c:pt>
                <c:pt idx="53">
                  <c:v>0.28695964354266373</c:v>
                </c:pt>
                <c:pt idx="54">
                  <c:v>0.28695964354266373</c:v>
                </c:pt>
                <c:pt idx="55">
                  <c:v>0.28695964354266373</c:v>
                </c:pt>
                <c:pt idx="56">
                  <c:v>0.28695964354266373</c:v>
                </c:pt>
                <c:pt idx="57">
                  <c:v>0.28695964354266373</c:v>
                </c:pt>
                <c:pt idx="58">
                  <c:v>0.28695964354266373</c:v>
                </c:pt>
                <c:pt idx="59">
                  <c:v>0.28695964354266373</c:v>
                </c:pt>
                <c:pt idx="60">
                  <c:v>0.28695964354266373</c:v>
                </c:pt>
                <c:pt idx="61">
                  <c:v>0.28695964354266373</c:v>
                </c:pt>
                <c:pt idx="62">
                  <c:v>0.28695964354266373</c:v>
                </c:pt>
                <c:pt idx="63">
                  <c:v>0.28695964354266373</c:v>
                </c:pt>
                <c:pt idx="64">
                  <c:v>0.28695964354266373</c:v>
                </c:pt>
                <c:pt idx="65">
                  <c:v>0.28695964354266373</c:v>
                </c:pt>
                <c:pt idx="66">
                  <c:v>0.28695964354266373</c:v>
                </c:pt>
                <c:pt idx="67">
                  <c:v>0.28695964354266373</c:v>
                </c:pt>
                <c:pt idx="68">
                  <c:v>0.28695964354266373</c:v>
                </c:pt>
                <c:pt idx="69">
                  <c:v>0.28695964354266373</c:v>
                </c:pt>
                <c:pt idx="70">
                  <c:v>0.28695964354266373</c:v>
                </c:pt>
                <c:pt idx="71">
                  <c:v>0.28695964354266373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46896"/>
        <c:axId val="232840688"/>
      </c:areaChart>
      <c:lineChart>
        <c:grouping val="standard"/>
        <c:varyColors val="0"/>
        <c:ser>
          <c:idx val="0"/>
          <c:order val="0"/>
          <c:tx>
            <c:strRef>
              <c:f>'GAUCHE Extrados (GE)'!$L$1</c:f>
              <c:strCache>
                <c:ptCount val="1"/>
                <c:pt idx="0">
                  <c:v>cercle G5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(GE)'!$L$2:$L$73</c:f>
              <c:numCache>
                <c:formatCode>0.00</c:formatCode>
                <c:ptCount val="72"/>
                <c:pt idx="0">
                  <c:v>0.69</c:v>
                </c:pt>
                <c:pt idx="1">
                  <c:v>0.35</c:v>
                </c:pt>
                <c:pt idx="2">
                  <c:v>0.33</c:v>
                </c:pt>
                <c:pt idx="3">
                  <c:v>0.16</c:v>
                </c:pt>
                <c:pt idx="4">
                  <c:v>0.32</c:v>
                </c:pt>
                <c:pt idx="5">
                  <c:v>0.35</c:v>
                </c:pt>
                <c:pt idx="6">
                  <c:v>0.16</c:v>
                </c:pt>
                <c:pt idx="7">
                  <c:v>0.66</c:v>
                </c:pt>
                <c:pt idx="8">
                  <c:v>0.18</c:v>
                </c:pt>
                <c:pt idx="9">
                  <c:v>0.56999999999999995</c:v>
                </c:pt>
                <c:pt idx="10">
                  <c:v>7.0000000000000007E-2</c:v>
                </c:pt>
                <c:pt idx="11">
                  <c:v>0.16</c:v>
                </c:pt>
                <c:pt idx="12">
                  <c:v>0.93</c:v>
                </c:pt>
                <c:pt idx="13">
                  <c:v>0.47</c:v>
                </c:pt>
                <c:pt idx="14">
                  <c:v>0.6</c:v>
                </c:pt>
                <c:pt idx="15">
                  <c:v>0.15</c:v>
                </c:pt>
                <c:pt idx="16">
                  <c:v>0.13</c:v>
                </c:pt>
                <c:pt idx="17">
                  <c:v>0.51</c:v>
                </c:pt>
                <c:pt idx="18">
                  <c:v>0.36</c:v>
                </c:pt>
                <c:pt idx="19">
                  <c:v>0.6</c:v>
                </c:pt>
                <c:pt idx="20">
                  <c:v>0.23</c:v>
                </c:pt>
                <c:pt idx="21">
                  <c:v>0.78</c:v>
                </c:pt>
                <c:pt idx="22">
                  <c:v>0.83</c:v>
                </c:pt>
                <c:pt idx="23">
                  <c:v>0.81</c:v>
                </c:pt>
                <c:pt idx="24">
                  <c:v>0.7</c:v>
                </c:pt>
                <c:pt idx="25">
                  <c:v>0.56999999999999995</c:v>
                </c:pt>
                <c:pt idx="26">
                  <c:v>0.45</c:v>
                </c:pt>
                <c:pt idx="27">
                  <c:v>0.55000000000000004</c:v>
                </c:pt>
                <c:pt idx="28">
                  <c:v>0.49</c:v>
                </c:pt>
                <c:pt idx="29">
                  <c:v>0.56000000000000005</c:v>
                </c:pt>
                <c:pt idx="30">
                  <c:v>1.23</c:v>
                </c:pt>
                <c:pt idx="31">
                  <c:v>0.74</c:v>
                </c:pt>
                <c:pt idx="32">
                  <c:v>0.63</c:v>
                </c:pt>
                <c:pt idx="33">
                  <c:v>0.27</c:v>
                </c:pt>
                <c:pt idx="34">
                  <c:v>0.71</c:v>
                </c:pt>
                <c:pt idx="35">
                  <c:v>0.59</c:v>
                </c:pt>
                <c:pt idx="36">
                  <c:v>0.64</c:v>
                </c:pt>
                <c:pt idx="37">
                  <c:v>0.54</c:v>
                </c:pt>
                <c:pt idx="38">
                  <c:v>0.73</c:v>
                </c:pt>
                <c:pt idx="39">
                  <c:v>0.46</c:v>
                </c:pt>
                <c:pt idx="40">
                  <c:v>0.49</c:v>
                </c:pt>
                <c:pt idx="41">
                  <c:v>0.65</c:v>
                </c:pt>
                <c:pt idx="42">
                  <c:v>0.92</c:v>
                </c:pt>
                <c:pt idx="43">
                  <c:v>1.1000000000000001</c:v>
                </c:pt>
                <c:pt idx="44">
                  <c:v>0.57999999999999996</c:v>
                </c:pt>
                <c:pt idx="45">
                  <c:v>0</c:v>
                </c:pt>
                <c:pt idx="46">
                  <c:v>0.33</c:v>
                </c:pt>
                <c:pt idx="47">
                  <c:v>0.54</c:v>
                </c:pt>
                <c:pt idx="48">
                  <c:v>0.68</c:v>
                </c:pt>
                <c:pt idx="49">
                  <c:v>0.11</c:v>
                </c:pt>
                <c:pt idx="50">
                  <c:v>0.36</c:v>
                </c:pt>
                <c:pt idx="51">
                  <c:v>0.56000000000000005</c:v>
                </c:pt>
                <c:pt idx="52">
                  <c:v>1.08</c:v>
                </c:pt>
                <c:pt idx="53">
                  <c:v>0.59</c:v>
                </c:pt>
                <c:pt idx="54">
                  <c:v>0.42</c:v>
                </c:pt>
                <c:pt idx="55">
                  <c:v>1.2</c:v>
                </c:pt>
                <c:pt idx="56">
                  <c:v>0.52</c:v>
                </c:pt>
                <c:pt idx="57">
                  <c:v>0.89</c:v>
                </c:pt>
                <c:pt idx="58">
                  <c:v>1.1000000000000001</c:v>
                </c:pt>
                <c:pt idx="59">
                  <c:v>0.68</c:v>
                </c:pt>
                <c:pt idx="60">
                  <c:v>1.27</c:v>
                </c:pt>
                <c:pt idx="61">
                  <c:v>1.03</c:v>
                </c:pt>
                <c:pt idx="62">
                  <c:v>0.6</c:v>
                </c:pt>
                <c:pt idx="63">
                  <c:v>0.35</c:v>
                </c:pt>
                <c:pt idx="64">
                  <c:v>0.2</c:v>
                </c:pt>
                <c:pt idx="65">
                  <c:v>0.21</c:v>
                </c:pt>
                <c:pt idx="66">
                  <c:v>0.53</c:v>
                </c:pt>
                <c:pt idx="67">
                  <c:v>0.95</c:v>
                </c:pt>
                <c:pt idx="68">
                  <c:v>0.55000000000000004</c:v>
                </c:pt>
                <c:pt idx="69">
                  <c:v>0.41399999999999998</c:v>
                </c:pt>
                <c:pt idx="70">
                  <c:v>0.245</c:v>
                </c:pt>
                <c:pt idx="71">
                  <c:v>0.625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446896"/>
        <c:axId val="232840688"/>
      </c:lineChart>
      <c:scatterChart>
        <c:scatterStyle val="lineMarker"/>
        <c:varyColors val="0"/>
        <c:ser>
          <c:idx val="1"/>
          <c:order val="1"/>
          <c:tx>
            <c:strRef>
              <c:f>'Graphiques GE'!$A$106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GE'!$B$106</c:f>
              <c:numCache>
                <c:formatCode>0.000</c:formatCode>
                <c:ptCount val="1"/>
                <c:pt idx="0">
                  <c:v>0.5638591549295775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GE'!$A$107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GE'!$B$107</c:f>
              <c:numCache>
                <c:formatCode>0.000</c:formatCode>
                <c:ptCount val="1"/>
                <c:pt idx="0">
                  <c:v>1.2755938771517994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GE'!$A$108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GE'!$B$108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46896"/>
        <c:axId val="232840688"/>
      </c:scatterChart>
      <c:catAx>
        <c:axId val="2324468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40688"/>
        <c:crosses val="autoZero"/>
        <c:auto val="1"/>
        <c:lblAlgn val="ctr"/>
        <c:lblOffset val="100"/>
        <c:noMultiLvlLbl val="0"/>
      </c:catAx>
      <c:valAx>
        <c:axId val="23284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446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G6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(GE)'!$BA$1</c:f>
              <c:strCache>
                <c:ptCount val="1"/>
                <c:pt idx="0">
                  <c:v>Seuil 1 sigma G6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(GE)'!$BA$2:$BA$73</c:f>
              <c:numCache>
                <c:formatCode>General</c:formatCode>
                <c:ptCount val="72"/>
                <c:pt idx="0">
                  <c:v>0.63197043463947278</c:v>
                </c:pt>
                <c:pt idx="1">
                  <c:v>0.63197043463947278</c:v>
                </c:pt>
                <c:pt idx="2">
                  <c:v>0.63197043463947278</c:v>
                </c:pt>
                <c:pt idx="3">
                  <c:v>0.63197043463947278</c:v>
                </c:pt>
                <c:pt idx="4">
                  <c:v>0.63197043463947278</c:v>
                </c:pt>
                <c:pt idx="5">
                  <c:v>0.63197043463947278</c:v>
                </c:pt>
                <c:pt idx="6">
                  <c:v>0.63197043463947278</c:v>
                </c:pt>
                <c:pt idx="7">
                  <c:v>0.63197043463947278</c:v>
                </c:pt>
                <c:pt idx="8">
                  <c:v>0.63197043463947278</c:v>
                </c:pt>
                <c:pt idx="9">
                  <c:v>0.63197043463947278</c:v>
                </c:pt>
                <c:pt idx="10">
                  <c:v>0.63197043463947278</c:v>
                </c:pt>
                <c:pt idx="11">
                  <c:v>0.63197043463947278</c:v>
                </c:pt>
                <c:pt idx="12">
                  <c:v>0.63197043463947278</c:v>
                </c:pt>
                <c:pt idx="13">
                  <c:v>0.63197043463947278</c:v>
                </c:pt>
                <c:pt idx="14">
                  <c:v>0.63197043463947278</c:v>
                </c:pt>
                <c:pt idx="15">
                  <c:v>0.63197043463947278</c:v>
                </c:pt>
                <c:pt idx="16">
                  <c:v>0.63197043463947278</c:v>
                </c:pt>
                <c:pt idx="17">
                  <c:v>0.63197043463947278</c:v>
                </c:pt>
                <c:pt idx="18">
                  <c:v>0.63197043463947278</c:v>
                </c:pt>
                <c:pt idx="19">
                  <c:v>0.63197043463947278</c:v>
                </c:pt>
                <c:pt idx="20">
                  <c:v>0.63197043463947278</c:v>
                </c:pt>
                <c:pt idx="21">
                  <c:v>0.63197043463947278</c:v>
                </c:pt>
                <c:pt idx="22">
                  <c:v>0.63197043463947278</c:v>
                </c:pt>
                <c:pt idx="23">
                  <c:v>0.63197043463947278</c:v>
                </c:pt>
                <c:pt idx="24">
                  <c:v>0.63197043463947278</c:v>
                </c:pt>
                <c:pt idx="25">
                  <c:v>0.63197043463947278</c:v>
                </c:pt>
                <c:pt idx="26">
                  <c:v>0.63197043463947278</c:v>
                </c:pt>
                <c:pt idx="27">
                  <c:v>0.63197043463947278</c:v>
                </c:pt>
                <c:pt idx="28">
                  <c:v>0.63197043463947278</c:v>
                </c:pt>
                <c:pt idx="29">
                  <c:v>0.63197043463947278</c:v>
                </c:pt>
                <c:pt idx="30">
                  <c:v>0.63197043463947278</c:v>
                </c:pt>
                <c:pt idx="31">
                  <c:v>0.63197043463947278</c:v>
                </c:pt>
                <c:pt idx="32">
                  <c:v>0.63197043463947278</c:v>
                </c:pt>
                <c:pt idx="33">
                  <c:v>0.63197043463947278</c:v>
                </c:pt>
                <c:pt idx="34">
                  <c:v>0.63197043463947278</c:v>
                </c:pt>
                <c:pt idx="35">
                  <c:v>0.63197043463947278</c:v>
                </c:pt>
                <c:pt idx="36">
                  <c:v>0.63197043463947278</c:v>
                </c:pt>
                <c:pt idx="37">
                  <c:v>0.63197043463947278</c:v>
                </c:pt>
                <c:pt idx="38">
                  <c:v>0.63197043463947278</c:v>
                </c:pt>
                <c:pt idx="39">
                  <c:v>0.63197043463947278</c:v>
                </c:pt>
                <c:pt idx="40">
                  <c:v>0.63197043463947278</c:v>
                </c:pt>
                <c:pt idx="41">
                  <c:v>0.63197043463947278</c:v>
                </c:pt>
                <c:pt idx="42">
                  <c:v>0.63197043463947278</c:v>
                </c:pt>
                <c:pt idx="43">
                  <c:v>0.63197043463947278</c:v>
                </c:pt>
                <c:pt idx="44">
                  <c:v>0.63197043463947278</c:v>
                </c:pt>
                <c:pt idx="45">
                  <c:v>0.63197043463947278</c:v>
                </c:pt>
                <c:pt idx="46">
                  <c:v>0.63197043463947278</c:v>
                </c:pt>
                <c:pt idx="47">
                  <c:v>0.63197043463947278</c:v>
                </c:pt>
                <c:pt idx="48">
                  <c:v>0.63197043463947278</c:v>
                </c:pt>
                <c:pt idx="49">
                  <c:v>0.63197043463947278</c:v>
                </c:pt>
                <c:pt idx="50">
                  <c:v>0.63197043463947278</c:v>
                </c:pt>
                <c:pt idx="51">
                  <c:v>0.63197043463947278</c:v>
                </c:pt>
                <c:pt idx="52">
                  <c:v>0.63197043463947278</c:v>
                </c:pt>
                <c:pt idx="53">
                  <c:v>0.63197043463947278</c:v>
                </c:pt>
                <c:pt idx="54">
                  <c:v>0.63197043463947278</c:v>
                </c:pt>
                <c:pt idx="55">
                  <c:v>0.63197043463947278</c:v>
                </c:pt>
                <c:pt idx="56">
                  <c:v>0.63197043463947278</c:v>
                </c:pt>
                <c:pt idx="57">
                  <c:v>0.63197043463947278</c:v>
                </c:pt>
                <c:pt idx="58">
                  <c:v>0.63197043463947278</c:v>
                </c:pt>
                <c:pt idx="59">
                  <c:v>0.63197043463947278</c:v>
                </c:pt>
                <c:pt idx="60">
                  <c:v>0.63197043463947278</c:v>
                </c:pt>
                <c:pt idx="61">
                  <c:v>0.63197043463947278</c:v>
                </c:pt>
                <c:pt idx="62">
                  <c:v>0.63197043463947278</c:v>
                </c:pt>
                <c:pt idx="63">
                  <c:v>0.63197043463947278</c:v>
                </c:pt>
                <c:pt idx="64">
                  <c:v>0.63197043463947278</c:v>
                </c:pt>
                <c:pt idx="65">
                  <c:v>0.63197043463947278</c:v>
                </c:pt>
                <c:pt idx="66">
                  <c:v>0.63197043463947278</c:v>
                </c:pt>
                <c:pt idx="67">
                  <c:v>0.63197043463947278</c:v>
                </c:pt>
                <c:pt idx="68">
                  <c:v>0.63197043463947278</c:v>
                </c:pt>
                <c:pt idx="69">
                  <c:v>0.63197043463947278</c:v>
                </c:pt>
                <c:pt idx="70">
                  <c:v>0.63197043463947278</c:v>
                </c:pt>
                <c:pt idx="71">
                  <c:v>0.63197043463947278</c:v>
                </c:pt>
              </c:numCache>
            </c:numRef>
          </c:val>
        </c:ser>
        <c:ser>
          <c:idx val="5"/>
          <c:order val="5"/>
          <c:tx>
            <c:strRef>
              <c:f>'GAUCHE Extrados (GE)'!$BB$1</c:f>
              <c:strCache>
                <c:ptCount val="1"/>
                <c:pt idx="0">
                  <c:v>Seuil 2 sigma G6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(GE)'!$BB$2:$BB$73</c:f>
              <c:numCache>
                <c:formatCode>General</c:formatCode>
                <c:ptCount val="72"/>
                <c:pt idx="0">
                  <c:v>0.23213710130613951</c:v>
                </c:pt>
                <c:pt idx="1">
                  <c:v>0.23213710130613951</c:v>
                </c:pt>
                <c:pt idx="2">
                  <c:v>0.23213710130613951</c:v>
                </c:pt>
                <c:pt idx="3">
                  <c:v>0.23213710130613951</c:v>
                </c:pt>
                <c:pt idx="4">
                  <c:v>0.23213710130613951</c:v>
                </c:pt>
                <c:pt idx="5">
                  <c:v>0.23213710130613951</c:v>
                </c:pt>
                <c:pt idx="6">
                  <c:v>0.23213710130613951</c:v>
                </c:pt>
                <c:pt idx="7">
                  <c:v>0.23213710130613951</c:v>
                </c:pt>
                <c:pt idx="8">
                  <c:v>0.23213710130613951</c:v>
                </c:pt>
                <c:pt idx="9">
                  <c:v>0.23213710130613951</c:v>
                </c:pt>
                <c:pt idx="10">
                  <c:v>0.23213710130613951</c:v>
                </c:pt>
                <c:pt idx="11">
                  <c:v>0.23213710130613951</c:v>
                </c:pt>
                <c:pt idx="12">
                  <c:v>0.23213710130613951</c:v>
                </c:pt>
                <c:pt idx="13">
                  <c:v>0.23213710130613951</c:v>
                </c:pt>
                <c:pt idx="14">
                  <c:v>0.23213710130613951</c:v>
                </c:pt>
                <c:pt idx="15">
                  <c:v>0.23213710130613951</c:v>
                </c:pt>
                <c:pt idx="16">
                  <c:v>0.23213710130613951</c:v>
                </c:pt>
                <c:pt idx="17">
                  <c:v>0.23213710130613951</c:v>
                </c:pt>
                <c:pt idx="18">
                  <c:v>0.23213710130613951</c:v>
                </c:pt>
                <c:pt idx="19">
                  <c:v>0.23213710130613951</c:v>
                </c:pt>
                <c:pt idx="20">
                  <c:v>0.23213710130613951</c:v>
                </c:pt>
                <c:pt idx="21">
                  <c:v>0.23213710130613951</c:v>
                </c:pt>
                <c:pt idx="22">
                  <c:v>0.23213710130613951</c:v>
                </c:pt>
                <c:pt idx="23">
                  <c:v>0.23213710130613951</c:v>
                </c:pt>
                <c:pt idx="24">
                  <c:v>0.23213710130613951</c:v>
                </c:pt>
                <c:pt idx="25">
                  <c:v>0.23213710130613951</c:v>
                </c:pt>
                <c:pt idx="26">
                  <c:v>0.23213710130613951</c:v>
                </c:pt>
                <c:pt idx="27">
                  <c:v>0.23213710130613951</c:v>
                </c:pt>
                <c:pt idx="28">
                  <c:v>0.23213710130613951</c:v>
                </c:pt>
                <c:pt idx="29">
                  <c:v>0.23213710130613951</c:v>
                </c:pt>
                <c:pt idx="30">
                  <c:v>0.23213710130613951</c:v>
                </c:pt>
                <c:pt idx="31">
                  <c:v>0.23213710130613951</c:v>
                </c:pt>
                <c:pt idx="32">
                  <c:v>0.23213710130613951</c:v>
                </c:pt>
                <c:pt idx="33">
                  <c:v>0.23213710130613951</c:v>
                </c:pt>
                <c:pt idx="34">
                  <c:v>0.23213710130613951</c:v>
                </c:pt>
                <c:pt idx="35">
                  <c:v>0.23213710130613951</c:v>
                </c:pt>
                <c:pt idx="36">
                  <c:v>0.23213710130613951</c:v>
                </c:pt>
                <c:pt idx="37">
                  <c:v>0.23213710130613951</c:v>
                </c:pt>
                <c:pt idx="38">
                  <c:v>0.23213710130613951</c:v>
                </c:pt>
                <c:pt idx="39">
                  <c:v>0.23213710130613951</c:v>
                </c:pt>
                <c:pt idx="40">
                  <c:v>0.23213710130613951</c:v>
                </c:pt>
                <c:pt idx="41">
                  <c:v>0.23213710130613951</c:v>
                </c:pt>
                <c:pt idx="42">
                  <c:v>0.23213710130613951</c:v>
                </c:pt>
                <c:pt idx="43">
                  <c:v>0.23213710130613951</c:v>
                </c:pt>
                <c:pt idx="44">
                  <c:v>0.23213710130613951</c:v>
                </c:pt>
                <c:pt idx="45">
                  <c:v>0.23213710130613951</c:v>
                </c:pt>
                <c:pt idx="46">
                  <c:v>0.23213710130613951</c:v>
                </c:pt>
                <c:pt idx="47">
                  <c:v>0.23213710130613951</c:v>
                </c:pt>
                <c:pt idx="48">
                  <c:v>0.23213710130613951</c:v>
                </c:pt>
                <c:pt idx="49">
                  <c:v>0.23213710130613951</c:v>
                </c:pt>
                <c:pt idx="50">
                  <c:v>0.23213710130613951</c:v>
                </c:pt>
                <c:pt idx="51">
                  <c:v>0.23213710130613951</c:v>
                </c:pt>
                <c:pt idx="52">
                  <c:v>0.23213710130613951</c:v>
                </c:pt>
                <c:pt idx="53">
                  <c:v>0.23213710130613951</c:v>
                </c:pt>
                <c:pt idx="54">
                  <c:v>0.23213710130613951</c:v>
                </c:pt>
                <c:pt idx="55">
                  <c:v>0.23213710130613951</c:v>
                </c:pt>
                <c:pt idx="56">
                  <c:v>0.23213710130613951</c:v>
                </c:pt>
                <c:pt idx="57">
                  <c:v>0.23213710130613951</c:v>
                </c:pt>
                <c:pt idx="58">
                  <c:v>0.23213710130613951</c:v>
                </c:pt>
                <c:pt idx="59">
                  <c:v>0.23213710130613951</c:v>
                </c:pt>
                <c:pt idx="60">
                  <c:v>0.23213710130613951</c:v>
                </c:pt>
                <c:pt idx="61">
                  <c:v>0.23213710130613951</c:v>
                </c:pt>
                <c:pt idx="62">
                  <c:v>0.23213710130613951</c:v>
                </c:pt>
                <c:pt idx="63">
                  <c:v>0.23213710130613951</c:v>
                </c:pt>
                <c:pt idx="64">
                  <c:v>0.23213710130613951</c:v>
                </c:pt>
                <c:pt idx="65">
                  <c:v>0.23213710130613951</c:v>
                </c:pt>
                <c:pt idx="66">
                  <c:v>0.23213710130613951</c:v>
                </c:pt>
                <c:pt idx="67">
                  <c:v>0.23213710130613951</c:v>
                </c:pt>
                <c:pt idx="68">
                  <c:v>0.23213710130613951</c:v>
                </c:pt>
                <c:pt idx="69">
                  <c:v>0.23213710130613951</c:v>
                </c:pt>
                <c:pt idx="70">
                  <c:v>0.23213710130613951</c:v>
                </c:pt>
                <c:pt idx="71">
                  <c:v>0.23213710130613951</c:v>
                </c:pt>
              </c:numCache>
            </c:numRef>
          </c:val>
        </c:ser>
        <c:ser>
          <c:idx val="6"/>
          <c:order val="6"/>
          <c:tx>
            <c:strRef>
              <c:f>'GAUCHE Extrados (GE)'!$BC$1</c:f>
              <c:strCache>
                <c:ptCount val="1"/>
                <c:pt idx="0">
                  <c:v>Seuil 3 sigma G6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(GE)'!$BC$2:$BC$73</c:f>
              <c:numCache>
                <c:formatCode>General</c:formatCode>
                <c:ptCount val="72"/>
                <c:pt idx="0">
                  <c:v>0.23213710130613951</c:v>
                </c:pt>
                <c:pt idx="1">
                  <c:v>0.23213710130613951</c:v>
                </c:pt>
                <c:pt idx="2">
                  <c:v>0.23213710130613951</c:v>
                </c:pt>
                <c:pt idx="3">
                  <c:v>0.23213710130613951</c:v>
                </c:pt>
                <c:pt idx="4">
                  <c:v>0.23213710130613951</c:v>
                </c:pt>
                <c:pt idx="5">
                  <c:v>0.23213710130613951</c:v>
                </c:pt>
                <c:pt idx="6">
                  <c:v>0.23213710130613951</c:v>
                </c:pt>
                <c:pt idx="7">
                  <c:v>0.23213710130613951</c:v>
                </c:pt>
                <c:pt idx="8">
                  <c:v>0.23213710130613951</c:v>
                </c:pt>
                <c:pt idx="9">
                  <c:v>0.23213710130613951</c:v>
                </c:pt>
                <c:pt idx="10">
                  <c:v>0.23213710130613951</c:v>
                </c:pt>
                <c:pt idx="11">
                  <c:v>0.23213710130613951</c:v>
                </c:pt>
                <c:pt idx="12">
                  <c:v>0.23213710130613951</c:v>
                </c:pt>
                <c:pt idx="13">
                  <c:v>0.23213710130613951</c:v>
                </c:pt>
                <c:pt idx="14">
                  <c:v>0.23213710130613951</c:v>
                </c:pt>
                <c:pt idx="15">
                  <c:v>0.23213710130613951</c:v>
                </c:pt>
                <c:pt idx="16">
                  <c:v>0.23213710130613951</c:v>
                </c:pt>
                <c:pt idx="17">
                  <c:v>0.23213710130613951</c:v>
                </c:pt>
                <c:pt idx="18">
                  <c:v>0.23213710130613951</c:v>
                </c:pt>
                <c:pt idx="19">
                  <c:v>0.23213710130613951</c:v>
                </c:pt>
                <c:pt idx="20">
                  <c:v>0.23213710130613951</c:v>
                </c:pt>
                <c:pt idx="21">
                  <c:v>0.23213710130613951</c:v>
                </c:pt>
                <c:pt idx="22">
                  <c:v>0.23213710130613951</c:v>
                </c:pt>
                <c:pt idx="23">
                  <c:v>0.23213710130613951</c:v>
                </c:pt>
                <c:pt idx="24">
                  <c:v>0.23213710130613951</c:v>
                </c:pt>
                <c:pt idx="25">
                  <c:v>0.23213710130613951</c:v>
                </c:pt>
                <c:pt idx="26">
                  <c:v>0.23213710130613951</c:v>
                </c:pt>
                <c:pt idx="27">
                  <c:v>0.23213710130613951</c:v>
                </c:pt>
                <c:pt idx="28">
                  <c:v>0.23213710130613951</c:v>
                </c:pt>
                <c:pt idx="29">
                  <c:v>0.23213710130613951</c:v>
                </c:pt>
                <c:pt idx="30">
                  <c:v>0.23213710130613951</c:v>
                </c:pt>
                <c:pt idx="31">
                  <c:v>0.23213710130613951</c:v>
                </c:pt>
                <c:pt idx="32">
                  <c:v>0.23213710130613951</c:v>
                </c:pt>
                <c:pt idx="33">
                  <c:v>0.23213710130613951</c:v>
                </c:pt>
                <c:pt idx="34">
                  <c:v>0.23213710130613951</c:v>
                </c:pt>
                <c:pt idx="35">
                  <c:v>0.23213710130613951</c:v>
                </c:pt>
                <c:pt idx="36">
                  <c:v>0.23213710130613951</c:v>
                </c:pt>
                <c:pt idx="37">
                  <c:v>0.23213710130613951</c:v>
                </c:pt>
                <c:pt idx="38">
                  <c:v>0.23213710130613951</c:v>
                </c:pt>
                <c:pt idx="39">
                  <c:v>0.23213710130613951</c:v>
                </c:pt>
                <c:pt idx="40">
                  <c:v>0.23213710130613951</c:v>
                </c:pt>
                <c:pt idx="41">
                  <c:v>0.23213710130613951</c:v>
                </c:pt>
                <c:pt idx="42">
                  <c:v>0.23213710130613951</c:v>
                </c:pt>
                <c:pt idx="43">
                  <c:v>0.23213710130613951</c:v>
                </c:pt>
                <c:pt idx="44">
                  <c:v>0.23213710130613951</c:v>
                </c:pt>
                <c:pt idx="45">
                  <c:v>0.23213710130613951</c:v>
                </c:pt>
                <c:pt idx="46">
                  <c:v>0.23213710130613951</c:v>
                </c:pt>
                <c:pt idx="47">
                  <c:v>0.23213710130613951</c:v>
                </c:pt>
                <c:pt idx="48">
                  <c:v>0.23213710130613951</c:v>
                </c:pt>
                <c:pt idx="49">
                  <c:v>0.23213710130613951</c:v>
                </c:pt>
                <c:pt idx="50">
                  <c:v>0.23213710130613951</c:v>
                </c:pt>
                <c:pt idx="51">
                  <c:v>0.23213710130613951</c:v>
                </c:pt>
                <c:pt idx="52">
                  <c:v>0.23213710130613951</c:v>
                </c:pt>
                <c:pt idx="53">
                  <c:v>0.23213710130613951</c:v>
                </c:pt>
                <c:pt idx="54">
                  <c:v>0.23213710130613951</c:v>
                </c:pt>
                <c:pt idx="55">
                  <c:v>0.23213710130613951</c:v>
                </c:pt>
                <c:pt idx="56">
                  <c:v>0.23213710130613951</c:v>
                </c:pt>
                <c:pt idx="57">
                  <c:v>0.23213710130613951</c:v>
                </c:pt>
                <c:pt idx="58">
                  <c:v>0.23213710130613951</c:v>
                </c:pt>
                <c:pt idx="59">
                  <c:v>0.23213710130613951</c:v>
                </c:pt>
                <c:pt idx="60">
                  <c:v>0.23213710130613951</c:v>
                </c:pt>
                <c:pt idx="61">
                  <c:v>0.23213710130613951</c:v>
                </c:pt>
                <c:pt idx="62">
                  <c:v>0.23213710130613951</c:v>
                </c:pt>
                <c:pt idx="63">
                  <c:v>0.23213710130613951</c:v>
                </c:pt>
                <c:pt idx="64">
                  <c:v>0.23213710130613951</c:v>
                </c:pt>
                <c:pt idx="65">
                  <c:v>0.23213710130613951</c:v>
                </c:pt>
                <c:pt idx="66">
                  <c:v>0.23213710130613951</c:v>
                </c:pt>
                <c:pt idx="67">
                  <c:v>0.23213710130613951</c:v>
                </c:pt>
                <c:pt idx="68">
                  <c:v>0.23213710130613951</c:v>
                </c:pt>
                <c:pt idx="69">
                  <c:v>0.23213710130613951</c:v>
                </c:pt>
                <c:pt idx="70">
                  <c:v>0.23213710130613951</c:v>
                </c:pt>
                <c:pt idx="71">
                  <c:v>0.23213710130613951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841472"/>
        <c:axId val="232841864"/>
      </c:areaChart>
      <c:lineChart>
        <c:grouping val="standard"/>
        <c:varyColors val="0"/>
        <c:ser>
          <c:idx val="0"/>
          <c:order val="0"/>
          <c:tx>
            <c:strRef>
              <c:f>'GAUCHE Extrados (GE)'!$M$1</c:f>
              <c:strCache>
                <c:ptCount val="1"/>
                <c:pt idx="0">
                  <c:v>cercle G6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(GE)'!$M$2:$M$73</c:f>
              <c:numCache>
                <c:formatCode>0.00</c:formatCode>
                <c:ptCount val="72"/>
                <c:pt idx="0">
                  <c:v>0.55000000000000004</c:v>
                </c:pt>
                <c:pt idx="1">
                  <c:v>0.22</c:v>
                </c:pt>
                <c:pt idx="2">
                  <c:v>0.27</c:v>
                </c:pt>
                <c:pt idx="3">
                  <c:v>0.28000000000000003</c:v>
                </c:pt>
                <c:pt idx="4">
                  <c:v>0.31</c:v>
                </c:pt>
                <c:pt idx="5">
                  <c:v>0.59</c:v>
                </c:pt>
                <c:pt idx="6">
                  <c:v>0.28000000000000003</c:v>
                </c:pt>
                <c:pt idx="7">
                  <c:v>0.26</c:v>
                </c:pt>
                <c:pt idx="8">
                  <c:v>0.22</c:v>
                </c:pt>
                <c:pt idx="9">
                  <c:v>0.43</c:v>
                </c:pt>
                <c:pt idx="10">
                  <c:v>0.22</c:v>
                </c:pt>
                <c:pt idx="11">
                  <c:v>0.19</c:v>
                </c:pt>
                <c:pt idx="12">
                  <c:v>0.93</c:v>
                </c:pt>
                <c:pt idx="13">
                  <c:v>0.45</c:v>
                </c:pt>
                <c:pt idx="14">
                  <c:v>0.23</c:v>
                </c:pt>
                <c:pt idx="15">
                  <c:v>0.19</c:v>
                </c:pt>
                <c:pt idx="16">
                  <c:v>0.21</c:v>
                </c:pt>
                <c:pt idx="17">
                  <c:v>0.23</c:v>
                </c:pt>
                <c:pt idx="18">
                  <c:v>0.28999999999999998</c:v>
                </c:pt>
                <c:pt idx="19">
                  <c:v>0.2</c:v>
                </c:pt>
                <c:pt idx="20">
                  <c:v>0.4</c:v>
                </c:pt>
                <c:pt idx="21">
                  <c:v>0.05</c:v>
                </c:pt>
                <c:pt idx="22">
                  <c:v>0.56000000000000005</c:v>
                </c:pt>
                <c:pt idx="23">
                  <c:v>0.56000000000000005</c:v>
                </c:pt>
                <c:pt idx="24">
                  <c:v>0.28000000000000003</c:v>
                </c:pt>
                <c:pt idx="25">
                  <c:v>0.5</c:v>
                </c:pt>
                <c:pt idx="26">
                  <c:v>0.54</c:v>
                </c:pt>
                <c:pt idx="27">
                  <c:v>0.39</c:v>
                </c:pt>
                <c:pt idx="28">
                  <c:v>0.46</c:v>
                </c:pt>
                <c:pt idx="29">
                  <c:v>0.37</c:v>
                </c:pt>
                <c:pt idx="30">
                  <c:v>0.88</c:v>
                </c:pt>
                <c:pt idx="31">
                  <c:v>0.28999999999999998</c:v>
                </c:pt>
                <c:pt idx="32">
                  <c:v>0.08</c:v>
                </c:pt>
                <c:pt idx="33">
                  <c:v>0.26</c:v>
                </c:pt>
                <c:pt idx="34">
                  <c:v>0.23</c:v>
                </c:pt>
                <c:pt idx="35">
                  <c:v>0.33</c:v>
                </c:pt>
                <c:pt idx="36">
                  <c:v>0.21</c:v>
                </c:pt>
                <c:pt idx="37">
                  <c:v>0.18</c:v>
                </c:pt>
                <c:pt idx="38">
                  <c:v>0.21</c:v>
                </c:pt>
                <c:pt idx="39">
                  <c:v>0.27</c:v>
                </c:pt>
                <c:pt idx="40">
                  <c:v>0.09</c:v>
                </c:pt>
                <c:pt idx="41">
                  <c:v>0.38</c:v>
                </c:pt>
                <c:pt idx="42">
                  <c:v>0.52</c:v>
                </c:pt>
                <c:pt idx="43">
                  <c:v>0.8</c:v>
                </c:pt>
                <c:pt idx="44">
                  <c:v>0.28999999999999998</c:v>
                </c:pt>
                <c:pt idx="45">
                  <c:v>0.79</c:v>
                </c:pt>
                <c:pt idx="46">
                  <c:v>0.1</c:v>
                </c:pt>
                <c:pt idx="47">
                  <c:v>0.11</c:v>
                </c:pt>
                <c:pt idx="48">
                  <c:v>0.13</c:v>
                </c:pt>
                <c:pt idx="49">
                  <c:v>0.16</c:v>
                </c:pt>
                <c:pt idx="50">
                  <c:v>0.09</c:v>
                </c:pt>
                <c:pt idx="51">
                  <c:v>0.23</c:v>
                </c:pt>
                <c:pt idx="52">
                  <c:v>0.52</c:v>
                </c:pt>
                <c:pt idx="53">
                  <c:v>0.28999999999999998</c:v>
                </c:pt>
                <c:pt idx="54">
                  <c:v>0.13</c:v>
                </c:pt>
                <c:pt idx="55">
                  <c:v>0.86</c:v>
                </c:pt>
                <c:pt idx="56">
                  <c:v>0.69</c:v>
                </c:pt>
                <c:pt idx="57">
                  <c:v>0.44</c:v>
                </c:pt>
                <c:pt idx="58">
                  <c:v>0.83</c:v>
                </c:pt>
                <c:pt idx="59">
                  <c:v>0.67</c:v>
                </c:pt>
                <c:pt idx="60">
                  <c:v>0.74</c:v>
                </c:pt>
                <c:pt idx="61">
                  <c:v>0.87</c:v>
                </c:pt>
                <c:pt idx="62">
                  <c:v>0.77</c:v>
                </c:pt>
                <c:pt idx="63">
                  <c:v>0.46</c:v>
                </c:pt>
                <c:pt idx="64">
                  <c:v>0.56000000000000005</c:v>
                </c:pt>
                <c:pt idx="65">
                  <c:v>0.39</c:v>
                </c:pt>
                <c:pt idx="66">
                  <c:v>0.44</c:v>
                </c:pt>
                <c:pt idx="67">
                  <c:v>0.76</c:v>
                </c:pt>
                <c:pt idx="68">
                  <c:v>0.74</c:v>
                </c:pt>
                <c:pt idx="69">
                  <c:v>0.34</c:v>
                </c:pt>
                <c:pt idx="70">
                  <c:v>0.38</c:v>
                </c:pt>
                <c:pt idx="71">
                  <c:v>0.61799999999999999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841472"/>
        <c:axId val="232841864"/>
      </c:lineChart>
      <c:scatterChart>
        <c:scatterStyle val="lineMarker"/>
        <c:varyColors val="0"/>
        <c:ser>
          <c:idx val="1"/>
          <c:order val="1"/>
          <c:tx>
            <c:strRef>
              <c:f>'Graphiques GE'!$A$118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GE'!$B$118</c:f>
              <c:numCache>
                <c:formatCode>0.000</c:formatCode>
                <c:ptCount val="1"/>
                <c:pt idx="0">
                  <c:v>0.39983333333333332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GE'!$A$119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GE'!$B$119</c:f>
              <c:numCache>
                <c:formatCode>0.000</c:formatCode>
                <c:ptCount val="1"/>
                <c:pt idx="0">
                  <c:v>0.91107055555555561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GE'!$A$120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GE'!$B$120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841472"/>
        <c:axId val="232841864"/>
      </c:scatterChart>
      <c:catAx>
        <c:axId val="2328414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41864"/>
        <c:crosses val="autoZero"/>
        <c:auto val="1"/>
        <c:lblAlgn val="ctr"/>
        <c:lblOffset val="100"/>
        <c:noMultiLvlLbl val="0"/>
      </c:catAx>
      <c:valAx>
        <c:axId val="232841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4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G7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(GE)'!$BE$1</c:f>
              <c:strCache>
                <c:ptCount val="1"/>
                <c:pt idx="0">
                  <c:v>Seuil 1 sigma G7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(GE)'!$BE$2:$BE$73</c:f>
              <c:numCache>
                <c:formatCode>General</c:formatCode>
                <c:ptCount val="72"/>
                <c:pt idx="0">
                  <c:v>0.70478713477952937</c:v>
                </c:pt>
                <c:pt idx="1">
                  <c:v>0.70478713477952937</c:v>
                </c:pt>
                <c:pt idx="2">
                  <c:v>0.70478713477952937</c:v>
                </c:pt>
                <c:pt idx="3">
                  <c:v>0.70478713477952937</c:v>
                </c:pt>
                <c:pt idx="4">
                  <c:v>0.70478713477952937</c:v>
                </c:pt>
                <c:pt idx="5">
                  <c:v>0.70478713477952937</c:v>
                </c:pt>
                <c:pt idx="6">
                  <c:v>0.70478713477952937</c:v>
                </c:pt>
                <c:pt idx="7">
                  <c:v>0.70478713477952937</c:v>
                </c:pt>
                <c:pt idx="8">
                  <c:v>0.70478713477952937</c:v>
                </c:pt>
                <c:pt idx="9">
                  <c:v>0.70478713477952937</c:v>
                </c:pt>
                <c:pt idx="10">
                  <c:v>0.70478713477952937</c:v>
                </c:pt>
                <c:pt idx="11">
                  <c:v>0.70478713477952937</c:v>
                </c:pt>
                <c:pt idx="12">
                  <c:v>0.70478713477952937</c:v>
                </c:pt>
                <c:pt idx="13">
                  <c:v>0.70478713477952937</c:v>
                </c:pt>
                <c:pt idx="14">
                  <c:v>0.70478713477952937</c:v>
                </c:pt>
                <c:pt idx="15">
                  <c:v>0.70478713477952937</c:v>
                </c:pt>
                <c:pt idx="16">
                  <c:v>0.70478713477952937</c:v>
                </c:pt>
                <c:pt idx="17">
                  <c:v>0.70478713477952937</c:v>
                </c:pt>
                <c:pt idx="18">
                  <c:v>0.70478713477952937</c:v>
                </c:pt>
                <c:pt idx="19">
                  <c:v>0.70478713477952937</c:v>
                </c:pt>
                <c:pt idx="20">
                  <c:v>0.70478713477952937</c:v>
                </c:pt>
                <c:pt idx="21">
                  <c:v>0.70478713477952937</c:v>
                </c:pt>
                <c:pt idx="22">
                  <c:v>0.70478713477952937</c:v>
                </c:pt>
                <c:pt idx="23">
                  <c:v>0.70478713477952937</c:v>
                </c:pt>
                <c:pt idx="24">
                  <c:v>0.70478713477952937</c:v>
                </c:pt>
                <c:pt idx="25">
                  <c:v>0.70478713477952937</c:v>
                </c:pt>
                <c:pt idx="26">
                  <c:v>0.70478713477952937</c:v>
                </c:pt>
                <c:pt idx="27">
                  <c:v>0.70478713477952937</c:v>
                </c:pt>
                <c:pt idx="28">
                  <c:v>0.70478713477952937</c:v>
                </c:pt>
                <c:pt idx="29">
                  <c:v>0.70478713477952937</c:v>
                </c:pt>
                <c:pt idx="30">
                  <c:v>0.70478713477952937</c:v>
                </c:pt>
                <c:pt idx="31">
                  <c:v>0.70478713477952937</c:v>
                </c:pt>
                <c:pt idx="32">
                  <c:v>0.70478713477952937</c:v>
                </c:pt>
                <c:pt idx="33">
                  <c:v>0.70478713477952937</c:v>
                </c:pt>
                <c:pt idx="34">
                  <c:v>0.70478713477952937</c:v>
                </c:pt>
                <c:pt idx="35">
                  <c:v>0.70478713477952937</c:v>
                </c:pt>
                <c:pt idx="36">
                  <c:v>0.70478713477952937</c:v>
                </c:pt>
                <c:pt idx="37">
                  <c:v>0.70478713477952937</c:v>
                </c:pt>
                <c:pt idx="38">
                  <c:v>0.70478713477952937</c:v>
                </c:pt>
                <c:pt idx="39">
                  <c:v>0.70478713477952937</c:v>
                </c:pt>
                <c:pt idx="40">
                  <c:v>0.70478713477952937</c:v>
                </c:pt>
                <c:pt idx="41">
                  <c:v>0.70478713477952937</c:v>
                </c:pt>
                <c:pt idx="42">
                  <c:v>0.70478713477952937</c:v>
                </c:pt>
                <c:pt idx="43">
                  <c:v>0.70478713477952937</c:v>
                </c:pt>
                <c:pt idx="44">
                  <c:v>0.70478713477952937</c:v>
                </c:pt>
                <c:pt idx="45">
                  <c:v>0.70478713477952937</c:v>
                </c:pt>
                <c:pt idx="46">
                  <c:v>0.70478713477952937</c:v>
                </c:pt>
                <c:pt idx="47">
                  <c:v>0.70478713477952937</c:v>
                </c:pt>
                <c:pt idx="48">
                  <c:v>0.70478713477952937</c:v>
                </c:pt>
                <c:pt idx="49">
                  <c:v>0.70478713477952937</c:v>
                </c:pt>
                <c:pt idx="50">
                  <c:v>0.70478713477952937</c:v>
                </c:pt>
                <c:pt idx="51">
                  <c:v>0.70478713477952937</c:v>
                </c:pt>
                <c:pt idx="52">
                  <c:v>0.70478713477952937</c:v>
                </c:pt>
                <c:pt idx="53">
                  <c:v>0.70478713477952937</c:v>
                </c:pt>
                <c:pt idx="54">
                  <c:v>0.70478713477952937</c:v>
                </c:pt>
                <c:pt idx="55">
                  <c:v>0.70478713477952937</c:v>
                </c:pt>
                <c:pt idx="56">
                  <c:v>0.70478713477952937</c:v>
                </c:pt>
                <c:pt idx="57">
                  <c:v>0.70478713477952937</c:v>
                </c:pt>
                <c:pt idx="58">
                  <c:v>0.70478713477952937</c:v>
                </c:pt>
                <c:pt idx="59">
                  <c:v>0.70478713477952937</c:v>
                </c:pt>
                <c:pt idx="60">
                  <c:v>0.70478713477952937</c:v>
                </c:pt>
                <c:pt idx="61">
                  <c:v>0.70478713477952937</c:v>
                </c:pt>
                <c:pt idx="62">
                  <c:v>0.70478713477952937</c:v>
                </c:pt>
                <c:pt idx="63">
                  <c:v>0.70478713477952937</c:v>
                </c:pt>
                <c:pt idx="64">
                  <c:v>0.70478713477952937</c:v>
                </c:pt>
                <c:pt idx="65">
                  <c:v>0.70478713477952937</c:v>
                </c:pt>
                <c:pt idx="66">
                  <c:v>0.70478713477952937</c:v>
                </c:pt>
                <c:pt idx="67">
                  <c:v>0.70478713477952937</c:v>
                </c:pt>
                <c:pt idx="68">
                  <c:v>0.70478713477952937</c:v>
                </c:pt>
                <c:pt idx="69">
                  <c:v>0.70478713477952937</c:v>
                </c:pt>
                <c:pt idx="70">
                  <c:v>0.70478713477952937</c:v>
                </c:pt>
                <c:pt idx="71">
                  <c:v>0.70478713477952937</c:v>
                </c:pt>
              </c:numCache>
            </c:numRef>
          </c:val>
        </c:ser>
        <c:ser>
          <c:idx val="5"/>
          <c:order val="5"/>
          <c:tx>
            <c:strRef>
              <c:f>'GAUCHE Extrados (GE)'!$BF$1</c:f>
              <c:strCache>
                <c:ptCount val="1"/>
                <c:pt idx="0">
                  <c:v>Seuil 2 sigma G7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(GE)'!$BF$2:$BF$73</c:f>
              <c:numCache>
                <c:formatCode>General</c:formatCode>
                <c:ptCount val="72"/>
                <c:pt idx="0">
                  <c:v>0.23582880144619614</c:v>
                </c:pt>
                <c:pt idx="1">
                  <c:v>0.23582880144619614</c:v>
                </c:pt>
                <c:pt idx="2">
                  <c:v>0.23582880144619614</c:v>
                </c:pt>
                <c:pt idx="3">
                  <c:v>0.23582880144619614</c:v>
                </c:pt>
                <c:pt idx="4">
                  <c:v>0.23582880144619614</c:v>
                </c:pt>
                <c:pt idx="5">
                  <c:v>0.23582880144619614</c:v>
                </c:pt>
                <c:pt idx="6">
                  <c:v>0.23582880144619614</c:v>
                </c:pt>
                <c:pt idx="7">
                  <c:v>0.23582880144619614</c:v>
                </c:pt>
                <c:pt idx="8">
                  <c:v>0.23582880144619614</c:v>
                </c:pt>
                <c:pt idx="9">
                  <c:v>0.23582880144619614</c:v>
                </c:pt>
                <c:pt idx="10">
                  <c:v>0.23582880144619614</c:v>
                </c:pt>
                <c:pt idx="11">
                  <c:v>0.23582880144619614</c:v>
                </c:pt>
                <c:pt idx="12">
                  <c:v>0.23582880144619614</c:v>
                </c:pt>
                <c:pt idx="13">
                  <c:v>0.23582880144619614</c:v>
                </c:pt>
                <c:pt idx="14">
                  <c:v>0.23582880144619614</c:v>
                </c:pt>
                <c:pt idx="15">
                  <c:v>0.23582880144619614</c:v>
                </c:pt>
                <c:pt idx="16">
                  <c:v>0.23582880144619614</c:v>
                </c:pt>
                <c:pt idx="17">
                  <c:v>0.23582880144619614</c:v>
                </c:pt>
                <c:pt idx="18">
                  <c:v>0.23582880144619614</c:v>
                </c:pt>
                <c:pt idx="19">
                  <c:v>0.23582880144619614</c:v>
                </c:pt>
                <c:pt idx="20">
                  <c:v>0.23582880144619614</c:v>
                </c:pt>
                <c:pt idx="21">
                  <c:v>0.23582880144619614</c:v>
                </c:pt>
                <c:pt idx="22">
                  <c:v>0.23582880144619614</c:v>
                </c:pt>
                <c:pt idx="23">
                  <c:v>0.23582880144619614</c:v>
                </c:pt>
                <c:pt idx="24">
                  <c:v>0.23582880144619614</c:v>
                </c:pt>
                <c:pt idx="25">
                  <c:v>0.23582880144619614</c:v>
                </c:pt>
                <c:pt idx="26">
                  <c:v>0.23582880144619614</c:v>
                </c:pt>
                <c:pt idx="27">
                  <c:v>0.23582880144619614</c:v>
                </c:pt>
                <c:pt idx="28">
                  <c:v>0.23582880144619614</c:v>
                </c:pt>
                <c:pt idx="29">
                  <c:v>0.23582880144619614</c:v>
                </c:pt>
                <c:pt idx="30">
                  <c:v>0.23582880144619614</c:v>
                </c:pt>
                <c:pt idx="31">
                  <c:v>0.23582880144619614</c:v>
                </c:pt>
                <c:pt idx="32">
                  <c:v>0.23582880144619614</c:v>
                </c:pt>
                <c:pt idx="33">
                  <c:v>0.23582880144619614</c:v>
                </c:pt>
                <c:pt idx="34">
                  <c:v>0.23582880144619614</c:v>
                </c:pt>
                <c:pt idx="35">
                  <c:v>0.23582880144619614</c:v>
                </c:pt>
                <c:pt idx="36">
                  <c:v>0.23582880144619614</c:v>
                </c:pt>
                <c:pt idx="37">
                  <c:v>0.23582880144619614</c:v>
                </c:pt>
                <c:pt idx="38">
                  <c:v>0.23582880144619614</c:v>
                </c:pt>
                <c:pt idx="39">
                  <c:v>0.23582880144619614</c:v>
                </c:pt>
                <c:pt idx="40">
                  <c:v>0.23582880144619614</c:v>
                </c:pt>
                <c:pt idx="41">
                  <c:v>0.23582880144619614</c:v>
                </c:pt>
                <c:pt idx="42">
                  <c:v>0.23582880144619614</c:v>
                </c:pt>
                <c:pt idx="43">
                  <c:v>0.23582880144619614</c:v>
                </c:pt>
                <c:pt idx="44">
                  <c:v>0.23582880144619614</c:v>
                </c:pt>
                <c:pt idx="45">
                  <c:v>0.23582880144619614</c:v>
                </c:pt>
                <c:pt idx="46">
                  <c:v>0.23582880144619614</c:v>
                </c:pt>
                <c:pt idx="47">
                  <c:v>0.23582880144619614</c:v>
                </c:pt>
                <c:pt idx="48">
                  <c:v>0.23582880144619614</c:v>
                </c:pt>
                <c:pt idx="49">
                  <c:v>0.23582880144619614</c:v>
                </c:pt>
                <c:pt idx="50">
                  <c:v>0.23582880144619614</c:v>
                </c:pt>
                <c:pt idx="51">
                  <c:v>0.23582880144619614</c:v>
                </c:pt>
                <c:pt idx="52">
                  <c:v>0.23582880144619614</c:v>
                </c:pt>
                <c:pt idx="53">
                  <c:v>0.23582880144619614</c:v>
                </c:pt>
                <c:pt idx="54">
                  <c:v>0.23582880144619614</c:v>
                </c:pt>
                <c:pt idx="55">
                  <c:v>0.23582880144619614</c:v>
                </c:pt>
                <c:pt idx="56">
                  <c:v>0.23582880144619614</c:v>
                </c:pt>
                <c:pt idx="57">
                  <c:v>0.23582880144619614</c:v>
                </c:pt>
                <c:pt idx="58">
                  <c:v>0.23582880144619614</c:v>
                </c:pt>
                <c:pt idx="59">
                  <c:v>0.23582880144619614</c:v>
                </c:pt>
                <c:pt idx="60">
                  <c:v>0.23582880144619614</c:v>
                </c:pt>
                <c:pt idx="61">
                  <c:v>0.23582880144619614</c:v>
                </c:pt>
                <c:pt idx="62">
                  <c:v>0.23582880144619614</c:v>
                </c:pt>
                <c:pt idx="63">
                  <c:v>0.23582880144619614</c:v>
                </c:pt>
                <c:pt idx="64">
                  <c:v>0.23582880144619614</c:v>
                </c:pt>
                <c:pt idx="65">
                  <c:v>0.23582880144619614</c:v>
                </c:pt>
                <c:pt idx="66">
                  <c:v>0.23582880144619614</c:v>
                </c:pt>
                <c:pt idx="67">
                  <c:v>0.23582880144619614</c:v>
                </c:pt>
                <c:pt idx="68">
                  <c:v>0.23582880144619614</c:v>
                </c:pt>
                <c:pt idx="69">
                  <c:v>0.23582880144619614</c:v>
                </c:pt>
                <c:pt idx="70">
                  <c:v>0.23582880144619614</c:v>
                </c:pt>
                <c:pt idx="71">
                  <c:v>0.23582880144619614</c:v>
                </c:pt>
              </c:numCache>
            </c:numRef>
          </c:val>
        </c:ser>
        <c:ser>
          <c:idx val="6"/>
          <c:order val="6"/>
          <c:tx>
            <c:strRef>
              <c:f>'GAUCHE Extrados (GE)'!$BG$1</c:f>
              <c:strCache>
                <c:ptCount val="1"/>
                <c:pt idx="0">
                  <c:v>Seuil 3 sigma G7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(GE)'!$BG$2:$BG$73</c:f>
              <c:numCache>
                <c:formatCode>General</c:formatCode>
                <c:ptCount val="72"/>
                <c:pt idx="0">
                  <c:v>0.23582880144619614</c:v>
                </c:pt>
                <c:pt idx="1">
                  <c:v>0.23582880144619614</c:v>
                </c:pt>
                <c:pt idx="2">
                  <c:v>0.23582880144619614</c:v>
                </c:pt>
                <c:pt idx="3">
                  <c:v>0.23582880144619614</c:v>
                </c:pt>
                <c:pt idx="4">
                  <c:v>0.23582880144619614</c:v>
                </c:pt>
                <c:pt idx="5">
                  <c:v>0.23582880144619614</c:v>
                </c:pt>
                <c:pt idx="6">
                  <c:v>0.23582880144619614</c:v>
                </c:pt>
                <c:pt idx="7">
                  <c:v>0.23582880144619614</c:v>
                </c:pt>
                <c:pt idx="8">
                  <c:v>0.23582880144619614</c:v>
                </c:pt>
                <c:pt idx="9">
                  <c:v>0.23582880144619614</c:v>
                </c:pt>
                <c:pt idx="10">
                  <c:v>0.23582880144619614</c:v>
                </c:pt>
                <c:pt idx="11">
                  <c:v>0.23582880144619614</c:v>
                </c:pt>
                <c:pt idx="12">
                  <c:v>0.23582880144619614</c:v>
                </c:pt>
                <c:pt idx="13">
                  <c:v>0.23582880144619614</c:v>
                </c:pt>
                <c:pt idx="14">
                  <c:v>0.23582880144619614</c:v>
                </c:pt>
                <c:pt idx="15">
                  <c:v>0.23582880144619614</c:v>
                </c:pt>
                <c:pt idx="16">
                  <c:v>0.23582880144619614</c:v>
                </c:pt>
                <c:pt idx="17">
                  <c:v>0.23582880144619614</c:v>
                </c:pt>
                <c:pt idx="18">
                  <c:v>0.23582880144619614</c:v>
                </c:pt>
                <c:pt idx="19">
                  <c:v>0.23582880144619614</c:v>
                </c:pt>
                <c:pt idx="20">
                  <c:v>0.23582880144619614</c:v>
                </c:pt>
                <c:pt idx="21">
                  <c:v>0.23582880144619614</c:v>
                </c:pt>
                <c:pt idx="22">
                  <c:v>0.23582880144619614</c:v>
                </c:pt>
                <c:pt idx="23">
                  <c:v>0.23582880144619614</c:v>
                </c:pt>
                <c:pt idx="24">
                  <c:v>0.23582880144619614</c:v>
                </c:pt>
                <c:pt idx="25">
                  <c:v>0.23582880144619614</c:v>
                </c:pt>
                <c:pt idx="26">
                  <c:v>0.23582880144619614</c:v>
                </c:pt>
                <c:pt idx="27">
                  <c:v>0.23582880144619614</c:v>
                </c:pt>
                <c:pt idx="28">
                  <c:v>0.23582880144619614</c:v>
                </c:pt>
                <c:pt idx="29">
                  <c:v>0.23582880144619614</c:v>
                </c:pt>
                <c:pt idx="30">
                  <c:v>0.23582880144619614</c:v>
                </c:pt>
                <c:pt idx="31">
                  <c:v>0.23582880144619614</c:v>
                </c:pt>
                <c:pt idx="32">
                  <c:v>0.23582880144619614</c:v>
                </c:pt>
                <c:pt idx="33">
                  <c:v>0.23582880144619614</c:v>
                </c:pt>
                <c:pt idx="34">
                  <c:v>0.23582880144619614</c:v>
                </c:pt>
                <c:pt idx="35">
                  <c:v>0.23582880144619614</c:v>
                </c:pt>
                <c:pt idx="36">
                  <c:v>0.23582880144619614</c:v>
                </c:pt>
                <c:pt idx="37">
                  <c:v>0.23582880144619614</c:v>
                </c:pt>
                <c:pt idx="38">
                  <c:v>0.23582880144619614</c:v>
                </c:pt>
                <c:pt idx="39">
                  <c:v>0.23582880144619614</c:v>
                </c:pt>
                <c:pt idx="40">
                  <c:v>0.23582880144619614</c:v>
                </c:pt>
                <c:pt idx="41">
                  <c:v>0.23582880144619614</c:v>
                </c:pt>
                <c:pt idx="42">
                  <c:v>0.23582880144619614</c:v>
                </c:pt>
                <c:pt idx="43">
                  <c:v>0.23582880144619614</c:v>
                </c:pt>
                <c:pt idx="44">
                  <c:v>0.23582880144619614</c:v>
                </c:pt>
                <c:pt idx="45">
                  <c:v>0.23582880144619614</c:v>
                </c:pt>
                <c:pt idx="46">
                  <c:v>0.23582880144619614</c:v>
                </c:pt>
                <c:pt idx="47">
                  <c:v>0.23582880144619614</c:v>
                </c:pt>
                <c:pt idx="48">
                  <c:v>0.23582880144619614</c:v>
                </c:pt>
                <c:pt idx="49">
                  <c:v>0.23582880144619614</c:v>
                </c:pt>
                <c:pt idx="50">
                  <c:v>0.23582880144619614</c:v>
                </c:pt>
                <c:pt idx="51">
                  <c:v>0.23582880144619614</c:v>
                </c:pt>
                <c:pt idx="52">
                  <c:v>0.23582880144619614</c:v>
                </c:pt>
                <c:pt idx="53">
                  <c:v>0.23582880144619614</c:v>
                </c:pt>
                <c:pt idx="54">
                  <c:v>0.23582880144619614</c:v>
                </c:pt>
                <c:pt idx="55">
                  <c:v>0.23582880144619614</c:v>
                </c:pt>
                <c:pt idx="56">
                  <c:v>0.23582880144619614</c:v>
                </c:pt>
                <c:pt idx="57">
                  <c:v>0.23582880144619614</c:v>
                </c:pt>
                <c:pt idx="58">
                  <c:v>0.23582880144619614</c:v>
                </c:pt>
                <c:pt idx="59">
                  <c:v>0.23582880144619614</c:v>
                </c:pt>
                <c:pt idx="60">
                  <c:v>0.23582880144619614</c:v>
                </c:pt>
                <c:pt idx="61">
                  <c:v>0.23582880144619614</c:v>
                </c:pt>
                <c:pt idx="62">
                  <c:v>0.23582880144619614</c:v>
                </c:pt>
                <c:pt idx="63">
                  <c:v>0.23582880144619614</c:v>
                </c:pt>
                <c:pt idx="64">
                  <c:v>0.23582880144619614</c:v>
                </c:pt>
                <c:pt idx="65">
                  <c:v>0.23582880144619614</c:v>
                </c:pt>
                <c:pt idx="66">
                  <c:v>0.23582880144619614</c:v>
                </c:pt>
                <c:pt idx="67">
                  <c:v>0.23582880144619614</c:v>
                </c:pt>
                <c:pt idx="68">
                  <c:v>0.23582880144619614</c:v>
                </c:pt>
                <c:pt idx="69">
                  <c:v>0.23582880144619614</c:v>
                </c:pt>
                <c:pt idx="70">
                  <c:v>0.23582880144619614</c:v>
                </c:pt>
                <c:pt idx="71">
                  <c:v>0.23582880144619614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842648"/>
        <c:axId val="232843040"/>
      </c:areaChart>
      <c:lineChart>
        <c:grouping val="standard"/>
        <c:varyColors val="0"/>
        <c:ser>
          <c:idx val="0"/>
          <c:order val="0"/>
          <c:tx>
            <c:strRef>
              <c:f>'GAUCHE Extrados (GE)'!$N$1</c:f>
              <c:strCache>
                <c:ptCount val="1"/>
                <c:pt idx="0">
                  <c:v>cercle G7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(GE)'!$N$2:$N$73</c:f>
              <c:numCache>
                <c:formatCode>0.00</c:formatCode>
                <c:ptCount val="72"/>
                <c:pt idx="0">
                  <c:v>0.78</c:v>
                </c:pt>
                <c:pt idx="1">
                  <c:v>0.31</c:v>
                </c:pt>
                <c:pt idx="2">
                  <c:v>0.28999999999999998</c:v>
                </c:pt>
                <c:pt idx="3">
                  <c:v>0.33</c:v>
                </c:pt>
                <c:pt idx="4">
                  <c:v>0.35</c:v>
                </c:pt>
                <c:pt idx="5">
                  <c:v>0.6</c:v>
                </c:pt>
                <c:pt idx="6">
                  <c:v>0.44</c:v>
                </c:pt>
                <c:pt idx="7">
                  <c:v>0.33</c:v>
                </c:pt>
                <c:pt idx="8">
                  <c:v>0.27</c:v>
                </c:pt>
                <c:pt idx="9">
                  <c:v>0.56999999999999995</c:v>
                </c:pt>
                <c:pt idx="10">
                  <c:v>0.32</c:v>
                </c:pt>
                <c:pt idx="11">
                  <c:v>0.26</c:v>
                </c:pt>
                <c:pt idx="12">
                  <c:v>0.91</c:v>
                </c:pt>
                <c:pt idx="13">
                  <c:v>0.51</c:v>
                </c:pt>
                <c:pt idx="14">
                  <c:v>0.31</c:v>
                </c:pt>
                <c:pt idx="15">
                  <c:v>0.28999999999999998</c:v>
                </c:pt>
                <c:pt idx="16">
                  <c:v>0.28000000000000003</c:v>
                </c:pt>
                <c:pt idx="17">
                  <c:v>0.3</c:v>
                </c:pt>
                <c:pt idx="18">
                  <c:v>0.12</c:v>
                </c:pt>
                <c:pt idx="19">
                  <c:v>0.28000000000000003</c:v>
                </c:pt>
                <c:pt idx="20">
                  <c:v>0.42</c:v>
                </c:pt>
                <c:pt idx="21">
                  <c:v>0.26</c:v>
                </c:pt>
                <c:pt idx="22">
                  <c:v>0.6</c:v>
                </c:pt>
                <c:pt idx="23">
                  <c:v>0.56000000000000005</c:v>
                </c:pt>
                <c:pt idx="24">
                  <c:v>0.34</c:v>
                </c:pt>
                <c:pt idx="25">
                  <c:v>0.52</c:v>
                </c:pt>
                <c:pt idx="26">
                  <c:v>0.66</c:v>
                </c:pt>
                <c:pt idx="27">
                  <c:v>0.43</c:v>
                </c:pt>
                <c:pt idx="28">
                  <c:v>0.57999999999999996</c:v>
                </c:pt>
                <c:pt idx="29">
                  <c:v>0.33</c:v>
                </c:pt>
                <c:pt idx="30">
                  <c:v>0.87</c:v>
                </c:pt>
                <c:pt idx="31">
                  <c:v>0.36</c:v>
                </c:pt>
                <c:pt idx="32">
                  <c:v>0.31</c:v>
                </c:pt>
                <c:pt idx="33">
                  <c:v>0.3</c:v>
                </c:pt>
                <c:pt idx="34">
                  <c:v>0.22</c:v>
                </c:pt>
                <c:pt idx="35">
                  <c:v>0.22</c:v>
                </c:pt>
                <c:pt idx="36">
                  <c:v>0.19</c:v>
                </c:pt>
                <c:pt idx="37">
                  <c:v>0.18</c:v>
                </c:pt>
                <c:pt idx="38">
                  <c:v>0.12</c:v>
                </c:pt>
                <c:pt idx="39">
                  <c:v>0.2</c:v>
                </c:pt>
                <c:pt idx="40">
                  <c:v>0.19</c:v>
                </c:pt>
                <c:pt idx="41">
                  <c:v>0.43</c:v>
                </c:pt>
                <c:pt idx="42">
                  <c:v>0.63</c:v>
                </c:pt>
                <c:pt idx="43">
                  <c:v>0.95</c:v>
                </c:pt>
                <c:pt idx="44">
                  <c:v>0.48</c:v>
                </c:pt>
                <c:pt idx="45">
                  <c:v>0.9</c:v>
                </c:pt>
                <c:pt idx="46">
                  <c:v>0.23</c:v>
                </c:pt>
                <c:pt idx="47">
                  <c:v>0.28999999999999998</c:v>
                </c:pt>
                <c:pt idx="48">
                  <c:v>0.34</c:v>
                </c:pt>
                <c:pt idx="49">
                  <c:v>0.31</c:v>
                </c:pt>
                <c:pt idx="50">
                  <c:v>0.24</c:v>
                </c:pt>
                <c:pt idx="51">
                  <c:v>0.3</c:v>
                </c:pt>
                <c:pt idx="52">
                  <c:v>0.62</c:v>
                </c:pt>
                <c:pt idx="53">
                  <c:v>0.41</c:v>
                </c:pt>
                <c:pt idx="54">
                  <c:v>0.14000000000000001</c:v>
                </c:pt>
                <c:pt idx="55">
                  <c:v>0.85</c:v>
                </c:pt>
                <c:pt idx="56">
                  <c:v>0.88</c:v>
                </c:pt>
                <c:pt idx="57">
                  <c:v>0.52</c:v>
                </c:pt>
                <c:pt idx="58">
                  <c:v>0.93</c:v>
                </c:pt>
                <c:pt idx="59">
                  <c:v>0.81</c:v>
                </c:pt>
                <c:pt idx="60">
                  <c:v>0.72</c:v>
                </c:pt>
                <c:pt idx="61">
                  <c:v>0.69</c:v>
                </c:pt>
                <c:pt idx="62">
                  <c:v>1.05</c:v>
                </c:pt>
                <c:pt idx="63">
                  <c:v>0.57999999999999996</c:v>
                </c:pt>
                <c:pt idx="64">
                  <c:v>0.7</c:v>
                </c:pt>
                <c:pt idx="65">
                  <c:v>0.41</c:v>
                </c:pt>
                <c:pt idx="66">
                  <c:v>0.54</c:v>
                </c:pt>
                <c:pt idx="67">
                  <c:v>0.81</c:v>
                </c:pt>
                <c:pt idx="68">
                  <c:v>0.77</c:v>
                </c:pt>
                <c:pt idx="69">
                  <c:v>0.40300000000000002</c:v>
                </c:pt>
                <c:pt idx="70">
                  <c:v>0.56299999999999994</c:v>
                </c:pt>
                <c:pt idx="71">
                  <c:v>0.55900000000000005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842648"/>
        <c:axId val="232843040"/>
      </c:lineChart>
      <c:scatterChart>
        <c:scatterStyle val="lineMarker"/>
        <c:varyColors val="0"/>
        <c:ser>
          <c:idx val="1"/>
          <c:order val="1"/>
          <c:tx>
            <c:strRef>
              <c:f>'Graphiques GE'!$A$130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GE'!$B$130</c:f>
              <c:numCache>
                <c:formatCode>0.000</c:formatCode>
                <c:ptCount val="1"/>
                <c:pt idx="0">
                  <c:v>0.46895833333333325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GE'!$A$131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GE'!$B$131</c:f>
              <c:numCache>
                <c:formatCode>0.000</c:formatCode>
                <c:ptCount val="1"/>
                <c:pt idx="0">
                  <c:v>0.9673758333333331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GE'!$A$132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GE'!$B$132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842648"/>
        <c:axId val="232843040"/>
      </c:scatterChart>
      <c:catAx>
        <c:axId val="2328426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43040"/>
        <c:crosses val="autoZero"/>
        <c:auto val="1"/>
        <c:lblAlgn val="ctr"/>
        <c:lblOffset val="100"/>
        <c:noMultiLvlLbl val="0"/>
      </c:catAx>
      <c:valAx>
        <c:axId val="23284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42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G8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(GE)'!$BI$1</c:f>
              <c:strCache>
                <c:ptCount val="1"/>
                <c:pt idx="0">
                  <c:v>Seuil 1 sigma G8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(GE)'!$BI$2:$BI$73</c:f>
              <c:numCache>
                <c:formatCode>General</c:formatCode>
                <c:ptCount val="72"/>
                <c:pt idx="0">
                  <c:v>0.81153767405702248</c:v>
                </c:pt>
                <c:pt idx="1">
                  <c:v>0.81153767405702248</c:v>
                </c:pt>
                <c:pt idx="2">
                  <c:v>0.81153767405702248</c:v>
                </c:pt>
                <c:pt idx="3">
                  <c:v>0.81153767405702248</c:v>
                </c:pt>
                <c:pt idx="4">
                  <c:v>0.81153767405702248</c:v>
                </c:pt>
                <c:pt idx="5">
                  <c:v>0.81153767405702248</c:v>
                </c:pt>
                <c:pt idx="6">
                  <c:v>0.81153767405702248</c:v>
                </c:pt>
                <c:pt idx="7">
                  <c:v>0.81153767405702248</c:v>
                </c:pt>
                <c:pt idx="8">
                  <c:v>0.81153767405702248</c:v>
                </c:pt>
                <c:pt idx="9">
                  <c:v>0.81153767405702248</c:v>
                </c:pt>
                <c:pt idx="10">
                  <c:v>0.81153767405702248</c:v>
                </c:pt>
                <c:pt idx="11">
                  <c:v>0.81153767405702248</c:v>
                </c:pt>
                <c:pt idx="12">
                  <c:v>0.81153767405702248</c:v>
                </c:pt>
                <c:pt idx="13">
                  <c:v>0.81153767405702248</c:v>
                </c:pt>
                <c:pt idx="14">
                  <c:v>0.81153767405702248</c:v>
                </c:pt>
                <c:pt idx="15">
                  <c:v>0.81153767405702248</c:v>
                </c:pt>
                <c:pt idx="16">
                  <c:v>0.81153767405702248</c:v>
                </c:pt>
                <c:pt idx="17">
                  <c:v>0.81153767405702248</c:v>
                </c:pt>
                <c:pt idx="18">
                  <c:v>0.81153767405702248</c:v>
                </c:pt>
                <c:pt idx="19">
                  <c:v>0.81153767405702248</c:v>
                </c:pt>
                <c:pt idx="20">
                  <c:v>0.81153767405702248</c:v>
                </c:pt>
                <c:pt idx="21">
                  <c:v>0.81153767405702248</c:v>
                </c:pt>
                <c:pt idx="22">
                  <c:v>0.81153767405702248</c:v>
                </c:pt>
                <c:pt idx="23">
                  <c:v>0.81153767405702248</c:v>
                </c:pt>
                <c:pt idx="24">
                  <c:v>0.81153767405702248</c:v>
                </c:pt>
                <c:pt idx="25">
                  <c:v>0.81153767405702248</c:v>
                </c:pt>
                <c:pt idx="26">
                  <c:v>0.81153767405702248</c:v>
                </c:pt>
                <c:pt idx="27">
                  <c:v>0.81153767405702248</c:v>
                </c:pt>
                <c:pt idx="28">
                  <c:v>0.81153767405702248</c:v>
                </c:pt>
                <c:pt idx="29">
                  <c:v>0.81153767405702248</c:v>
                </c:pt>
                <c:pt idx="30">
                  <c:v>0.81153767405702248</c:v>
                </c:pt>
                <c:pt idx="31">
                  <c:v>0.81153767405702248</c:v>
                </c:pt>
                <c:pt idx="32">
                  <c:v>0.81153767405702248</c:v>
                </c:pt>
                <c:pt idx="33">
                  <c:v>0.81153767405702248</c:v>
                </c:pt>
                <c:pt idx="34">
                  <c:v>0.81153767405702248</c:v>
                </c:pt>
                <c:pt idx="35">
                  <c:v>0.81153767405702248</c:v>
                </c:pt>
                <c:pt idx="36">
                  <c:v>0.81153767405702248</c:v>
                </c:pt>
                <c:pt idx="37">
                  <c:v>0.81153767405702248</c:v>
                </c:pt>
                <c:pt idx="38">
                  <c:v>0.81153767405702248</c:v>
                </c:pt>
                <c:pt idx="39">
                  <c:v>0.81153767405702248</c:v>
                </c:pt>
                <c:pt idx="40">
                  <c:v>0.81153767405702248</c:v>
                </c:pt>
                <c:pt idx="41">
                  <c:v>0.81153767405702248</c:v>
                </c:pt>
                <c:pt idx="42">
                  <c:v>0.81153767405702248</c:v>
                </c:pt>
                <c:pt idx="43">
                  <c:v>0.81153767405702248</c:v>
                </c:pt>
                <c:pt idx="44">
                  <c:v>0.81153767405702248</c:v>
                </c:pt>
                <c:pt idx="45">
                  <c:v>0.81153767405702248</c:v>
                </c:pt>
                <c:pt idx="46">
                  <c:v>0.81153767405702248</c:v>
                </c:pt>
                <c:pt idx="47">
                  <c:v>0.81153767405702248</c:v>
                </c:pt>
                <c:pt idx="48">
                  <c:v>0.81153767405702248</c:v>
                </c:pt>
                <c:pt idx="49">
                  <c:v>0.81153767405702248</c:v>
                </c:pt>
                <c:pt idx="50">
                  <c:v>0.81153767405702248</c:v>
                </c:pt>
                <c:pt idx="51">
                  <c:v>0.81153767405702248</c:v>
                </c:pt>
                <c:pt idx="52">
                  <c:v>0.81153767405702248</c:v>
                </c:pt>
                <c:pt idx="53">
                  <c:v>0.81153767405702248</c:v>
                </c:pt>
                <c:pt idx="54">
                  <c:v>0.81153767405702248</c:v>
                </c:pt>
                <c:pt idx="55">
                  <c:v>0.81153767405702248</c:v>
                </c:pt>
                <c:pt idx="56">
                  <c:v>0.81153767405702248</c:v>
                </c:pt>
                <c:pt idx="57">
                  <c:v>0.81153767405702248</c:v>
                </c:pt>
                <c:pt idx="58">
                  <c:v>0.81153767405702248</c:v>
                </c:pt>
                <c:pt idx="59">
                  <c:v>0.81153767405702248</c:v>
                </c:pt>
                <c:pt idx="60">
                  <c:v>0.81153767405702248</c:v>
                </c:pt>
                <c:pt idx="61">
                  <c:v>0.81153767405702248</c:v>
                </c:pt>
                <c:pt idx="62">
                  <c:v>0.81153767405702248</c:v>
                </c:pt>
                <c:pt idx="63">
                  <c:v>0.81153767405702248</c:v>
                </c:pt>
                <c:pt idx="64">
                  <c:v>0.81153767405702248</c:v>
                </c:pt>
                <c:pt idx="65">
                  <c:v>0.81153767405702248</c:v>
                </c:pt>
                <c:pt idx="66">
                  <c:v>0.81153767405702248</c:v>
                </c:pt>
                <c:pt idx="67">
                  <c:v>0.81153767405702248</c:v>
                </c:pt>
                <c:pt idx="68">
                  <c:v>0.81153767405702248</c:v>
                </c:pt>
                <c:pt idx="69">
                  <c:v>0.81153767405702248</c:v>
                </c:pt>
                <c:pt idx="70">
                  <c:v>0.81153767405702248</c:v>
                </c:pt>
                <c:pt idx="71">
                  <c:v>0.81153767405702248</c:v>
                </c:pt>
              </c:numCache>
            </c:numRef>
          </c:val>
        </c:ser>
        <c:ser>
          <c:idx val="5"/>
          <c:order val="5"/>
          <c:tx>
            <c:strRef>
              <c:f>'GAUCHE Extrados (GE)'!$BJ$1</c:f>
              <c:strCache>
                <c:ptCount val="1"/>
                <c:pt idx="0">
                  <c:v>Seuil 2 sigma G8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(GE)'!$BJ$2:$BJ$73</c:f>
              <c:numCache>
                <c:formatCode>General</c:formatCode>
                <c:ptCount val="72"/>
                <c:pt idx="0">
                  <c:v>0.23391267405702243</c:v>
                </c:pt>
                <c:pt idx="1">
                  <c:v>0.23391267405702243</c:v>
                </c:pt>
                <c:pt idx="2">
                  <c:v>0.23391267405702243</c:v>
                </c:pt>
                <c:pt idx="3">
                  <c:v>0.23391267405702243</c:v>
                </c:pt>
                <c:pt idx="4">
                  <c:v>0.23391267405702243</c:v>
                </c:pt>
                <c:pt idx="5">
                  <c:v>0.23391267405702243</c:v>
                </c:pt>
                <c:pt idx="6">
                  <c:v>0.23391267405702243</c:v>
                </c:pt>
                <c:pt idx="7">
                  <c:v>0.23391267405702243</c:v>
                </c:pt>
                <c:pt idx="8">
                  <c:v>0.23391267405702243</c:v>
                </c:pt>
                <c:pt idx="9">
                  <c:v>0.23391267405702243</c:v>
                </c:pt>
                <c:pt idx="10">
                  <c:v>0.23391267405702243</c:v>
                </c:pt>
                <c:pt idx="11">
                  <c:v>0.23391267405702243</c:v>
                </c:pt>
                <c:pt idx="12">
                  <c:v>0.23391267405702243</c:v>
                </c:pt>
                <c:pt idx="13">
                  <c:v>0.23391267405702243</c:v>
                </c:pt>
                <c:pt idx="14">
                  <c:v>0.23391267405702243</c:v>
                </c:pt>
                <c:pt idx="15">
                  <c:v>0.23391267405702243</c:v>
                </c:pt>
                <c:pt idx="16">
                  <c:v>0.23391267405702243</c:v>
                </c:pt>
                <c:pt idx="17">
                  <c:v>0.23391267405702243</c:v>
                </c:pt>
                <c:pt idx="18">
                  <c:v>0.23391267405702243</c:v>
                </c:pt>
                <c:pt idx="19">
                  <c:v>0.23391267405702243</c:v>
                </c:pt>
                <c:pt idx="20">
                  <c:v>0.23391267405702243</c:v>
                </c:pt>
                <c:pt idx="21">
                  <c:v>0.23391267405702243</c:v>
                </c:pt>
                <c:pt idx="22">
                  <c:v>0.23391267405702243</c:v>
                </c:pt>
                <c:pt idx="23">
                  <c:v>0.23391267405702243</c:v>
                </c:pt>
                <c:pt idx="24">
                  <c:v>0.23391267405702243</c:v>
                </c:pt>
                <c:pt idx="25">
                  <c:v>0.23391267405702243</c:v>
                </c:pt>
                <c:pt idx="26">
                  <c:v>0.23391267405702243</c:v>
                </c:pt>
                <c:pt idx="27">
                  <c:v>0.23391267405702243</c:v>
                </c:pt>
                <c:pt idx="28">
                  <c:v>0.23391267405702243</c:v>
                </c:pt>
                <c:pt idx="29">
                  <c:v>0.23391267405702243</c:v>
                </c:pt>
                <c:pt idx="30">
                  <c:v>0.23391267405702243</c:v>
                </c:pt>
                <c:pt idx="31">
                  <c:v>0.23391267405702243</c:v>
                </c:pt>
                <c:pt idx="32">
                  <c:v>0.23391267405702243</c:v>
                </c:pt>
                <c:pt idx="33">
                  <c:v>0.23391267405702243</c:v>
                </c:pt>
                <c:pt idx="34">
                  <c:v>0.23391267405702243</c:v>
                </c:pt>
                <c:pt idx="35">
                  <c:v>0.23391267405702243</c:v>
                </c:pt>
                <c:pt idx="36">
                  <c:v>0.23391267405702243</c:v>
                </c:pt>
                <c:pt idx="37">
                  <c:v>0.23391267405702243</c:v>
                </c:pt>
                <c:pt idx="38">
                  <c:v>0.23391267405702243</c:v>
                </c:pt>
                <c:pt idx="39">
                  <c:v>0.23391267405702243</c:v>
                </c:pt>
                <c:pt idx="40">
                  <c:v>0.23391267405702243</c:v>
                </c:pt>
                <c:pt idx="41">
                  <c:v>0.23391267405702243</c:v>
                </c:pt>
                <c:pt idx="42">
                  <c:v>0.23391267405702243</c:v>
                </c:pt>
                <c:pt idx="43">
                  <c:v>0.23391267405702243</c:v>
                </c:pt>
                <c:pt idx="44">
                  <c:v>0.23391267405702243</c:v>
                </c:pt>
                <c:pt idx="45">
                  <c:v>0.23391267405702243</c:v>
                </c:pt>
                <c:pt idx="46">
                  <c:v>0.23391267405702243</c:v>
                </c:pt>
                <c:pt idx="47">
                  <c:v>0.23391267405702243</c:v>
                </c:pt>
                <c:pt idx="48">
                  <c:v>0.23391267405702243</c:v>
                </c:pt>
                <c:pt idx="49">
                  <c:v>0.23391267405702243</c:v>
                </c:pt>
                <c:pt idx="50">
                  <c:v>0.23391267405702243</c:v>
                </c:pt>
                <c:pt idx="51">
                  <c:v>0.23391267405702243</c:v>
                </c:pt>
                <c:pt idx="52">
                  <c:v>0.23391267405702243</c:v>
                </c:pt>
                <c:pt idx="53">
                  <c:v>0.23391267405702243</c:v>
                </c:pt>
                <c:pt idx="54">
                  <c:v>0.23391267405702243</c:v>
                </c:pt>
                <c:pt idx="55">
                  <c:v>0.23391267405702243</c:v>
                </c:pt>
                <c:pt idx="56">
                  <c:v>0.23391267405702243</c:v>
                </c:pt>
                <c:pt idx="57">
                  <c:v>0.23391267405702243</c:v>
                </c:pt>
                <c:pt idx="58">
                  <c:v>0.23391267405702243</c:v>
                </c:pt>
                <c:pt idx="59">
                  <c:v>0.23391267405702243</c:v>
                </c:pt>
                <c:pt idx="60">
                  <c:v>0.23391267405702243</c:v>
                </c:pt>
                <c:pt idx="61">
                  <c:v>0.23391267405702243</c:v>
                </c:pt>
                <c:pt idx="62">
                  <c:v>0.23391267405702243</c:v>
                </c:pt>
                <c:pt idx="63">
                  <c:v>0.23391267405702243</c:v>
                </c:pt>
                <c:pt idx="64">
                  <c:v>0.23391267405702243</c:v>
                </c:pt>
                <c:pt idx="65">
                  <c:v>0.23391267405702243</c:v>
                </c:pt>
                <c:pt idx="66">
                  <c:v>0.23391267405702243</c:v>
                </c:pt>
                <c:pt idx="67">
                  <c:v>0.23391267405702243</c:v>
                </c:pt>
                <c:pt idx="68">
                  <c:v>0.23391267405702243</c:v>
                </c:pt>
                <c:pt idx="69">
                  <c:v>0.23391267405702243</c:v>
                </c:pt>
                <c:pt idx="70">
                  <c:v>0.23391267405702243</c:v>
                </c:pt>
                <c:pt idx="71">
                  <c:v>0.23391267405702243</c:v>
                </c:pt>
              </c:numCache>
            </c:numRef>
          </c:val>
        </c:ser>
        <c:ser>
          <c:idx val="6"/>
          <c:order val="6"/>
          <c:tx>
            <c:strRef>
              <c:f>'GAUCHE Extrados (GE)'!$BK$1</c:f>
              <c:strCache>
                <c:ptCount val="1"/>
                <c:pt idx="0">
                  <c:v>Seuil 3 sigma G8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(GE)'!$BK$2:$BK$73</c:f>
              <c:numCache>
                <c:formatCode>General</c:formatCode>
                <c:ptCount val="72"/>
                <c:pt idx="0">
                  <c:v>0.23391267405702243</c:v>
                </c:pt>
                <c:pt idx="1">
                  <c:v>0.23391267405702243</c:v>
                </c:pt>
                <c:pt idx="2">
                  <c:v>0.23391267405702243</c:v>
                </c:pt>
                <c:pt idx="3">
                  <c:v>0.23391267405702243</c:v>
                </c:pt>
                <c:pt idx="4">
                  <c:v>0.23391267405702243</c:v>
                </c:pt>
                <c:pt idx="5">
                  <c:v>0.23391267405702243</c:v>
                </c:pt>
                <c:pt idx="6">
                  <c:v>0.23391267405702243</c:v>
                </c:pt>
                <c:pt idx="7">
                  <c:v>0.23391267405702243</c:v>
                </c:pt>
                <c:pt idx="8">
                  <c:v>0.23391267405702243</c:v>
                </c:pt>
                <c:pt idx="9">
                  <c:v>0.23391267405702243</c:v>
                </c:pt>
                <c:pt idx="10">
                  <c:v>0.23391267405702243</c:v>
                </c:pt>
                <c:pt idx="11">
                  <c:v>0.23391267405702243</c:v>
                </c:pt>
                <c:pt idx="12">
                  <c:v>0.23391267405702243</c:v>
                </c:pt>
                <c:pt idx="13">
                  <c:v>0.23391267405702243</c:v>
                </c:pt>
                <c:pt idx="14">
                  <c:v>0.23391267405702243</c:v>
                </c:pt>
                <c:pt idx="15">
                  <c:v>0.23391267405702243</c:v>
                </c:pt>
                <c:pt idx="16">
                  <c:v>0.23391267405702243</c:v>
                </c:pt>
                <c:pt idx="17">
                  <c:v>0.23391267405702243</c:v>
                </c:pt>
                <c:pt idx="18">
                  <c:v>0.23391267405702243</c:v>
                </c:pt>
                <c:pt idx="19">
                  <c:v>0.23391267405702243</c:v>
                </c:pt>
                <c:pt idx="20">
                  <c:v>0.23391267405702243</c:v>
                </c:pt>
                <c:pt idx="21">
                  <c:v>0.23391267405702243</c:v>
                </c:pt>
                <c:pt idx="22">
                  <c:v>0.23391267405702243</c:v>
                </c:pt>
                <c:pt idx="23">
                  <c:v>0.23391267405702243</c:v>
                </c:pt>
                <c:pt idx="24">
                  <c:v>0.23391267405702243</c:v>
                </c:pt>
                <c:pt idx="25">
                  <c:v>0.23391267405702243</c:v>
                </c:pt>
                <c:pt idx="26">
                  <c:v>0.23391267405702243</c:v>
                </c:pt>
                <c:pt idx="27">
                  <c:v>0.23391267405702243</c:v>
                </c:pt>
                <c:pt idx="28">
                  <c:v>0.23391267405702243</c:v>
                </c:pt>
                <c:pt idx="29">
                  <c:v>0.23391267405702243</c:v>
                </c:pt>
                <c:pt idx="30">
                  <c:v>0.23391267405702243</c:v>
                </c:pt>
                <c:pt idx="31">
                  <c:v>0.23391267405702243</c:v>
                </c:pt>
                <c:pt idx="32">
                  <c:v>0.23391267405702243</c:v>
                </c:pt>
                <c:pt idx="33">
                  <c:v>0.23391267405702243</c:v>
                </c:pt>
                <c:pt idx="34">
                  <c:v>0.23391267405702243</c:v>
                </c:pt>
                <c:pt idx="35">
                  <c:v>0.23391267405702243</c:v>
                </c:pt>
                <c:pt idx="36">
                  <c:v>0.23391267405702243</c:v>
                </c:pt>
                <c:pt idx="37">
                  <c:v>0.23391267405702243</c:v>
                </c:pt>
                <c:pt idx="38">
                  <c:v>0.23391267405702243</c:v>
                </c:pt>
                <c:pt idx="39">
                  <c:v>0.23391267405702243</c:v>
                </c:pt>
                <c:pt idx="40">
                  <c:v>0.23391267405702243</c:v>
                </c:pt>
                <c:pt idx="41">
                  <c:v>0.23391267405702243</c:v>
                </c:pt>
                <c:pt idx="42">
                  <c:v>0.23391267405702243</c:v>
                </c:pt>
                <c:pt idx="43">
                  <c:v>0.23391267405702243</c:v>
                </c:pt>
                <c:pt idx="44">
                  <c:v>0.23391267405702243</c:v>
                </c:pt>
                <c:pt idx="45">
                  <c:v>0.23391267405702243</c:v>
                </c:pt>
                <c:pt idx="46">
                  <c:v>0.23391267405702243</c:v>
                </c:pt>
                <c:pt idx="47">
                  <c:v>0.23391267405702243</c:v>
                </c:pt>
                <c:pt idx="48">
                  <c:v>0.23391267405702243</c:v>
                </c:pt>
                <c:pt idx="49">
                  <c:v>0.23391267405702243</c:v>
                </c:pt>
                <c:pt idx="50">
                  <c:v>0.23391267405702243</c:v>
                </c:pt>
                <c:pt idx="51">
                  <c:v>0.23391267405702243</c:v>
                </c:pt>
                <c:pt idx="52">
                  <c:v>0.23391267405702243</c:v>
                </c:pt>
                <c:pt idx="53">
                  <c:v>0.23391267405702243</c:v>
                </c:pt>
                <c:pt idx="54">
                  <c:v>0.23391267405702243</c:v>
                </c:pt>
                <c:pt idx="55">
                  <c:v>0.23391267405702243</c:v>
                </c:pt>
                <c:pt idx="56">
                  <c:v>0.23391267405702243</c:v>
                </c:pt>
                <c:pt idx="57">
                  <c:v>0.23391267405702243</c:v>
                </c:pt>
                <c:pt idx="58">
                  <c:v>0.23391267405702243</c:v>
                </c:pt>
                <c:pt idx="59">
                  <c:v>0.23391267405702243</c:v>
                </c:pt>
                <c:pt idx="60">
                  <c:v>0.23391267405702243</c:v>
                </c:pt>
                <c:pt idx="61">
                  <c:v>0.23391267405702243</c:v>
                </c:pt>
                <c:pt idx="62">
                  <c:v>0.23391267405702243</c:v>
                </c:pt>
                <c:pt idx="63">
                  <c:v>0.23391267405702243</c:v>
                </c:pt>
                <c:pt idx="64">
                  <c:v>0.23391267405702243</c:v>
                </c:pt>
                <c:pt idx="65">
                  <c:v>0.23391267405702243</c:v>
                </c:pt>
                <c:pt idx="66">
                  <c:v>0.23391267405702243</c:v>
                </c:pt>
                <c:pt idx="67">
                  <c:v>0.23391267405702243</c:v>
                </c:pt>
                <c:pt idx="68">
                  <c:v>0.23391267405702243</c:v>
                </c:pt>
                <c:pt idx="69">
                  <c:v>0.23391267405702243</c:v>
                </c:pt>
                <c:pt idx="70">
                  <c:v>0.23391267405702243</c:v>
                </c:pt>
                <c:pt idx="71">
                  <c:v>0.23391267405702243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843824"/>
        <c:axId val="232844216"/>
      </c:areaChart>
      <c:lineChart>
        <c:grouping val="standard"/>
        <c:varyColors val="0"/>
        <c:ser>
          <c:idx val="0"/>
          <c:order val="0"/>
          <c:tx>
            <c:strRef>
              <c:f>'GAUCHE Extrados (GE)'!$O$1</c:f>
              <c:strCache>
                <c:ptCount val="1"/>
                <c:pt idx="0">
                  <c:v>cercle G8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(GE)'!$O$2:$O$73</c:f>
              <c:numCache>
                <c:formatCode>0.00</c:formatCode>
                <c:ptCount val="72"/>
                <c:pt idx="0">
                  <c:v>0.9</c:v>
                </c:pt>
                <c:pt idx="1">
                  <c:v>0.44</c:v>
                </c:pt>
                <c:pt idx="2">
                  <c:v>0.4</c:v>
                </c:pt>
                <c:pt idx="3">
                  <c:v>0.44</c:v>
                </c:pt>
                <c:pt idx="4">
                  <c:v>0.41</c:v>
                </c:pt>
                <c:pt idx="5">
                  <c:v>0.75</c:v>
                </c:pt>
                <c:pt idx="6">
                  <c:v>0.62</c:v>
                </c:pt>
                <c:pt idx="7">
                  <c:v>0.39</c:v>
                </c:pt>
                <c:pt idx="8">
                  <c:v>0.38</c:v>
                </c:pt>
                <c:pt idx="9">
                  <c:v>0.57999999999999996</c:v>
                </c:pt>
                <c:pt idx="10">
                  <c:v>0.5</c:v>
                </c:pt>
                <c:pt idx="11">
                  <c:v>0.37</c:v>
                </c:pt>
                <c:pt idx="12">
                  <c:v>1.03</c:v>
                </c:pt>
                <c:pt idx="13">
                  <c:v>0.67</c:v>
                </c:pt>
                <c:pt idx="14">
                  <c:v>0.42</c:v>
                </c:pt>
                <c:pt idx="15">
                  <c:v>0.42</c:v>
                </c:pt>
                <c:pt idx="16">
                  <c:v>0.46</c:v>
                </c:pt>
                <c:pt idx="17">
                  <c:v>0.41</c:v>
                </c:pt>
                <c:pt idx="18">
                  <c:v>0.26</c:v>
                </c:pt>
                <c:pt idx="19">
                  <c:v>0.4</c:v>
                </c:pt>
                <c:pt idx="20">
                  <c:v>0.52</c:v>
                </c:pt>
                <c:pt idx="21">
                  <c:v>0.41</c:v>
                </c:pt>
                <c:pt idx="22">
                  <c:v>0.74</c:v>
                </c:pt>
                <c:pt idx="23">
                  <c:v>0.7</c:v>
                </c:pt>
                <c:pt idx="24">
                  <c:v>0.48</c:v>
                </c:pt>
                <c:pt idx="25">
                  <c:v>0.75</c:v>
                </c:pt>
                <c:pt idx="26">
                  <c:v>0.72</c:v>
                </c:pt>
                <c:pt idx="27">
                  <c:v>0.6</c:v>
                </c:pt>
                <c:pt idx="28">
                  <c:v>0.62</c:v>
                </c:pt>
                <c:pt idx="29">
                  <c:v>0.45</c:v>
                </c:pt>
                <c:pt idx="30">
                  <c:v>0.85</c:v>
                </c:pt>
                <c:pt idx="31">
                  <c:v>0.56000000000000005</c:v>
                </c:pt>
                <c:pt idx="32">
                  <c:v>0.36</c:v>
                </c:pt>
                <c:pt idx="33">
                  <c:v>0.41</c:v>
                </c:pt>
                <c:pt idx="34">
                  <c:v>0.31</c:v>
                </c:pt>
                <c:pt idx="35">
                  <c:v>0.41</c:v>
                </c:pt>
                <c:pt idx="36">
                  <c:v>0.31</c:v>
                </c:pt>
                <c:pt idx="37">
                  <c:v>0.19</c:v>
                </c:pt>
                <c:pt idx="38">
                  <c:v>0.38</c:v>
                </c:pt>
                <c:pt idx="39">
                  <c:v>0.3</c:v>
                </c:pt>
                <c:pt idx="40">
                  <c:v>0.27</c:v>
                </c:pt>
                <c:pt idx="41">
                  <c:v>0.6</c:v>
                </c:pt>
                <c:pt idx="42">
                  <c:v>0.67</c:v>
                </c:pt>
                <c:pt idx="43">
                  <c:v>1.08</c:v>
                </c:pt>
                <c:pt idx="44">
                  <c:v>0.56000000000000005</c:v>
                </c:pt>
                <c:pt idx="45">
                  <c:v>1.01</c:v>
                </c:pt>
                <c:pt idx="46">
                  <c:v>0.3</c:v>
                </c:pt>
                <c:pt idx="47">
                  <c:v>0.6</c:v>
                </c:pt>
                <c:pt idx="48">
                  <c:v>0.45</c:v>
                </c:pt>
                <c:pt idx="49">
                  <c:v>0.46</c:v>
                </c:pt>
                <c:pt idx="50">
                  <c:v>0.34</c:v>
                </c:pt>
                <c:pt idx="51">
                  <c:v>0.46</c:v>
                </c:pt>
                <c:pt idx="52">
                  <c:v>0.67</c:v>
                </c:pt>
                <c:pt idx="53">
                  <c:v>0.5</c:v>
                </c:pt>
                <c:pt idx="54">
                  <c:v>0.27</c:v>
                </c:pt>
                <c:pt idx="55">
                  <c:v>1.08</c:v>
                </c:pt>
                <c:pt idx="56">
                  <c:v>1.05</c:v>
                </c:pt>
                <c:pt idx="57">
                  <c:v>0.54</c:v>
                </c:pt>
                <c:pt idx="58">
                  <c:v>1.08</c:v>
                </c:pt>
                <c:pt idx="59">
                  <c:v>0.94</c:v>
                </c:pt>
                <c:pt idx="60">
                  <c:v>0.81</c:v>
                </c:pt>
                <c:pt idx="61">
                  <c:v>0.62</c:v>
                </c:pt>
                <c:pt idx="62">
                  <c:v>1.05</c:v>
                </c:pt>
                <c:pt idx="63">
                  <c:v>0.56999999999999995</c:v>
                </c:pt>
                <c:pt idx="64">
                  <c:v>0.76</c:v>
                </c:pt>
                <c:pt idx="65">
                  <c:v>0.42</c:v>
                </c:pt>
                <c:pt idx="66">
                  <c:v>0.67</c:v>
                </c:pt>
                <c:pt idx="67">
                  <c:v>0.9</c:v>
                </c:pt>
                <c:pt idx="68">
                  <c:v>0.97</c:v>
                </c:pt>
                <c:pt idx="69">
                  <c:v>0.35</c:v>
                </c:pt>
                <c:pt idx="70">
                  <c:v>0.56399999999999995</c:v>
                </c:pt>
                <c:pt idx="71">
                  <c:v>0.65500000000000003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843824"/>
        <c:axId val="232844216"/>
      </c:lineChart>
      <c:scatterChart>
        <c:scatterStyle val="lineMarker"/>
        <c:varyColors val="0"/>
        <c:ser>
          <c:idx val="1"/>
          <c:order val="1"/>
          <c:tx>
            <c:strRef>
              <c:f>'Graphiques GE'!$A$142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GE'!$B$142</c:f>
              <c:numCache>
                <c:formatCode>0.000</c:formatCode>
                <c:ptCount val="1"/>
                <c:pt idx="0">
                  <c:v>0.57762500000000006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GE'!$A$143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GE'!$B$143</c:f>
              <c:numCache>
                <c:formatCode>0.000</c:formatCode>
                <c:ptCount val="1"/>
                <c:pt idx="0">
                  <c:v>1.1323458333333334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GE'!$A$144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GE'!$B$144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843824"/>
        <c:axId val="232844216"/>
      </c:scatterChart>
      <c:catAx>
        <c:axId val="232843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44216"/>
        <c:crosses val="autoZero"/>
        <c:auto val="1"/>
        <c:lblAlgn val="ctr"/>
        <c:lblOffset val="100"/>
        <c:noMultiLvlLbl val="0"/>
      </c:catAx>
      <c:valAx>
        <c:axId val="232844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43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G9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(GE)'!$BM$1</c:f>
              <c:strCache>
                <c:ptCount val="1"/>
                <c:pt idx="0">
                  <c:v>Seuil 1 sigma G9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(GE)'!$BM$2:$BM$73</c:f>
              <c:numCache>
                <c:formatCode>General</c:formatCode>
                <c:ptCount val="72"/>
                <c:pt idx="0">
                  <c:v>0.56607605340781397</c:v>
                </c:pt>
                <c:pt idx="1">
                  <c:v>0.56607605340781397</c:v>
                </c:pt>
                <c:pt idx="2">
                  <c:v>0.56607605340781397</c:v>
                </c:pt>
                <c:pt idx="3">
                  <c:v>0.56607605340781397</c:v>
                </c:pt>
                <c:pt idx="4">
                  <c:v>0.56607605340781397</c:v>
                </c:pt>
                <c:pt idx="5">
                  <c:v>0.56607605340781397</c:v>
                </c:pt>
                <c:pt idx="6">
                  <c:v>0.56607605340781397</c:v>
                </c:pt>
                <c:pt idx="7">
                  <c:v>0.56607605340781397</c:v>
                </c:pt>
                <c:pt idx="8">
                  <c:v>0.56607605340781397</c:v>
                </c:pt>
                <c:pt idx="9">
                  <c:v>0.56607605340781397</c:v>
                </c:pt>
                <c:pt idx="10">
                  <c:v>0.56607605340781397</c:v>
                </c:pt>
                <c:pt idx="11">
                  <c:v>0.56607605340781397</c:v>
                </c:pt>
                <c:pt idx="12">
                  <c:v>0.56607605340781397</c:v>
                </c:pt>
                <c:pt idx="13">
                  <c:v>0.56607605340781397</c:v>
                </c:pt>
                <c:pt idx="14">
                  <c:v>0.56607605340781397</c:v>
                </c:pt>
                <c:pt idx="15">
                  <c:v>0.56607605340781397</c:v>
                </c:pt>
                <c:pt idx="16">
                  <c:v>0.56607605340781397</c:v>
                </c:pt>
                <c:pt idx="17">
                  <c:v>0.56607605340781397</c:v>
                </c:pt>
                <c:pt idx="18">
                  <c:v>0.56607605340781397</c:v>
                </c:pt>
                <c:pt idx="19">
                  <c:v>0.56607605340781397</c:v>
                </c:pt>
                <c:pt idx="20">
                  <c:v>0.56607605340781397</c:v>
                </c:pt>
                <c:pt idx="21">
                  <c:v>0.56607605340781397</c:v>
                </c:pt>
                <c:pt idx="22">
                  <c:v>0.56607605340781397</c:v>
                </c:pt>
                <c:pt idx="23">
                  <c:v>0.56607605340781397</c:v>
                </c:pt>
                <c:pt idx="24">
                  <c:v>0.56607605340781397</c:v>
                </c:pt>
                <c:pt idx="25">
                  <c:v>0.56607605340781397</c:v>
                </c:pt>
                <c:pt idx="26">
                  <c:v>0.56607605340781397</c:v>
                </c:pt>
                <c:pt idx="27">
                  <c:v>0.56607605340781397</c:v>
                </c:pt>
                <c:pt idx="28">
                  <c:v>0.56607605340781397</c:v>
                </c:pt>
                <c:pt idx="29">
                  <c:v>0.56607605340781397</c:v>
                </c:pt>
                <c:pt idx="30">
                  <c:v>0.56607605340781397</c:v>
                </c:pt>
                <c:pt idx="31">
                  <c:v>0.56607605340781397</c:v>
                </c:pt>
                <c:pt idx="32">
                  <c:v>0.56607605340781397</c:v>
                </c:pt>
                <c:pt idx="33">
                  <c:v>0.56607605340781397</c:v>
                </c:pt>
                <c:pt idx="34">
                  <c:v>0.56607605340781397</c:v>
                </c:pt>
                <c:pt idx="35">
                  <c:v>0.56607605340781397</c:v>
                </c:pt>
                <c:pt idx="36">
                  <c:v>0.56607605340781397</c:v>
                </c:pt>
                <c:pt idx="37">
                  <c:v>0.56607605340781397</c:v>
                </c:pt>
                <c:pt idx="38">
                  <c:v>0.56607605340781397</c:v>
                </c:pt>
                <c:pt idx="39">
                  <c:v>0.56607605340781397</c:v>
                </c:pt>
                <c:pt idx="40">
                  <c:v>0.56607605340781397</c:v>
                </c:pt>
                <c:pt idx="41">
                  <c:v>0.56607605340781397</c:v>
                </c:pt>
                <c:pt idx="42">
                  <c:v>0.56607605340781397</c:v>
                </c:pt>
                <c:pt idx="43">
                  <c:v>0.56607605340781397</c:v>
                </c:pt>
                <c:pt idx="44">
                  <c:v>0.56607605340781397</c:v>
                </c:pt>
                <c:pt idx="45">
                  <c:v>0.56607605340781397</c:v>
                </c:pt>
                <c:pt idx="46">
                  <c:v>0.56607605340781397</c:v>
                </c:pt>
                <c:pt idx="47">
                  <c:v>0.56607605340781397</c:v>
                </c:pt>
                <c:pt idx="48">
                  <c:v>0.56607605340781397</c:v>
                </c:pt>
                <c:pt idx="49">
                  <c:v>0.56607605340781397</c:v>
                </c:pt>
                <c:pt idx="50">
                  <c:v>0.56607605340781397</c:v>
                </c:pt>
                <c:pt idx="51">
                  <c:v>0.56607605340781397</c:v>
                </c:pt>
                <c:pt idx="52">
                  <c:v>0.56607605340781397</c:v>
                </c:pt>
                <c:pt idx="53">
                  <c:v>0.56607605340781397</c:v>
                </c:pt>
                <c:pt idx="54">
                  <c:v>0.56607605340781397</c:v>
                </c:pt>
                <c:pt idx="55">
                  <c:v>0.56607605340781397</c:v>
                </c:pt>
                <c:pt idx="56">
                  <c:v>0.56607605340781397</c:v>
                </c:pt>
                <c:pt idx="57">
                  <c:v>0.56607605340781397</c:v>
                </c:pt>
                <c:pt idx="58">
                  <c:v>0.56607605340781397</c:v>
                </c:pt>
                <c:pt idx="59">
                  <c:v>0.56607605340781397</c:v>
                </c:pt>
                <c:pt idx="60">
                  <c:v>0.56607605340781397</c:v>
                </c:pt>
                <c:pt idx="61">
                  <c:v>0.56607605340781397</c:v>
                </c:pt>
                <c:pt idx="62">
                  <c:v>0.56607605340781397</c:v>
                </c:pt>
                <c:pt idx="63">
                  <c:v>0.56607605340781397</c:v>
                </c:pt>
                <c:pt idx="64">
                  <c:v>0.56607605340781397</c:v>
                </c:pt>
                <c:pt idx="65">
                  <c:v>0.56607605340781397</c:v>
                </c:pt>
                <c:pt idx="66">
                  <c:v>0.56607605340781397</c:v>
                </c:pt>
                <c:pt idx="67">
                  <c:v>0.56607605340781397</c:v>
                </c:pt>
                <c:pt idx="68">
                  <c:v>0.56607605340781397</c:v>
                </c:pt>
                <c:pt idx="69">
                  <c:v>0.56607605340781397</c:v>
                </c:pt>
                <c:pt idx="70">
                  <c:v>0.56607605340781397</c:v>
                </c:pt>
                <c:pt idx="71">
                  <c:v>0.56607605340781397</c:v>
                </c:pt>
              </c:numCache>
            </c:numRef>
          </c:val>
        </c:ser>
        <c:ser>
          <c:idx val="5"/>
          <c:order val="5"/>
          <c:tx>
            <c:strRef>
              <c:f>'GAUCHE Extrados (GE)'!$BN$1</c:f>
              <c:strCache>
                <c:ptCount val="1"/>
                <c:pt idx="0">
                  <c:v>Seuil 2 sigma G9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(GE)'!$BN$2:$BN$73</c:f>
              <c:numCache>
                <c:formatCode>General</c:formatCode>
                <c:ptCount val="72"/>
                <c:pt idx="0">
                  <c:v>0.22173892314865171</c:v>
                </c:pt>
                <c:pt idx="1">
                  <c:v>0.22173892314865171</c:v>
                </c:pt>
                <c:pt idx="2">
                  <c:v>0.22173892314865171</c:v>
                </c:pt>
                <c:pt idx="3">
                  <c:v>0.22173892314865171</c:v>
                </c:pt>
                <c:pt idx="4">
                  <c:v>0.22173892314865171</c:v>
                </c:pt>
                <c:pt idx="5">
                  <c:v>0.22173892314865171</c:v>
                </c:pt>
                <c:pt idx="6">
                  <c:v>0.22173892314865171</c:v>
                </c:pt>
                <c:pt idx="7">
                  <c:v>0.22173892314865171</c:v>
                </c:pt>
                <c:pt idx="8">
                  <c:v>0.22173892314865171</c:v>
                </c:pt>
                <c:pt idx="9">
                  <c:v>0.22173892314865171</c:v>
                </c:pt>
                <c:pt idx="10">
                  <c:v>0.22173892314865171</c:v>
                </c:pt>
                <c:pt idx="11">
                  <c:v>0.22173892314865171</c:v>
                </c:pt>
                <c:pt idx="12">
                  <c:v>0.22173892314865171</c:v>
                </c:pt>
                <c:pt idx="13">
                  <c:v>0.22173892314865171</c:v>
                </c:pt>
                <c:pt idx="14">
                  <c:v>0.22173892314865171</c:v>
                </c:pt>
                <c:pt idx="15">
                  <c:v>0.22173892314865171</c:v>
                </c:pt>
                <c:pt idx="16">
                  <c:v>0.22173892314865171</c:v>
                </c:pt>
                <c:pt idx="17">
                  <c:v>0.22173892314865171</c:v>
                </c:pt>
                <c:pt idx="18">
                  <c:v>0.22173892314865171</c:v>
                </c:pt>
                <c:pt idx="19">
                  <c:v>0.22173892314865171</c:v>
                </c:pt>
                <c:pt idx="20">
                  <c:v>0.22173892314865171</c:v>
                </c:pt>
                <c:pt idx="21">
                  <c:v>0.22173892314865171</c:v>
                </c:pt>
                <c:pt idx="22">
                  <c:v>0.22173892314865171</c:v>
                </c:pt>
                <c:pt idx="23">
                  <c:v>0.22173892314865171</c:v>
                </c:pt>
                <c:pt idx="24">
                  <c:v>0.22173892314865171</c:v>
                </c:pt>
                <c:pt idx="25">
                  <c:v>0.22173892314865171</c:v>
                </c:pt>
                <c:pt idx="26">
                  <c:v>0.22173892314865171</c:v>
                </c:pt>
                <c:pt idx="27">
                  <c:v>0.22173892314865171</c:v>
                </c:pt>
                <c:pt idx="28">
                  <c:v>0.22173892314865171</c:v>
                </c:pt>
                <c:pt idx="29">
                  <c:v>0.22173892314865171</c:v>
                </c:pt>
                <c:pt idx="30">
                  <c:v>0.22173892314865171</c:v>
                </c:pt>
                <c:pt idx="31">
                  <c:v>0.22173892314865171</c:v>
                </c:pt>
                <c:pt idx="32">
                  <c:v>0.22173892314865171</c:v>
                </c:pt>
                <c:pt idx="33">
                  <c:v>0.22173892314865171</c:v>
                </c:pt>
                <c:pt idx="34">
                  <c:v>0.22173892314865171</c:v>
                </c:pt>
                <c:pt idx="35">
                  <c:v>0.22173892314865171</c:v>
                </c:pt>
                <c:pt idx="36">
                  <c:v>0.22173892314865171</c:v>
                </c:pt>
                <c:pt idx="37">
                  <c:v>0.22173892314865171</c:v>
                </c:pt>
                <c:pt idx="38">
                  <c:v>0.22173892314865171</c:v>
                </c:pt>
                <c:pt idx="39">
                  <c:v>0.22173892314865171</c:v>
                </c:pt>
                <c:pt idx="40">
                  <c:v>0.22173892314865171</c:v>
                </c:pt>
                <c:pt idx="41">
                  <c:v>0.22173892314865171</c:v>
                </c:pt>
                <c:pt idx="42">
                  <c:v>0.22173892314865171</c:v>
                </c:pt>
                <c:pt idx="43">
                  <c:v>0.22173892314865171</c:v>
                </c:pt>
                <c:pt idx="44">
                  <c:v>0.22173892314865171</c:v>
                </c:pt>
                <c:pt idx="45">
                  <c:v>0.22173892314865171</c:v>
                </c:pt>
                <c:pt idx="46">
                  <c:v>0.22173892314865171</c:v>
                </c:pt>
                <c:pt idx="47">
                  <c:v>0.22173892314865171</c:v>
                </c:pt>
                <c:pt idx="48">
                  <c:v>0.22173892314865171</c:v>
                </c:pt>
                <c:pt idx="49">
                  <c:v>0.22173892314865171</c:v>
                </c:pt>
                <c:pt idx="50">
                  <c:v>0.22173892314865171</c:v>
                </c:pt>
                <c:pt idx="51">
                  <c:v>0.22173892314865171</c:v>
                </c:pt>
                <c:pt idx="52">
                  <c:v>0.22173892314865171</c:v>
                </c:pt>
                <c:pt idx="53">
                  <c:v>0.22173892314865171</c:v>
                </c:pt>
                <c:pt idx="54">
                  <c:v>0.22173892314865171</c:v>
                </c:pt>
                <c:pt idx="55">
                  <c:v>0.22173892314865171</c:v>
                </c:pt>
                <c:pt idx="56">
                  <c:v>0.22173892314865171</c:v>
                </c:pt>
                <c:pt idx="57">
                  <c:v>0.22173892314865171</c:v>
                </c:pt>
                <c:pt idx="58">
                  <c:v>0.22173892314865171</c:v>
                </c:pt>
                <c:pt idx="59">
                  <c:v>0.22173892314865171</c:v>
                </c:pt>
                <c:pt idx="60">
                  <c:v>0.22173892314865171</c:v>
                </c:pt>
                <c:pt idx="61">
                  <c:v>0.22173892314865171</c:v>
                </c:pt>
                <c:pt idx="62">
                  <c:v>0.22173892314865171</c:v>
                </c:pt>
                <c:pt idx="63">
                  <c:v>0.22173892314865171</c:v>
                </c:pt>
                <c:pt idx="64">
                  <c:v>0.22173892314865171</c:v>
                </c:pt>
                <c:pt idx="65">
                  <c:v>0.22173892314865171</c:v>
                </c:pt>
                <c:pt idx="66">
                  <c:v>0.22173892314865171</c:v>
                </c:pt>
                <c:pt idx="67">
                  <c:v>0.22173892314865171</c:v>
                </c:pt>
                <c:pt idx="68">
                  <c:v>0.22173892314865171</c:v>
                </c:pt>
                <c:pt idx="69">
                  <c:v>0.22173892314865171</c:v>
                </c:pt>
                <c:pt idx="70">
                  <c:v>0.22173892314865171</c:v>
                </c:pt>
                <c:pt idx="71">
                  <c:v>0.22173892314865171</c:v>
                </c:pt>
              </c:numCache>
            </c:numRef>
          </c:val>
        </c:ser>
        <c:ser>
          <c:idx val="6"/>
          <c:order val="6"/>
          <c:tx>
            <c:strRef>
              <c:f>'GAUCHE Extrados (GE)'!$BO$1</c:f>
              <c:strCache>
                <c:ptCount val="1"/>
                <c:pt idx="0">
                  <c:v>Seuil 3 sigma G9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(GE)'!$BO$2:$BO$73</c:f>
              <c:numCache>
                <c:formatCode>General</c:formatCode>
                <c:ptCount val="72"/>
                <c:pt idx="0">
                  <c:v>0.22173892314865171</c:v>
                </c:pt>
                <c:pt idx="1">
                  <c:v>0.22173892314865171</c:v>
                </c:pt>
                <c:pt idx="2">
                  <c:v>0.22173892314865171</c:v>
                </c:pt>
                <c:pt idx="3">
                  <c:v>0.22173892314865171</c:v>
                </c:pt>
                <c:pt idx="4">
                  <c:v>0.22173892314865171</c:v>
                </c:pt>
                <c:pt idx="5">
                  <c:v>0.22173892314865171</c:v>
                </c:pt>
                <c:pt idx="6">
                  <c:v>0.22173892314865171</c:v>
                </c:pt>
                <c:pt idx="7">
                  <c:v>0.22173892314865171</c:v>
                </c:pt>
                <c:pt idx="8">
                  <c:v>0.22173892314865171</c:v>
                </c:pt>
                <c:pt idx="9">
                  <c:v>0.22173892314865171</c:v>
                </c:pt>
                <c:pt idx="10">
                  <c:v>0.22173892314865171</c:v>
                </c:pt>
                <c:pt idx="11">
                  <c:v>0.22173892314865171</c:v>
                </c:pt>
                <c:pt idx="12">
                  <c:v>0.22173892314865171</c:v>
                </c:pt>
                <c:pt idx="13">
                  <c:v>0.22173892314865171</c:v>
                </c:pt>
                <c:pt idx="14">
                  <c:v>0.22173892314865171</c:v>
                </c:pt>
                <c:pt idx="15">
                  <c:v>0.22173892314865171</c:v>
                </c:pt>
                <c:pt idx="16">
                  <c:v>0.22173892314865171</c:v>
                </c:pt>
                <c:pt idx="17">
                  <c:v>0.22173892314865171</c:v>
                </c:pt>
                <c:pt idx="18">
                  <c:v>0.22173892314865171</c:v>
                </c:pt>
                <c:pt idx="19">
                  <c:v>0.22173892314865171</c:v>
                </c:pt>
                <c:pt idx="20">
                  <c:v>0.22173892314865171</c:v>
                </c:pt>
                <c:pt idx="21">
                  <c:v>0.22173892314865171</c:v>
                </c:pt>
                <c:pt idx="22">
                  <c:v>0.22173892314865171</c:v>
                </c:pt>
                <c:pt idx="23">
                  <c:v>0.22173892314865171</c:v>
                </c:pt>
                <c:pt idx="24">
                  <c:v>0.22173892314865171</c:v>
                </c:pt>
                <c:pt idx="25">
                  <c:v>0.22173892314865171</c:v>
                </c:pt>
                <c:pt idx="26">
                  <c:v>0.22173892314865171</c:v>
                </c:pt>
                <c:pt idx="27">
                  <c:v>0.22173892314865171</c:v>
                </c:pt>
                <c:pt idx="28">
                  <c:v>0.22173892314865171</c:v>
                </c:pt>
                <c:pt idx="29">
                  <c:v>0.22173892314865171</c:v>
                </c:pt>
                <c:pt idx="30">
                  <c:v>0.22173892314865171</c:v>
                </c:pt>
                <c:pt idx="31">
                  <c:v>0.22173892314865171</c:v>
                </c:pt>
                <c:pt idx="32">
                  <c:v>0.22173892314865171</c:v>
                </c:pt>
                <c:pt idx="33">
                  <c:v>0.22173892314865171</c:v>
                </c:pt>
                <c:pt idx="34">
                  <c:v>0.22173892314865171</c:v>
                </c:pt>
                <c:pt idx="35">
                  <c:v>0.22173892314865171</c:v>
                </c:pt>
                <c:pt idx="36">
                  <c:v>0.22173892314865171</c:v>
                </c:pt>
                <c:pt idx="37">
                  <c:v>0.22173892314865171</c:v>
                </c:pt>
                <c:pt idx="38">
                  <c:v>0.22173892314865171</c:v>
                </c:pt>
                <c:pt idx="39">
                  <c:v>0.22173892314865171</c:v>
                </c:pt>
                <c:pt idx="40">
                  <c:v>0.22173892314865171</c:v>
                </c:pt>
                <c:pt idx="41">
                  <c:v>0.22173892314865171</c:v>
                </c:pt>
                <c:pt idx="42">
                  <c:v>0.22173892314865171</c:v>
                </c:pt>
                <c:pt idx="43">
                  <c:v>0.22173892314865171</c:v>
                </c:pt>
                <c:pt idx="44">
                  <c:v>0.22173892314865171</c:v>
                </c:pt>
                <c:pt idx="45">
                  <c:v>0.22173892314865171</c:v>
                </c:pt>
                <c:pt idx="46">
                  <c:v>0.22173892314865171</c:v>
                </c:pt>
                <c:pt idx="47">
                  <c:v>0.22173892314865171</c:v>
                </c:pt>
                <c:pt idx="48">
                  <c:v>0.22173892314865171</c:v>
                </c:pt>
                <c:pt idx="49">
                  <c:v>0.22173892314865171</c:v>
                </c:pt>
                <c:pt idx="50">
                  <c:v>0.22173892314865171</c:v>
                </c:pt>
                <c:pt idx="51">
                  <c:v>0.22173892314865171</c:v>
                </c:pt>
                <c:pt idx="52">
                  <c:v>0.22173892314865171</c:v>
                </c:pt>
                <c:pt idx="53">
                  <c:v>0.22173892314865171</c:v>
                </c:pt>
                <c:pt idx="54">
                  <c:v>0.22173892314865171</c:v>
                </c:pt>
                <c:pt idx="55">
                  <c:v>0.22173892314865171</c:v>
                </c:pt>
                <c:pt idx="56">
                  <c:v>0.22173892314865171</c:v>
                </c:pt>
                <c:pt idx="57">
                  <c:v>0.22173892314865171</c:v>
                </c:pt>
                <c:pt idx="58">
                  <c:v>0.22173892314865171</c:v>
                </c:pt>
                <c:pt idx="59">
                  <c:v>0.22173892314865171</c:v>
                </c:pt>
                <c:pt idx="60">
                  <c:v>0.22173892314865171</c:v>
                </c:pt>
                <c:pt idx="61">
                  <c:v>0.22173892314865171</c:v>
                </c:pt>
                <c:pt idx="62">
                  <c:v>0.22173892314865171</c:v>
                </c:pt>
                <c:pt idx="63">
                  <c:v>0.22173892314865171</c:v>
                </c:pt>
                <c:pt idx="64">
                  <c:v>0.22173892314865171</c:v>
                </c:pt>
                <c:pt idx="65">
                  <c:v>0.22173892314865171</c:v>
                </c:pt>
                <c:pt idx="66">
                  <c:v>0.22173892314865171</c:v>
                </c:pt>
                <c:pt idx="67">
                  <c:v>0.22173892314865171</c:v>
                </c:pt>
                <c:pt idx="68">
                  <c:v>0.22173892314865171</c:v>
                </c:pt>
                <c:pt idx="69">
                  <c:v>0.22173892314865171</c:v>
                </c:pt>
                <c:pt idx="70">
                  <c:v>0.22173892314865171</c:v>
                </c:pt>
                <c:pt idx="71">
                  <c:v>0.22173892314865171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065304"/>
        <c:axId val="233065696"/>
      </c:areaChart>
      <c:lineChart>
        <c:grouping val="standard"/>
        <c:varyColors val="0"/>
        <c:ser>
          <c:idx val="0"/>
          <c:order val="0"/>
          <c:tx>
            <c:strRef>
              <c:f>'GAUCHE Extrados (GE)'!$P$1</c:f>
              <c:strCache>
                <c:ptCount val="1"/>
                <c:pt idx="0">
                  <c:v>cercle G9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(GE)'!$P$2:$P$73</c:f>
              <c:numCache>
                <c:formatCode>0.00</c:formatCode>
                <c:ptCount val="72"/>
                <c:pt idx="0">
                  <c:v>0.32</c:v>
                </c:pt>
                <c:pt idx="1">
                  <c:v>0.28000000000000003</c:v>
                </c:pt>
                <c:pt idx="2">
                  <c:v>0.13</c:v>
                </c:pt>
                <c:pt idx="3">
                  <c:v>0.47</c:v>
                </c:pt>
                <c:pt idx="4">
                  <c:v>0.12</c:v>
                </c:pt>
                <c:pt idx="5">
                  <c:v>0.43</c:v>
                </c:pt>
                <c:pt idx="6">
                  <c:v>0.25</c:v>
                </c:pt>
                <c:pt idx="7">
                  <c:v>0.4</c:v>
                </c:pt>
                <c:pt idx="8">
                  <c:v>0.48</c:v>
                </c:pt>
                <c:pt idx="9">
                  <c:v>0.33</c:v>
                </c:pt>
                <c:pt idx="10">
                  <c:v>0.11</c:v>
                </c:pt>
                <c:pt idx="11">
                  <c:v>0.36</c:v>
                </c:pt>
                <c:pt idx="12">
                  <c:v>0.46</c:v>
                </c:pt>
                <c:pt idx="13">
                  <c:v>0.21</c:v>
                </c:pt>
                <c:pt idx="14">
                  <c:v>0.31</c:v>
                </c:pt>
                <c:pt idx="15">
                  <c:v>0.24</c:v>
                </c:pt>
                <c:pt idx="16">
                  <c:v>0.4</c:v>
                </c:pt>
                <c:pt idx="17">
                  <c:v>0.19</c:v>
                </c:pt>
                <c:pt idx="18">
                  <c:v>0.59</c:v>
                </c:pt>
                <c:pt idx="19">
                  <c:v>0.28999999999999998</c:v>
                </c:pt>
                <c:pt idx="20">
                  <c:v>0.48</c:v>
                </c:pt>
                <c:pt idx="21">
                  <c:v>0.19</c:v>
                </c:pt>
                <c:pt idx="22">
                  <c:v>0.19</c:v>
                </c:pt>
                <c:pt idx="23">
                  <c:v>0.28000000000000003</c:v>
                </c:pt>
                <c:pt idx="24">
                  <c:v>0.15</c:v>
                </c:pt>
                <c:pt idx="25">
                  <c:v>0.15</c:v>
                </c:pt>
                <c:pt idx="26">
                  <c:v>0.15</c:v>
                </c:pt>
                <c:pt idx="27">
                  <c:v>0.1</c:v>
                </c:pt>
                <c:pt idx="28">
                  <c:v>0.13</c:v>
                </c:pt>
                <c:pt idx="29">
                  <c:v>0.3</c:v>
                </c:pt>
                <c:pt idx="30">
                  <c:v>0.22</c:v>
                </c:pt>
                <c:pt idx="31">
                  <c:v>0.56000000000000005</c:v>
                </c:pt>
                <c:pt idx="32">
                  <c:v>0.38</c:v>
                </c:pt>
                <c:pt idx="33">
                  <c:v>0.12</c:v>
                </c:pt>
                <c:pt idx="34">
                  <c:v>0.44</c:v>
                </c:pt>
                <c:pt idx="35">
                  <c:v>0.16</c:v>
                </c:pt>
                <c:pt idx="36">
                  <c:v>0.48</c:v>
                </c:pt>
                <c:pt idx="37">
                  <c:v>0.7</c:v>
                </c:pt>
                <c:pt idx="38">
                  <c:v>0.22</c:v>
                </c:pt>
                <c:pt idx="39">
                  <c:v>0.55000000000000004</c:v>
                </c:pt>
                <c:pt idx="40">
                  <c:v>0.47</c:v>
                </c:pt>
                <c:pt idx="41">
                  <c:v>0.15</c:v>
                </c:pt>
                <c:pt idx="42">
                  <c:v>0.37</c:v>
                </c:pt>
                <c:pt idx="43">
                  <c:v>0.57999999999999996</c:v>
                </c:pt>
                <c:pt idx="44">
                  <c:v>0.24</c:v>
                </c:pt>
                <c:pt idx="45">
                  <c:v>0.25</c:v>
                </c:pt>
                <c:pt idx="46">
                  <c:v>0.98</c:v>
                </c:pt>
                <c:pt idx="47">
                  <c:v>0.17</c:v>
                </c:pt>
                <c:pt idx="48">
                  <c:v>0.48</c:v>
                </c:pt>
                <c:pt idx="49">
                  <c:v>0.27</c:v>
                </c:pt>
                <c:pt idx="50">
                  <c:v>0.46</c:v>
                </c:pt>
                <c:pt idx="51">
                  <c:v>0.33</c:v>
                </c:pt>
                <c:pt idx="52">
                  <c:v>0.53</c:v>
                </c:pt>
                <c:pt idx="53">
                  <c:v>0.36</c:v>
                </c:pt>
                <c:pt idx="54">
                  <c:v>0.51</c:v>
                </c:pt>
                <c:pt idx="55">
                  <c:v>0.28999999999999998</c:v>
                </c:pt>
                <c:pt idx="56">
                  <c:v>0.22</c:v>
                </c:pt>
                <c:pt idx="57">
                  <c:v>0.12</c:v>
                </c:pt>
                <c:pt idx="58">
                  <c:v>0.14000000000000001</c:v>
                </c:pt>
                <c:pt idx="59">
                  <c:v>0.06</c:v>
                </c:pt>
                <c:pt idx="60">
                  <c:v>0.45</c:v>
                </c:pt>
                <c:pt idx="61">
                  <c:v>0.38</c:v>
                </c:pt>
                <c:pt idx="62">
                  <c:v>0.38</c:v>
                </c:pt>
                <c:pt idx="63">
                  <c:v>0.91</c:v>
                </c:pt>
                <c:pt idx="64">
                  <c:v>0.79</c:v>
                </c:pt>
                <c:pt idx="65">
                  <c:v>0.9</c:v>
                </c:pt>
                <c:pt idx="66">
                  <c:v>0.08</c:v>
                </c:pt>
                <c:pt idx="67">
                  <c:v>0.6</c:v>
                </c:pt>
                <c:pt idx="68">
                  <c:v>0.9</c:v>
                </c:pt>
                <c:pt idx="69">
                  <c:v>0.75900000000000001</c:v>
                </c:pt>
                <c:pt idx="70">
                  <c:v>0.78200000000000003</c:v>
                </c:pt>
                <c:pt idx="71">
                  <c:v>0.56599999999999995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065304"/>
        <c:axId val="233065696"/>
      </c:lineChart>
      <c:scatterChart>
        <c:scatterStyle val="lineMarker"/>
        <c:varyColors val="0"/>
        <c:ser>
          <c:idx val="1"/>
          <c:order val="1"/>
          <c:tx>
            <c:strRef>
              <c:f>'Graphiques GE'!$A$154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GE'!$B$154</c:f>
              <c:numCache>
                <c:formatCode>0.000</c:formatCode>
                <c:ptCount val="1"/>
                <c:pt idx="0">
                  <c:v>0.37218055555555551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GE'!$A$155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GE'!$B$155</c:f>
              <c:numCache>
                <c:formatCode>0.000</c:formatCode>
                <c:ptCount val="1"/>
                <c:pt idx="0">
                  <c:v>0.92080555555555543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GE'!$A$156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GE'!$B$156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065304"/>
        <c:axId val="233065696"/>
      </c:scatterChart>
      <c:catAx>
        <c:axId val="2330653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065696"/>
        <c:crosses val="autoZero"/>
        <c:auto val="1"/>
        <c:lblAlgn val="ctr"/>
        <c:lblOffset val="100"/>
        <c:noMultiLvlLbl val="0"/>
      </c:catAx>
      <c:valAx>
        <c:axId val="23306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065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G10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(GE)'!$BQ$1</c:f>
              <c:strCache>
                <c:ptCount val="1"/>
                <c:pt idx="0">
                  <c:v>Seuil 1 sigma G10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(GE)'!$BQ$2:$BQ$73</c:f>
              <c:numCache>
                <c:formatCode>General</c:formatCode>
                <c:ptCount val="72"/>
                <c:pt idx="0">
                  <c:v>0.56460143918447681</c:v>
                </c:pt>
                <c:pt idx="1">
                  <c:v>0.56460143918447681</c:v>
                </c:pt>
                <c:pt idx="2">
                  <c:v>0.56460143918447681</c:v>
                </c:pt>
                <c:pt idx="3">
                  <c:v>0.56460143918447681</c:v>
                </c:pt>
                <c:pt idx="4">
                  <c:v>0.56460143918447681</c:v>
                </c:pt>
                <c:pt idx="5">
                  <c:v>0.56460143918447681</c:v>
                </c:pt>
                <c:pt idx="6">
                  <c:v>0.56460143918447681</c:v>
                </c:pt>
                <c:pt idx="7">
                  <c:v>0.56460143918447681</c:v>
                </c:pt>
                <c:pt idx="8">
                  <c:v>0.56460143918447681</c:v>
                </c:pt>
                <c:pt idx="9">
                  <c:v>0.56460143918447681</c:v>
                </c:pt>
                <c:pt idx="10">
                  <c:v>0.56460143918447681</c:v>
                </c:pt>
                <c:pt idx="11">
                  <c:v>0.56460143918447681</c:v>
                </c:pt>
                <c:pt idx="12">
                  <c:v>0.56460143918447681</c:v>
                </c:pt>
                <c:pt idx="13">
                  <c:v>0.56460143918447681</c:v>
                </c:pt>
                <c:pt idx="14">
                  <c:v>0.56460143918447681</c:v>
                </c:pt>
                <c:pt idx="15">
                  <c:v>0.56460143918447681</c:v>
                </c:pt>
                <c:pt idx="16">
                  <c:v>0.56460143918447681</c:v>
                </c:pt>
                <c:pt idx="17">
                  <c:v>0.56460143918447681</c:v>
                </c:pt>
                <c:pt idx="18">
                  <c:v>0.56460143918447681</c:v>
                </c:pt>
                <c:pt idx="19">
                  <c:v>0.56460143918447681</c:v>
                </c:pt>
                <c:pt idx="20">
                  <c:v>0.56460143918447681</c:v>
                </c:pt>
                <c:pt idx="21">
                  <c:v>0.56460143918447681</c:v>
                </c:pt>
                <c:pt idx="22">
                  <c:v>0.56460143918447681</c:v>
                </c:pt>
                <c:pt idx="23">
                  <c:v>0.56460143918447681</c:v>
                </c:pt>
                <c:pt idx="24">
                  <c:v>0.56460143918447681</c:v>
                </c:pt>
                <c:pt idx="25">
                  <c:v>0.56460143918447681</c:v>
                </c:pt>
                <c:pt idx="26">
                  <c:v>0.56460143918447681</c:v>
                </c:pt>
                <c:pt idx="27">
                  <c:v>0.56460143918447681</c:v>
                </c:pt>
                <c:pt idx="28">
                  <c:v>0.56460143918447681</c:v>
                </c:pt>
                <c:pt idx="29">
                  <c:v>0.56460143918447681</c:v>
                </c:pt>
                <c:pt idx="30">
                  <c:v>0.56460143918447681</c:v>
                </c:pt>
                <c:pt idx="31">
                  <c:v>0.56460143918447681</c:v>
                </c:pt>
                <c:pt idx="32">
                  <c:v>0.56460143918447681</c:v>
                </c:pt>
                <c:pt idx="33">
                  <c:v>0.56460143918447681</c:v>
                </c:pt>
                <c:pt idx="34">
                  <c:v>0.56460143918447681</c:v>
                </c:pt>
                <c:pt idx="35">
                  <c:v>0.56460143918447681</c:v>
                </c:pt>
                <c:pt idx="36">
                  <c:v>0.56460143918447681</c:v>
                </c:pt>
                <c:pt idx="37">
                  <c:v>0.56460143918447681</c:v>
                </c:pt>
                <c:pt idx="38">
                  <c:v>0.56460143918447681</c:v>
                </c:pt>
                <c:pt idx="39">
                  <c:v>0.56460143918447681</c:v>
                </c:pt>
                <c:pt idx="40">
                  <c:v>0.56460143918447681</c:v>
                </c:pt>
                <c:pt idx="41">
                  <c:v>0.56460143918447681</c:v>
                </c:pt>
                <c:pt idx="42">
                  <c:v>0.56460143918447681</c:v>
                </c:pt>
                <c:pt idx="43">
                  <c:v>0.56460143918447681</c:v>
                </c:pt>
                <c:pt idx="44">
                  <c:v>0.56460143918447681</c:v>
                </c:pt>
                <c:pt idx="45">
                  <c:v>0.56460143918447681</c:v>
                </c:pt>
                <c:pt idx="46">
                  <c:v>0.56460143918447681</c:v>
                </c:pt>
                <c:pt idx="47">
                  <c:v>0.56460143918447681</c:v>
                </c:pt>
                <c:pt idx="48">
                  <c:v>0.56460143918447681</c:v>
                </c:pt>
                <c:pt idx="49">
                  <c:v>0.56460143918447681</c:v>
                </c:pt>
                <c:pt idx="50">
                  <c:v>0.56460143918447681</c:v>
                </c:pt>
                <c:pt idx="51">
                  <c:v>0.56460143918447681</c:v>
                </c:pt>
                <c:pt idx="52">
                  <c:v>0.56460143918447681</c:v>
                </c:pt>
                <c:pt idx="53">
                  <c:v>0.56460143918447681</c:v>
                </c:pt>
                <c:pt idx="54">
                  <c:v>0.56460143918447681</c:v>
                </c:pt>
                <c:pt idx="55">
                  <c:v>0.56460143918447681</c:v>
                </c:pt>
                <c:pt idx="56">
                  <c:v>0.56460143918447681</c:v>
                </c:pt>
                <c:pt idx="57">
                  <c:v>0.56460143918447681</c:v>
                </c:pt>
                <c:pt idx="58">
                  <c:v>0.56460143918447681</c:v>
                </c:pt>
                <c:pt idx="59">
                  <c:v>0.56460143918447681</c:v>
                </c:pt>
                <c:pt idx="60">
                  <c:v>0.56460143918447681</c:v>
                </c:pt>
                <c:pt idx="61">
                  <c:v>0.56460143918447681</c:v>
                </c:pt>
                <c:pt idx="62">
                  <c:v>0.56460143918447681</c:v>
                </c:pt>
                <c:pt idx="63">
                  <c:v>0.56460143918447681</c:v>
                </c:pt>
                <c:pt idx="64">
                  <c:v>0.56460143918447681</c:v>
                </c:pt>
                <c:pt idx="65">
                  <c:v>0.56460143918447681</c:v>
                </c:pt>
                <c:pt idx="66">
                  <c:v>0.56460143918447681</c:v>
                </c:pt>
                <c:pt idx="67">
                  <c:v>0.56460143918447681</c:v>
                </c:pt>
                <c:pt idx="68">
                  <c:v>0.56460143918447681</c:v>
                </c:pt>
                <c:pt idx="69">
                  <c:v>0.56460143918447681</c:v>
                </c:pt>
                <c:pt idx="70">
                  <c:v>0.56460143918447681</c:v>
                </c:pt>
                <c:pt idx="71">
                  <c:v>0.56460143918447681</c:v>
                </c:pt>
              </c:numCache>
            </c:numRef>
          </c:val>
        </c:ser>
        <c:ser>
          <c:idx val="5"/>
          <c:order val="5"/>
          <c:tx>
            <c:strRef>
              <c:f>'GAUCHE Extrados (GE)'!$BR$1</c:f>
              <c:strCache>
                <c:ptCount val="1"/>
                <c:pt idx="0">
                  <c:v>Seuil 2 sigma G10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(GE)'!$BR$2:$BR$73</c:f>
              <c:numCache>
                <c:formatCode>General</c:formatCode>
                <c:ptCount val="72"/>
                <c:pt idx="0">
                  <c:v>0.21880977251781006</c:v>
                </c:pt>
                <c:pt idx="1">
                  <c:v>0.21880977251781006</c:v>
                </c:pt>
                <c:pt idx="2">
                  <c:v>0.21880977251781006</c:v>
                </c:pt>
                <c:pt idx="3">
                  <c:v>0.21880977251781006</c:v>
                </c:pt>
                <c:pt idx="4">
                  <c:v>0.21880977251781006</c:v>
                </c:pt>
                <c:pt idx="5">
                  <c:v>0.21880977251781006</c:v>
                </c:pt>
                <c:pt idx="6">
                  <c:v>0.21880977251781006</c:v>
                </c:pt>
                <c:pt idx="7">
                  <c:v>0.21880977251781006</c:v>
                </c:pt>
                <c:pt idx="8">
                  <c:v>0.21880977251781006</c:v>
                </c:pt>
                <c:pt idx="9">
                  <c:v>0.21880977251781006</c:v>
                </c:pt>
                <c:pt idx="10">
                  <c:v>0.21880977251781006</c:v>
                </c:pt>
                <c:pt idx="11">
                  <c:v>0.21880977251781006</c:v>
                </c:pt>
                <c:pt idx="12">
                  <c:v>0.21880977251781006</c:v>
                </c:pt>
                <c:pt idx="13">
                  <c:v>0.21880977251781006</c:v>
                </c:pt>
                <c:pt idx="14">
                  <c:v>0.21880977251781006</c:v>
                </c:pt>
                <c:pt idx="15">
                  <c:v>0.21880977251781006</c:v>
                </c:pt>
                <c:pt idx="16">
                  <c:v>0.21880977251781006</c:v>
                </c:pt>
                <c:pt idx="17">
                  <c:v>0.21880977251781006</c:v>
                </c:pt>
                <c:pt idx="18">
                  <c:v>0.21880977251781006</c:v>
                </c:pt>
                <c:pt idx="19">
                  <c:v>0.21880977251781006</c:v>
                </c:pt>
                <c:pt idx="20">
                  <c:v>0.21880977251781006</c:v>
                </c:pt>
                <c:pt idx="21">
                  <c:v>0.21880977251781006</c:v>
                </c:pt>
                <c:pt idx="22">
                  <c:v>0.21880977251781006</c:v>
                </c:pt>
                <c:pt idx="23">
                  <c:v>0.21880977251781006</c:v>
                </c:pt>
                <c:pt idx="24">
                  <c:v>0.21880977251781006</c:v>
                </c:pt>
                <c:pt idx="25">
                  <c:v>0.21880977251781006</c:v>
                </c:pt>
                <c:pt idx="26">
                  <c:v>0.21880977251781006</c:v>
                </c:pt>
                <c:pt idx="27">
                  <c:v>0.21880977251781006</c:v>
                </c:pt>
                <c:pt idx="28">
                  <c:v>0.21880977251781006</c:v>
                </c:pt>
                <c:pt idx="29">
                  <c:v>0.21880977251781006</c:v>
                </c:pt>
                <c:pt idx="30">
                  <c:v>0.21880977251781006</c:v>
                </c:pt>
                <c:pt idx="31">
                  <c:v>0.21880977251781006</c:v>
                </c:pt>
                <c:pt idx="32">
                  <c:v>0.21880977251781006</c:v>
                </c:pt>
                <c:pt idx="33">
                  <c:v>0.21880977251781006</c:v>
                </c:pt>
                <c:pt idx="34">
                  <c:v>0.21880977251781006</c:v>
                </c:pt>
                <c:pt idx="35">
                  <c:v>0.21880977251781006</c:v>
                </c:pt>
                <c:pt idx="36">
                  <c:v>0.21880977251781006</c:v>
                </c:pt>
                <c:pt idx="37">
                  <c:v>0.21880977251781006</c:v>
                </c:pt>
                <c:pt idx="38">
                  <c:v>0.21880977251781006</c:v>
                </c:pt>
                <c:pt idx="39">
                  <c:v>0.21880977251781006</c:v>
                </c:pt>
                <c:pt idx="40">
                  <c:v>0.21880977251781006</c:v>
                </c:pt>
                <c:pt idx="41">
                  <c:v>0.21880977251781006</c:v>
                </c:pt>
                <c:pt idx="42">
                  <c:v>0.21880977251781006</c:v>
                </c:pt>
                <c:pt idx="43">
                  <c:v>0.21880977251781006</c:v>
                </c:pt>
                <c:pt idx="44">
                  <c:v>0.21880977251781006</c:v>
                </c:pt>
                <c:pt idx="45">
                  <c:v>0.21880977251781006</c:v>
                </c:pt>
                <c:pt idx="46">
                  <c:v>0.21880977251781006</c:v>
                </c:pt>
                <c:pt idx="47">
                  <c:v>0.21880977251781006</c:v>
                </c:pt>
                <c:pt idx="48">
                  <c:v>0.21880977251781006</c:v>
                </c:pt>
                <c:pt idx="49">
                  <c:v>0.21880977251781006</c:v>
                </c:pt>
                <c:pt idx="50">
                  <c:v>0.21880977251781006</c:v>
                </c:pt>
                <c:pt idx="51">
                  <c:v>0.21880977251781006</c:v>
                </c:pt>
                <c:pt idx="52">
                  <c:v>0.21880977251781006</c:v>
                </c:pt>
                <c:pt idx="53">
                  <c:v>0.21880977251781006</c:v>
                </c:pt>
                <c:pt idx="54">
                  <c:v>0.21880977251781006</c:v>
                </c:pt>
                <c:pt idx="55">
                  <c:v>0.21880977251781006</c:v>
                </c:pt>
                <c:pt idx="56">
                  <c:v>0.21880977251781006</c:v>
                </c:pt>
                <c:pt idx="57">
                  <c:v>0.21880977251781006</c:v>
                </c:pt>
                <c:pt idx="58">
                  <c:v>0.21880977251781006</c:v>
                </c:pt>
                <c:pt idx="59">
                  <c:v>0.21880977251781006</c:v>
                </c:pt>
                <c:pt idx="60">
                  <c:v>0.21880977251781006</c:v>
                </c:pt>
                <c:pt idx="61">
                  <c:v>0.21880977251781006</c:v>
                </c:pt>
                <c:pt idx="62">
                  <c:v>0.21880977251781006</c:v>
                </c:pt>
                <c:pt idx="63">
                  <c:v>0.21880977251781006</c:v>
                </c:pt>
                <c:pt idx="64">
                  <c:v>0.21880977251781006</c:v>
                </c:pt>
                <c:pt idx="65">
                  <c:v>0.21880977251781006</c:v>
                </c:pt>
                <c:pt idx="66">
                  <c:v>0.21880977251781006</c:v>
                </c:pt>
                <c:pt idx="67">
                  <c:v>0.21880977251781006</c:v>
                </c:pt>
                <c:pt idx="68">
                  <c:v>0.21880977251781006</c:v>
                </c:pt>
                <c:pt idx="69">
                  <c:v>0.21880977251781006</c:v>
                </c:pt>
                <c:pt idx="70">
                  <c:v>0.21880977251781006</c:v>
                </c:pt>
                <c:pt idx="71">
                  <c:v>0.21880977251781006</c:v>
                </c:pt>
              </c:numCache>
            </c:numRef>
          </c:val>
        </c:ser>
        <c:ser>
          <c:idx val="6"/>
          <c:order val="6"/>
          <c:tx>
            <c:strRef>
              <c:f>'GAUCHE Extrados (GE)'!$BS$1</c:f>
              <c:strCache>
                <c:ptCount val="1"/>
                <c:pt idx="0">
                  <c:v>Seuil 3 sigma G10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(GE)'!$BS$2:$BS$73</c:f>
              <c:numCache>
                <c:formatCode>General</c:formatCode>
                <c:ptCount val="72"/>
                <c:pt idx="0">
                  <c:v>0.21880977251781006</c:v>
                </c:pt>
                <c:pt idx="1">
                  <c:v>0.21880977251781006</c:v>
                </c:pt>
                <c:pt idx="2">
                  <c:v>0.21880977251781006</c:v>
                </c:pt>
                <c:pt idx="3">
                  <c:v>0.21880977251781006</c:v>
                </c:pt>
                <c:pt idx="4">
                  <c:v>0.21880977251781006</c:v>
                </c:pt>
                <c:pt idx="5">
                  <c:v>0.21880977251781006</c:v>
                </c:pt>
                <c:pt idx="6">
                  <c:v>0.21880977251781006</c:v>
                </c:pt>
                <c:pt idx="7">
                  <c:v>0.21880977251781006</c:v>
                </c:pt>
                <c:pt idx="8">
                  <c:v>0.21880977251781006</c:v>
                </c:pt>
                <c:pt idx="9">
                  <c:v>0.21880977251781006</c:v>
                </c:pt>
                <c:pt idx="10">
                  <c:v>0.21880977251781006</c:v>
                </c:pt>
                <c:pt idx="11">
                  <c:v>0.21880977251781006</c:v>
                </c:pt>
                <c:pt idx="12">
                  <c:v>0.21880977251781006</c:v>
                </c:pt>
                <c:pt idx="13">
                  <c:v>0.21880977251781006</c:v>
                </c:pt>
                <c:pt idx="14">
                  <c:v>0.21880977251781006</c:v>
                </c:pt>
                <c:pt idx="15">
                  <c:v>0.21880977251781006</c:v>
                </c:pt>
                <c:pt idx="16">
                  <c:v>0.21880977251781006</c:v>
                </c:pt>
                <c:pt idx="17">
                  <c:v>0.21880977251781006</c:v>
                </c:pt>
                <c:pt idx="18">
                  <c:v>0.21880977251781006</c:v>
                </c:pt>
                <c:pt idx="19">
                  <c:v>0.21880977251781006</c:v>
                </c:pt>
                <c:pt idx="20">
                  <c:v>0.21880977251781006</c:v>
                </c:pt>
                <c:pt idx="21">
                  <c:v>0.21880977251781006</c:v>
                </c:pt>
                <c:pt idx="22">
                  <c:v>0.21880977251781006</c:v>
                </c:pt>
                <c:pt idx="23">
                  <c:v>0.21880977251781006</c:v>
                </c:pt>
                <c:pt idx="24">
                  <c:v>0.21880977251781006</c:v>
                </c:pt>
                <c:pt idx="25">
                  <c:v>0.21880977251781006</c:v>
                </c:pt>
                <c:pt idx="26">
                  <c:v>0.21880977251781006</c:v>
                </c:pt>
                <c:pt idx="27">
                  <c:v>0.21880977251781006</c:v>
                </c:pt>
                <c:pt idx="28">
                  <c:v>0.21880977251781006</c:v>
                </c:pt>
                <c:pt idx="29">
                  <c:v>0.21880977251781006</c:v>
                </c:pt>
                <c:pt idx="30">
                  <c:v>0.21880977251781006</c:v>
                </c:pt>
                <c:pt idx="31">
                  <c:v>0.21880977251781006</c:v>
                </c:pt>
                <c:pt idx="32">
                  <c:v>0.21880977251781006</c:v>
                </c:pt>
                <c:pt idx="33">
                  <c:v>0.21880977251781006</c:v>
                </c:pt>
                <c:pt idx="34">
                  <c:v>0.21880977251781006</c:v>
                </c:pt>
                <c:pt idx="35">
                  <c:v>0.21880977251781006</c:v>
                </c:pt>
                <c:pt idx="36">
                  <c:v>0.21880977251781006</c:v>
                </c:pt>
                <c:pt idx="37">
                  <c:v>0.21880977251781006</c:v>
                </c:pt>
                <c:pt idx="38">
                  <c:v>0.21880977251781006</c:v>
                </c:pt>
                <c:pt idx="39">
                  <c:v>0.21880977251781006</c:v>
                </c:pt>
                <c:pt idx="40">
                  <c:v>0.21880977251781006</c:v>
                </c:pt>
                <c:pt idx="41">
                  <c:v>0.21880977251781006</c:v>
                </c:pt>
                <c:pt idx="42">
                  <c:v>0.21880977251781006</c:v>
                </c:pt>
                <c:pt idx="43">
                  <c:v>0.21880977251781006</c:v>
                </c:pt>
                <c:pt idx="44">
                  <c:v>0.21880977251781006</c:v>
                </c:pt>
                <c:pt idx="45">
                  <c:v>0.21880977251781006</c:v>
                </c:pt>
                <c:pt idx="46">
                  <c:v>0.21880977251781006</c:v>
                </c:pt>
                <c:pt idx="47">
                  <c:v>0.21880977251781006</c:v>
                </c:pt>
                <c:pt idx="48">
                  <c:v>0.21880977251781006</c:v>
                </c:pt>
                <c:pt idx="49">
                  <c:v>0.21880977251781006</c:v>
                </c:pt>
                <c:pt idx="50">
                  <c:v>0.21880977251781006</c:v>
                </c:pt>
                <c:pt idx="51">
                  <c:v>0.21880977251781006</c:v>
                </c:pt>
                <c:pt idx="52">
                  <c:v>0.21880977251781006</c:v>
                </c:pt>
                <c:pt idx="53">
                  <c:v>0.21880977251781006</c:v>
                </c:pt>
                <c:pt idx="54">
                  <c:v>0.21880977251781006</c:v>
                </c:pt>
                <c:pt idx="55">
                  <c:v>0.21880977251781006</c:v>
                </c:pt>
                <c:pt idx="56">
                  <c:v>0.21880977251781006</c:v>
                </c:pt>
                <c:pt idx="57">
                  <c:v>0.21880977251781006</c:v>
                </c:pt>
                <c:pt idx="58">
                  <c:v>0.21880977251781006</c:v>
                </c:pt>
                <c:pt idx="59">
                  <c:v>0.21880977251781006</c:v>
                </c:pt>
                <c:pt idx="60">
                  <c:v>0.21880977251781006</c:v>
                </c:pt>
                <c:pt idx="61">
                  <c:v>0.21880977251781006</c:v>
                </c:pt>
                <c:pt idx="62">
                  <c:v>0.21880977251781006</c:v>
                </c:pt>
                <c:pt idx="63">
                  <c:v>0.21880977251781006</c:v>
                </c:pt>
                <c:pt idx="64">
                  <c:v>0.21880977251781006</c:v>
                </c:pt>
                <c:pt idx="65">
                  <c:v>0.21880977251781006</c:v>
                </c:pt>
                <c:pt idx="66">
                  <c:v>0.21880977251781006</c:v>
                </c:pt>
                <c:pt idx="67">
                  <c:v>0.21880977251781006</c:v>
                </c:pt>
                <c:pt idx="68">
                  <c:v>0.21880977251781006</c:v>
                </c:pt>
                <c:pt idx="69">
                  <c:v>0.21880977251781006</c:v>
                </c:pt>
                <c:pt idx="70">
                  <c:v>0.21880977251781006</c:v>
                </c:pt>
                <c:pt idx="71">
                  <c:v>0.21880977251781006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066480"/>
        <c:axId val="233066872"/>
      </c:areaChart>
      <c:lineChart>
        <c:grouping val="standard"/>
        <c:varyColors val="0"/>
        <c:ser>
          <c:idx val="0"/>
          <c:order val="0"/>
          <c:tx>
            <c:strRef>
              <c:f>'GAUCHE Extrados (GE)'!$Q$1</c:f>
              <c:strCache>
                <c:ptCount val="1"/>
                <c:pt idx="0">
                  <c:v>cercle G10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(GE)'!$Q$2:$Q$73</c:f>
              <c:numCache>
                <c:formatCode>0.00</c:formatCode>
                <c:ptCount val="72"/>
                <c:pt idx="0">
                  <c:v>0.37</c:v>
                </c:pt>
                <c:pt idx="1">
                  <c:v>0.11</c:v>
                </c:pt>
                <c:pt idx="2">
                  <c:v>0.21</c:v>
                </c:pt>
                <c:pt idx="3">
                  <c:v>0.25</c:v>
                </c:pt>
                <c:pt idx="4">
                  <c:v>0.1</c:v>
                </c:pt>
                <c:pt idx="5">
                  <c:v>0.31</c:v>
                </c:pt>
                <c:pt idx="6">
                  <c:v>0.28999999999999998</c:v>
                </c:pt>
                <c:pt idx="7">
                  <c:v>0.38</c:v>
                </c:pt>
                <c:pt idx="8">
                  <c:v>0.36</c:v>
                </c:pt>
                <c:pt idx="9">
                  <c:v>0.33</c:v>
                </c:pt>
                <c:pt idx="10">
                  <c:v>0.14000000000000001</c:v>
                </c:pt>
                <c:pt idx="11">
                  <c:v>0.46</c:v>
                </c:pt>
                <c:pt idx="12">
                  <c:v>0.45</c:v>
                </c:pt>
                <c:pt idx="13">
                  <c:v>0.27</c:v>
                </c:pt>
                <c:pt idx="14">
                  <c:v>0.39</c:v>
                </c:pt>
                <c:pt idx="15">
                  <c:v>0.22</c:v>
                </c:pt>
                <c:pt idx="16">
                  <c:v>0.61</c:v>
                </c:pt>
                <c:pt idx="17">
                  <c:v>0.28999999999999998</c:v>
                </c:pt>
                <c:pt idx="18">
                  <c:v>0.54</c:v>
                </c:pt>
                <c:pt idx="19">
                  <c:v>0.46</c:v>
                </c:pt>
                <c:pt idx="20">
                  <c:v>0.2</c:v>
                </c:pt>
                <c:pt idx="21">
                  <c:v>0.17</c:v>
                </c:pt>
                <c:pt idx="22">
                  <c:v>0.17</c:v>
                </c:pt>
                <c:pt idx="23">
                  <c:v>0.3</c:v>
                </c:pt>
                <c:pt idx="24">
                  <c:v>7.0000000000000007E-2</c:v>
                </c:pt>
                <c:pt idx="25">
                  <c:v>0.21</c:v>
                </c:pt>
                <c:pt idx="26">
                  <c:v>0.2</c:v>
                </c:pt>
                <c:pt idx="27">
                  <c:v>0.33</c:v>
                </c:pt>
                <c:pt idx="28">
                  <c:v>0.2</c:v>
                </c:pt>
                <c:pt idx="29">
                  <c:v>0.22</c:v>
                </c:pt>
                <c:pt idx="30">
                  <c:v>0.4</c:v>
                </c:pt>
                <c:pt idx="31">
                  <c:v>0.35</c:v>
                </c:pt>
                <c:pt idx="32">
                  <c:v>0.44</c:v>
                </c:pt>
                <c:pt idx="33">
                  <c:v>0.18</c:v>
                </c:pt>
                <c:pt idx="34">
                  <c:v>0.42</c:v>
                </c:pt>
                <c:pt idx="35">
                  <c:v>0.15</c:v>
                </c:pt>
                <c:pt idx="36">
                  <c:v>0.66</c:v>
                </c:pt>
                <c:pt idx="37">
                  <c:v>0.69</c:v>
                </c:pt>
                <c:pt idx="38">
                  <c:v>0.21</c:v>
                </c:pt>
                <c:pt idx="39">
                  <c:v>0.46</c:v>
                </c:pt>
                <c:pt idx="40">
                  <c:v>0.25</c:v>
                </c:pt>
                <c:pt idx="41">
                  <c:v>0.17</c:v>
                </c:pt>
                <c:pt idx="42">
                  <c:v>0.33</c:v>
                </c:pt>
                <c:pt idx="43">
                  <c:v>0.43</c:v>
                </c:pt>
                <c:pt idx="44">
                  <c:v>0.36</c:v>
                </c:pt>
                <c:pt idx="45">
                  <c:v>0.19</c:v>
                </c:pt>
                <c:pt idx="46">
                  <c:v>0.96</c:v>
                </c:pt>
                <c:pt idx="47">
                  <c:v>0.05</c:v>
                </c:pt>
                <c:pt idx="48">
                  <c:v>0.35</c:v>
                </c:pt>
                <c:pt idx="49">
                  <c:v>0.11</c:v>
                </c:pt>
                <c:pt idx="50">
                  <c:v>0.33</c:v>
                </c:pt>
                <c:pt idx="51">
                  <c:v>0.19</c:v>
                </c:pt>
                <c:pt idx="52">
                  <c:v>7.0000000000000007E-2</c:v>
                </c:pt>
                <c:pt idx="53">
                  <c:v>0.23</c:v>
                </c:pt>
                <c:pt idx="54">
                  <c:v>0.39</c:v>
                </c:pt>
                <c:pt idx="55">
                  <c:v>0.28000000000000003</c:v>
                </c:pt>
                <c:pt idx="56">
                  <c:v>0.16</c:v>
                </c:pt>
                <c:pt idx="57">
                  <c:v>0.12</c:v>
                </c:pt>
                <c:pt idx="58">
                  <c:v>0.13</c:v>
                </c:pt>
                <c:pt idx="59">
                  <c:v>0.05</c:v>
                </c:pt>
                <c:pt idx="60">
                  <c:v>0.5</c:v>
                </c:pt>
                <c:pt idx="61">
                  <c:v>0.28999999999999998</c:v>
                </c:pt>
                <c:pt idx="62">
                  <c:v>0.28999999999999998</c:v>
                </c:pt>
                <c:pt idx="63">
                  <c:v>0.93</c:v>
                </c:pt>
                <c:pt idx="64">
                  <c:v>0.71</c:v>
                </c:pt>
                <c:pt idx="65">
                  <c:v>0.97</c:v>
                </c:pt>
                <c:pt idx="66">
                  <c:v>0.14000000000000001</c:v>
                </c:pt>
                <c:pt idx="67">
                  <c:v>0.62</c:v>
                </c:pt>
                <c:pt idx="68">
                  <c:v>0.9</c:v>
                </c:pt>
                <c:pt idx="69">
                  <c:v>0.66400000000000003</c:v>
                </c:pt>
                <c:pt idx="70">
                  <c:v>0.61899999999999999</c:v>
                </c:pt>
                <c:pt idx="71">
                  <c:v>0.54400000000000004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066480"/>
        <c:axId val="233066872"/>
      </c:lineChart>
      <c:scatterChart>
        <c:scatterStyle val="lineMarker"/>
        <c:varyColors val="0"/>
        <c:ser>
          <c:idx val="1"/>
          <c:order val="1"/>
          <c:tx>
            <c:strRef>
              <c:f>'Graphiques GE'!$A$166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GE'!$B$166</c:f>
              <c:numCache>
                <c:formatCode>0.000</c:formatCode>
                <c:ptCount val="1"/>
                <c:pt idx="0">
                  <c:v>0.34579166666666672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GE'!$A$167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GE'!$B$167</c:f>
              <c:numCache>
                <c:formatCode>0.000</c:formatCode>
                <c:ptCount val="1"/>
                <c:pt idx="0">
                  <c:v>0.84993555555555556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GE'!$A$168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GE'!$B$168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066480"/>
        <c:axId val="233066872"/>
      </c:scatterChart>
      <c:catAx>
        <c:axId val="2330664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066872"/>
        <c:crosses val="autoZero"/>
        <c:auto val="1"/>
        <c:lblAlgn val="ctr"/>
        <c:lblOffset val="100"/>
        <c:noMultiLvlLbl val="0"/>
      </c:catAx>
      <c:valAx>
        <c:axId val="233066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066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G11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(GE)'!$BU$1</c:f>
              <c:strCache>
                <c:ptCount val="1"/>
                <c:pt idx="0">
                  <c:v>Seuil 1 sigma G11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(GE)'!$BU$2:$BU$73</c:f>
              <c:numCache>
                <c:formatCode>General</c:formatCode>
                <c:ptCount val="72"/>
                <c:pt idx="0">
                  <c:v>0.57161198703238969</c:v>
                </c:pt>
                <c:pt idx="1">
                  <c:v>0.57161198703238969</c:v>
                </c:pt>
                <c:pt idx="2">
                  <c:v>0.57161198703238969</c:v>
                </c:pt>
                <c:pt idx="3">
                  <c:v>0.57161198703238969</c:v>
                </c:pt>
                <c:pt idx="4">
                  <c:v>0.57161198703238969</c:v>
                </c:pt>
                <c:pt idx="5">
                  <c:v>0.57161198703238969</c:v>
                </c:pt>
                <c:pt idx="6">
                  <c:v>0.57161198703238969</c:v>
                </c:pt>
                <c:pt idx="7">
                  <c:v>0.57161198703238969</c:v>
                </c:pt>
                <c:pt idx="8">
                  <c:v>0.57161198703238969</c:v>
                </c:pt>
                <c:pt idx="9">
                  <c:v>0.57161198703238969</c:v>
                </c:pt>
                <c:pt idx="10">
                  <c:v>0.57161198703238969</c:v>
                </c:pt>
                <c:pt idx="11">
                  <c:v>0.57161198703238969</c:v>
                </c:pt>
                <c:pt idx="12">
                  <c:v>0.57161198703238969</c:v>
                </c:pt>
                <c:pt idx="13">
                  <c:v>0.57161198703238969</c:v>
                </c:pt>
                <c:pt idx="14">
                  <c:v>0.57161198703238969</c:v>
                </c:pt>
                <c:pt idx="15">
                  <c:v>0.57161198703238969</c:v>
                </c:pt>
                <c:pt idx="16">
                  <c:v>0.57161198703238969</c:v>
                </c:pt>
                <c:pt idx="17">
                  <c:v>0.57161198703238969</c:v>
                </c:pt>
                <c:pt idx="18">
                  <c:v>0.57161198703238969</c:v>
                </c:pt>
                <c:pt idx="19">
                  <c:v>0.57161198703238969</c:v>
                </c:pt>
                <c:pt idx="20">
                  <c:v>0.57161198703238969</c:v>
                </c:pt>
                <c:pt idx="21">
                  <c:v>0.57161198703238969</c:v>
                </c:pt>
                <c:pt idx="22">
                  <c:v>0.57161198703238969</c:v>
                </c:pt>
                <c:pt idx="23">
                  <c:v>0.57161198703238969</c:v>
                </c:pt>
                <c:pt idx="24">
                  <c:v>0.57161198703238969</c:v>
                </c:pt>
                <c:pt idx="25">
                  <c:v>0.57161198703238969</c:v>
                </c:pt>
                <c:pt idx="26">
                  <c:v>0.57161198703238969</c:v>
                </c:pt>
                <c:pt idx="27">
                  <c:v>0.57161198703238969</c:v>
                </c:pt>
                <c:pt idx="28">
                  <c:v>0.57161198703238969</c:v>
                </c:pt>
                <c:pt idx="29">
                  <c:v>0.57161198703238969</c:v>
                </c:pt>
                <c:pt idx="30">
                  <c:v>0.57161198703238969</c:v>
                </c:pt>
                <c:pt idx="31">
                  <c:v>0.57161198703238969</c:v>
                </c:pt>
                <c:pt idx="32">
                  <c:v>0.57161198703238969</c:v>
                </c:pt>
                <c:pt idx="33">
                  <c:v>0.57161198703238969</c:v>
                </c:pt>
                <c:pt idx="34">
                  <c:v>0.57161198703238969</c:v>
                </c:pt>
                <c:pt idx="35">
                  <c:v>0.57161198703238969</c:v>
                </c:pt>
                <c:pt idx="36">
                  <c:v>0.57161198703238969</c:v>
                </c:pt>
                <c:pt idx="37">
                  <c:v>0.57161198703238969</c:v>
                </c:pt>
                <c:pt idx="38">
                  <c:v>0.57161198703238969</c:v>
                </c:pt>
                <c:pt idx="39">
                  <c:v>0.57161198703238969</c:v>
                </c:pt>
                <c:pt idx="40">
                  <c:v>0.57161198703238969</c:v>
                </c:pt>
                <c:pt idx="41">
                  <c:v>0.57161198703238969</c:v>
                </c:pt>
                <c:pt idx="42">
                  <c:v>0.57161198703238969</c:v>
                </c:pt>
                <c:pt idx="43">
                  <c:v>0.57161198703238969</c:v>
                </c:pt>
                <c:pt idx="44">
                  <c:v>0.57161198703238969</c:v>
                </c:pt>
                <c:pt idx="45">
                  <c:v>0.57161198703238969</c:v>
                </c:pt>
                <c:pt idx="46">
                  <c:v>0.57161198703238969</c:v>
                </c:pt>
                <c:pt idx="47">
                  <c:v>0.57161198703238969</c:v>
                </c:pt>
                <c:pt idx="48">
                  <c:v>0.57161198703238969</c:v>
                </c:pt>
                <c:pt idx="49">
                  <c:v>0.57161198703238969</c:v>
                </c:pt>
                <c:pt idx="50">
                  <c:v>0.57161198703238969</c:v>
                </c:pt>
                <c:pt idx="51">
                  <c:v>0.57161198703238969</c:v>
                </c:pt>
                <c:pt idx="52">
                  <c:v>0.57161198703238969</c:v>
                </c:pt>
                <c:pt idx="53">
                  <c:v>0.57161198703238969</c:v>
                </c:pt>
                <c:pt idx="54">
                  <c:v>0.57161198703238969</c:v>
                </c:pt>
                <c:pt idx="55">
                  <c:v>0.57161198703238969</c:v>
                </c:pt>
                <c:pt idx="56">
                  <c:v>0.57161198703238969</c:v>
                </c:pt>
                <c:pt idx="57">
                  <c:v>0.57161198703238969</c:v>
                </c:pt>
                <c:pt idx="58">
                  <c:v>0.57161198703238969</c:v>
                </c:pt>
                <c:pt idx="59">
                  <c:v>0.57161198703238969</c:v>
                </c:pt>
                <c:pt idx="60">
                  <c:v>0.57161198703238969</c:v>
                </c:pt>
                <c:pt idx="61">
                  <c:v>0.57161198703238969</c:v>
                </c:pt>
                <c:pt idx="62">
                  <c:v>0.57161198703238969</c:v>
                </c:pt>
                <c:pt idx="63">
                  <c:v>0.57161198703238969</c:v>
                </c:pt>
                <c:pt idx="64">
                  <c:v>0.57161198703238969</c:v>
                </c:pt>
                <c:pt idx="65">
                  <c:v>0.57161198703238969</c:v>
                </c:pt>
                <c:pt idx="66">
                  <c:v>0.57161198703238969</c:v>
                </c:pt>
                <c:pt idx="67">
                  <c:v>0.57161198703238969</c:v>
                </c:pt>
                <c:pt idx="68">
                  <c:v>0.57161198703238969</c:v>
                </c:pt>
                <c:pt idx="69">
                  <c:v>0.57161198703238969</c:v>
                </c:pt>
                <c:pt idx="70">
                  <c:v>0.57161198703238969</c:v>
                </c:pt>
                <c:pt idx="71">
                  <c:v>0.57161198703238969</c:v>
                </c:pt>
              </c:numCache>
            </c:numRef>
          </c:val>
        </c:ser>
        <c:ser>
          <c:idx val="5"/>
          <c:order val="5"/>
          <c:tx>
            <c:strRef>
              <c:f>'GAUCHE Extrados (GE)'!$BV$1</c:f>
              <c:strCache>
                <c:ptCount val="1"/>
                <c:pt idx="0">
                  <c:v>Seuil 2 sigma G11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(GE)'!$BV$2:$BV$73</c:f>
              <c:numCache>
                <c:formatCode>General</c:formatCode>
                <c:ptCount val="72"/>
                <c:pt idx="0">
                  <c:v>0.20072309814350064</c:v>
                </c:pt>
                <c:pt idx="1">
                  <c:v>0.20072309814350064</c:v>
                </c:pt>
                <c:pt idx="2">
                  <c:v>0.20072309814350064</c:v>
                </c:pt>
                <c:pt idx="3">
                  <c:v>0.20072309814350064</c:v>
                </c:pt>
                <c:pt idx="4">
                  <c:v>0.20072309814350064</c:v>
                </c:pt>
                <c:pt idx="5">
                  <c:v>0.20072309814350064</c:v>
                </c:pt>
                <c:pt idx="6">
                  <c:v>0.20072309814350064</c:v>
                </c:pt>
                <c:pt idx="7">
                  <c:v>0.20072309814350064</c:v>
                </c:pt>
                <c:pt idx="8">
                  <c:v>0.20072309814350064</c:v>
                </c:pt>
                <c:pt idx="9">
                  <c:v>0.20072309814350064</c:v>
                </c:pt>
                <c:pt idx="10">
                  <c:v>0.20072309814350064</c:v>
                </c:pt>
                <c:pt idx="11">
                  <c:v>0.20072309814350064</c:v>
                </c:pt>
                <c:pt idx="12">
                  <c:v>0.20072309814350064</c:v>
                </c:pt>
                <c:pt idx="13">
                  <c:v>0.20072309814350064</c:v>
                </c:pt>
                <c:pt idx="14">
                  <c:v>0.20072309814350064</c:v>
                </c:pt>
                <c:pt idx="15">
                  <c:v>0.20072309814350064</c:v>
                </c:pt>
                <c:pt idx="16">
                  <c:v>0.20072309814350064</c:v>
                </c:pt>
                <c:pt idx="17">
                  <c:v>0.20072309814350064</c:v>
                </c:pt>
                <c:pt idx="18">
                  <c:v>0.20072309814350064</c:v>
                </c:pt>
                <c:pt idx="19">
                  <c:v>0.20072309814350064</c:v>
                </c:pt>
                <c:pt idx="20">
                  <c:v>0.20072309814350064</c:v>
                </c:pt>
                <c:pt idx="21">
                  <c:v>0.20072309814350064</c:v>
                </c:pt>
                <c:pt idx="22">
                  <c:v>0.20072309814350064</c:v>
                </c:pt>
                <c:pt idx="23">
                  <c:v>0.20072309814350064</c:v>
                </c:pt>
                <c:pt idx="24">
                  <c:v>0.20072309814350064</c:v>
                </c:pt>
                <c:pt idx="25">
                  <c:v>0.20072309814350064</c:v>
                </c:pt>
                <c:pt idx="26">
                  <c:v>0.20072309814350064</c:v>
                </c:pt>
                <c:pt idx="27">
                  <c:v>0.20072309814350064</c:v>
                </c:pt>
                <c:pt idx="28">
                  <c:v>0.20072309814350064</c:v>
                </c:pt>
                <c:pt idx="29">
                  <c:v>0.20072309814350064</c:v>
                </c:pt>
                <c:pt idx="30">
                  <c:v>0.20072309814350064</c:v>
                </c:pt>
                <c:pt idx="31">
                  <c:v>0.20072309814350064</c:v>
                </c:pt>
                <c:pt idx="32">
                  <c:v>0.20072309814350064</c:v>
                </c:pt>
                <c:pt idx="33">
                  <c:v>0.20072309814350064</c:v>
                </c:pt>
                <c:pt idx="34">
                  <c:v>0.20072309814350064</c:v>
                </c:pt>
                <c:pt idx="35">
                  <c:v>0.20072309814350064</c:v>
                </c:pt>
                <c:pt idx="36">
                  <c:v>0.20072309814350064</c:v>
                </c:pt>
                <c:pt idx="37">
                  <c:v>0.20072309814350064</c:v>
                </c:pt>
                <c:pt idx="38">
                  <c:v>0.20072309814350064</c:v>
                </c:pt>
                <c:pt idx="39">
                  <c:v>0.20072309814350064</c:v>
                </c:pt>
                <c:pt idx="40">
                  <c:v>0.20072309814350064</c:v>
                </c:pt>
                <c:pt idx="41">
                  <c:v>0.20072309814350064</c:v>
                </c:pt>
                <c:pt idx="42">
                  <c:v>0.20072309814350064</c:v>
                </c:pt>
                <c:pt idx="43">
                  <c:v>0.20072309814350064</c:v>
                </c:pt>
                <c:pt idx="44">
                  <c:v>0.20072309814350064</c:v>
                </c:pt>
                <c:pt idx="45">
                  <c:v>0.20072309814350064</c:v>
                </c:pt>
                <c:pt idx="46">
                  <c:v>0.20072309814350064</c:v>
                </c:pt>
                <c:pt idx="47">
                  <c:v>0.20072309814350064</c:v>
                </c:pt>
                <c:pt idx="48">
                  <c:v>0.20072309814350064</c:v>
                </c:pt>
                <c:pt idx="49">
                  <c:v>0.20072309814350064</c:v>
                </c:pt>
                <c:pt idx="50">
                  <c:v>0.20072309814350064</c:v>
                </c:pt>
                <c:pt idx="51">
                  <c:v>0.20072309814350064</c:v>
                </c:pt>
                <c:pt idx="52">
                  <c:v>0.20072309814350064</c:v>
                </c:pt>
                <c:pt idx="53">
                  <c:v>0.20072309814350064</c:v>
                </c:pt>
                <c:pt idx="54">
                  <c:v>0.20072309814350064</c:v>
                </c:pt>
                <c:pt idx="55">
                  <c:v>0.20072309814350064</c:v>
                </c:pt>
                <c:pt idx="56">
                  <c:v>0.20072309814350064</c:v>
                </c:pt>
                <c:pt idx="57">
                  <c:v>0.20072309814350064</c:v>
                </c:pt>
                <c:pt idx="58">
                  <c:v>0.20072309814350064</c:v>
                </c:pt>
                <c:pt idx="59">
                  <c:v>0.20072309814350064</c:v>
                </c:pt>
                <c:pt idx="60">
                  <c:v>0.20072309814350064</c:v>
                </c:pt>
                <c:pt idx="61">
                  <c:v>0.20072309814350064</c:v>
                </c:pt>
                <c:pt idx="62">
                  <c:v>0.20072309814350064</c:v>
                </c:pt>
                <c:pt idx="63">
                  <c:v>0.20072309814350064</c:v>
                </c:pt>
                <c:pt idx="64">
                  <c:v>0.20072309814350064</c:v>
                </c:pt>
                <c:pt idx="65">
                  <c:v>0.20072309814350064</c:v>
                </c:pt>
                <c:pt idx="66">
                  <c:v>0.20072309814350064</c:v>
                </c:pt>
                <c:pt idx="67">
                  <c:v>0.20072309814350064</c:v>
                </c:pt>
                <c:pt idx="68">
                  <c:v>0.20072309814350064</c:v>
                </c:pt>
                <c:pt idx="69">
                  <c:v>0.20072309814350064</c:v>
                </c:pt>
                <c:pt idx="70">
                  <c:v>0.20072309814350064</c:v>
                </c:pt>
                <c:pt idx="71">
                  <c:v>0.20072309814350064</c:v>
                </c:pt>
              </c:numCache>
            </c:numRef>
          </c:val>
        </c:ser>
        <c:ser>
          <c:idx val="6"/>
          <c:order val="6"/>
          <c:tx>
            <c:strRef>
              <c:f>'GAUCHE Extrados (GE)'!$BW$1</c:f>
              <c:strCache>
                <c:ptCount val="1"/>
                <c:pt idx="0">
                  <c:v>Seuil 3 sigma G11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(GE)'!$BW$2:$BW$73</c:f>
              <c:numCache>
                <c:formatCode>General</c:formatCode>
                <c:ptCount val="72"/>
                <c:pt idx="0">
                  <c:v>0.20072309814350064</c:v>
                </c:pt>
                <c:pt idx="1">
                  <c:v>0.20072309814350064</c:v>
                </c:pt>
                <c:pt idx="2">
                  <c:v>0.20072309814350064</c:v>
                </c:pt>
                <c:pt idx="3">
                  <c:v>0.20072309814350064</c:v>
                </c:pt>
                <c:pt idx="4">
                  <c:v>0.20072309814350064</c:v>
                </c:pt>
                <c:pt idx="5">
                  <c:v>0.20072309814350064</c:v>
                </c:pt>
                <c:pt idx="6">
                  <c:v>0.20072309814350064</c:v>
                </c:pt>
                <c:pt idx="7">
                  <c:v>0.20072309814350064</c:v>
                </c:pt>
                <c:pt idx="8">
                  <c:v>0.20072309814350064</c:v>
                </c:pt>
                <c:pt idx="9">
                  <c:v>0.20072309814350064</c:v>
                </c:pt>
                <c:pt idx="10">
                  <c:v>0.20072309814350064</c:v>
                </c:pt>
                <c:pt idx="11">
                  <c:v>0.20072309814350064</c:v>
                </c:pt>
                <c:pt idx="12">
                  <c:v>0.20072309814350064</c:v>
                </c:pt>
                <c:pt idx="13">
                  <c:v>0.20072309814350064</c:v>
                </c:pt>
                <c:pt idx="14">
                  <c:v>0.20072309814350064</c:v>
                </c:pt>
                <c:pt idx="15">
                  <c:v>0.20072309814350064</c:v>
                </c:pt>
                <c:pt idx="16">
                  <c:v>0.20072309814350064</c:v>
                </c:pt>
                <c:pt idx="17">
                  <c:v>0.20072309814350064</c:v>
                </c:pt>
                <c:pt idx="18">
                  <c:v>0.20072309814350064</c:v>
                </c:pt>
                <c:pt idx="19">
                  <c:v>0.20072309814350064</c:v>
                </c:pt>
                <c:pt idx="20">
                  <c:v>0.20072309814350064</c:v>
                </c:pt>
                <c:pt idx="21">
                  <c:v>0.20072309814350064</c:v>
                </c:pt>
                <c:pt idx="22">
                  <c:v>0.20072309814350064</c:v>
                </c:pt>
                <c:pt idx="23">
                  <c:v>0.20072309814350064</c:v>
                </c:pt>
                <c:pt idx="24">
                  <c:v>0.20072309814350064</c:v>
                </c:pt>
                <c:pt idx="25">
                  <c:v>0.20072309814350064</c:v>
                </c:pt>
                <c:pt idx="26">
                  <c:v>0.20072309814350064</c:v>
                </c:pt>
                <c:pt idx="27">
                  <c:v>0.20072309814350064</c:v>
                </c:pt>
                <c:pt idx="28">
                  <c:v>0.20072309814350064</c:v>
                </c:pt>
                <c:pt idx="29">
                  <c:v>0.20072309814350064</c:v>
                </c:pt>
                <c:pt idx="30">
                  <c:v>0.20072309814350064</c:v>
                </c:pt>
                <c:pt idx="31">
                  <c:v>0.20072309814350064</c:v>
                </c:pt>
                <c:pt idx="32">
                  <c:v>0.20072309814350064</c:v>
                </c:pt>
                <c:pt idx="33">
                  <c:v>0.20072309814350064</c:v>
                </c:pt>
                <c:pt idx="34">
                  <c:v>0.20072309814350064</c:v>
                </c:pt>
                <c:pt idx="35">
                  <c:v>0.20072309814350064</c:v>
                </c:pt>
                <c:pt idx="36">
                  <c:v>0.20072309814350064</c:v>
                </c:pt>
                <c:pt idx="37">
                  <c:v>0.20072309814350064</c:v>
                </c:pt>
                <c:pt idx="38">
                  <c:v>0.20072309814350064</c:v>
                </c:pt>
                <c:pt idx="39">
                  <c:v>0.20072309814350064</c:v>
                </c:pt>
                <c:pt idx="40">
                  <c:v>0.20072309814350064</c:v>
                </c:pt>
                <c:pt idx="41">
                  <c:v>0.20072309814350064</c:v>
                </c:pt>
                <c:pt idx="42">
                  <c:v>0.20072309814350064</c:v>
                </c:pt>
                <c:pt idx="43">
                  <c:v>0.20072309814350064</c:v>
                </c:pt>
                <c:pt idx="44">
                  <c:v>0.20072309814350064</c:v>
                </c:pt>
                <c:pt idx="45">
                  <c:v>0.20072309814350064</c:v>
                </c:pt>
                <c:pt idx="46">
                  <c:v>0.20072309814350064</c:v>
                </c:pt>
                <c:pt idx="47">
                  <c:v>0.20072309814350064</c:v>
                </c:pt>
                <c:pt idx="48">
                  <c:v>0.20072309814350064</c:v>
                </c:pt>
                <c:pt idx="49">
                  <c:v>0.20072309814350064</c:v>
                </c:pt>
                <c:pt idx="50">
                  <c:v>0.20072309814350064</c:v>
                </c:pt>
                <c:pt idx="51">
                  <c:v>0.20072309814350064</c:v>
                </c:pt>
                <c:pt idx="52">
                  <c:v>0.20072309814350064</c:v>
                </c:pt>
                <c:pt idx="53">
                  <c:v>0.20072309814350064</c:v>
                </c:pt>
                <c:pt idx="54">
                  <c:v>0.20072309814350064</c:v>
                </c:pt>
                <c:pt idx="55">
                  <c:v>0.20072309814350064</c:v>
                </c:pt>
                <c:pt idx="56">
                  <c:v>0.20072309814350064</c:v>
                </c:pt>
                <c:pt idx="57">
                  <c:v>0.20072309814350064</c:v>
                </c:pt>
                <c:pt idx="58">
                  <c:v>0.20072309814350064</c:v>
                </c:pt>
                <c:pt idx="59">
                  <c:v>0.20072309814350064</c:v>
                </c:pt>
                <c:pt idx="60">
                  <c:v>0.20072309814350064</c:v>
                </c:pt>
                <c:pt idx="61">
                  <c:v>0.20072309814350064</c:v>
                </c:pt>
                <c:pt idx="62">
                  <c:v>0.20072309814350064</c:v>
                </c:pt>
                <c:pt idx="63">
                  <c:v>0.20072309814350064</c:v>
                </c:pt>
                <c:pt idx="64">
                  <c:v>0.20072309814350064</c:v>
                </c:pt>
                <c:pt idx="65">
                  <c:v>0.20072309814350064</c:v>
                </c:pt>
                <c:pt idx="66">
                  <c:v>0.20072309814350064</c:v>
                </c:pt>
                <c:pt idx="67">
                  <c:v>0.20072309814350064</c:v>
                </c:pt>
                <c:pt idx="68">
                  <c:v>0.20072309814350064</c:v>
                </c:pt>
                <c:pt idx="69">
                  <c:v>0.20072309814350064</c:v>
                </c:pt>
                <c:pt idx="70">
                  <c:v>0.20072309814350064</c:v>
                </c:pt>
                <c:pt idx="71">
                  <c:v>0.20072309814350064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067656"/>
        <c:axId val="233068048"/>
      </c:areaChart>
      <c:lineChart>
        <c:grouping val="standard"/>
        <c:varyColors val="0"/>
        <c:ser>
          <c:idx val="0"/>
          <c:order val="0"/>
          <c:tx>
            <c:strRef>
              <c:f>'GAUCHE Extrados (GE)'!$R$1</c:f>
              <c:strCache>
                <c:ptCount val="1"/>
                <c:pt idx="0">
                  <c:v>cercle G11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(GE)'!$R$2:$R$73</c:f>
              <c:numCache>
                <c:formatCode>0.00</c:formatCode>
                <c:ptCount val="72"/>
                <c:pt idx="0">
                  <c:v>0.34</c:v>
                </c:pt>
                <c:pt idx="1">
                  <c:v>0.08</c:v>
                </c:pt>
                <c:pt idx="2">
                  <c:v>0.54</c:v>
                </c:pt>
                <c:pt idx="3">
                  <c:v>0.17</c:v>
                </c:pt>
                <c:pt idx="4">
                  <c:v>0.28000000000000003</c:v>
                </c:pt>
                <c:pt idx="5">
                  <c:v>0.33</c:v>
                </c:pt>
                <c:pt idx="6">
                  <c:v>0.21</c:v>
                </c:pt>
                <c:pt idx="7">
                  <c:v>0.3</c:v>
                </c:pt>
                <c:pt idx="8">
                  <c:v>0.27</c:v>
                </c:pt>
                <c:pt idx="9">
                  <c:v>0.41</c:v>
                </c:pt>
                <c:pt idx="10">
                  <c:v>0.35</c:v>
                </c:pt>
                <c:pt idx="11">
                  <c:v>0.34</c:v>
                </c:pt>
                <c:pt idx="12">
                  <c:v>0.28000000000000003</c:v>
                </c:pt>
                <c:pt idx="13">
                  <c:v>0.36</c:v>
                </c:pt>
                <c:pt idx="14">
                  <c:v>0.52</c:v>
                </c:pt>
                <c:pt idx="15">
                  <c:v>0.2</c:v>
                </c:pt>
                <c:pt idx="16">
                  <c:v>0.33</c:v>
                </c:pt>
                <c:pt idx="17">
                  <c:v>0.44</c:v>
                </c:pt>
                <c:pt idx="18">
                  <c:v>0.37</c:v>
                </c:pt>
                <c:pt idx="19">
                  <c:v>0.45</c:v>
                </c:pt>
                <c:pt idx="20">
                  <c:v>0.21</c:v>
                </c:pt>
                <c:pt idx="21">
                  <c:v>0.44</c:v>
                </c:pt>
                <c:pt idx="22">
                  <c:v>0.24</c:v>
                </c:pt>
                <c:pt idx="23">
                  <c:v>0.33</c:v>
                </c:pt>
                <c:pt idx="24">
                  <c:v>0.28000000000000003</c:v>
                </c:pt>
                <c:pt idx="25">
                  <c:v>0.36</c:v>
                </c:pt>
                <c:pt idx="26">
                  <c:v>0.16</c:v>
                </c:pt>
                <c:pt idx="27">
                  <c:v>0.6</c:v>
                </c:pt>
                <c:pt idx="28">
                  <c:v>0.19</c:v>
                </c:pt>
                <c:pt idx="29">
                  <c:v>0.46</c:v>
                </c:pt>
                <c:pt idx="30">
                  <c:v>0.57999999999999996</c:v>
                </c:pt>
                <c:pt idx="31">
                  <c:v>0.05</c:v>
                </c:pt>
                <c:pt idx="32">
                  <c:v>0.27</c:v>
                </c:pt>
                <c:pt idx="33">
                  <c:v>0.14000000000000001</c:v>
                </c:pt>
                <c:pt idx="34">
                  <c:v>0.31</c:v>
                </c:pt>
                <c:pt idx="35">
                  <c:v>0.12</c:v>
                </c:pt>
                <c:pt idx="36">
                  <c:v>0.44</c:v>
                </c:pt>
                <c:pt idx="37">
                  <c:v>0.6</c:v>
                </c:pt>
                <c:pt idx="38">
                  <c:v>0.1</c:v>
                </c:pt>
                <c:pt idx="39">
                  <c:v>0.4</c:v>
                </c:pt>
                <c:pt idx="40">
                  <c:v>0.31</c:v>
                </c:pt>
                <c:pt idx="41">
                  <c:v>0.21</c:v>
                </c:pt>
                <c:pt idx="42">
                  <c:v>0.45</c:v>
                </c:pt>
                <c:pt idx="43">
                  <c:v>0.38</c:v>
                </c:pt>
                <c:pt idx="44">
                  <c:v>0.3</c:v>
                </c:pt>
                <c:pt idx="45">
                  <c:v>0.54</c:v>
                </c:pt>
                <c:pt idx="46">
                  <c:v>0.94</c:v>
                </c:pt>
                <c:pt idx="47">
                  <c:v>0.11</c:v>
                </c:pt>
                <c:pt idx="48">
                  <c:v>0.41</c:v>
                </c:pt>
                <c:pt idx="49">
                  <c:v>0.04</c:v>
                </c:pt>
                <c:pt idx="50">
                  <c:v>0.39</c:v>
                </c:pt>
                <c:pt idx="51">
                  <c:v>0.27</c:v>
                </c:pt>
                <c:pt idx="52">
                  <c:v>0.37</c:v>
                </c:pt>
                <c:pt idx="53">
                  <c:v>0.23</c:v>
                </c:pt>
                <c:pt idx="54">
                  <c:v>0.28000000000000003</c:v>
                </c:pt>
                <c:pt idx="55">
                  <c:v>0.32</c:v>
                </c:pt>
                <c:pt idx="56">
                  <c:v>0.24</c:v>
                </c:pt>
                <c:pt idx="57">
                  <c:v>0.25</c:v>
                </c:pt>
                <c:pt idx="58">
                  <c:v>0.36</c:v>
                </c:pt>
                <c:pt idx="59">
                  <c:v>0.14000000000000001</c:v>
                </c:pt>
                <c:pt idx="60">
                  <c:v>0.51</c:v>
                </c:pt>
                <c:pt idx="61">
                  <c:v>0.4</c:v>
                </c:pt>
                <c:pt idx="62">
                  <c:v>0.27</c:v>
                </c:pt>
                <c:pt idx="63">
                  <c:v>0.94</c:v>
                </c:pt>
                <c:pt idx="64">
                  <c:v>0.7</c:v>
                </c:pt>
                <c:pt idx="65">
                  <c:v>0.91</c:v>
                </c:pt>
                <c:pt idx="66">
                  <c:v>0.28000000000000003</c:v>
                </c:pt>
                <c:pt idx="67">
                  <c:v>0.67</c:v>
                </c:pt>
                <c:pt idx="68">
                  <c:v>0.88</c:v>
                </c:pt>
                <c:pt idx="69">
                  <c:v>0.70299999999999996</c:v>
                </c:pt>
                <c:pt idx="70">
                  <c:v>0.59099999999999997</c:v>
                </c:pt>
                <c:pt idx="71">
                  <c:v>0.46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067656"/>
        <c:axId val="233068048"/>
      </c:lineChart>
      <c:scatterChart>
        <c:scatterStyle val="lineMarker"/>
        <c:varyColors val="0"/>
        <c:ser>
          <c:idx val="1"/>
          <c:order val="1"/>
          <c:tx>
            <c:strRef>
              <c:f>'Graphiques GE'!$A$178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GE'!$B$178</c:f>
              <c:numCache>
                <c:formatCode>0.000</c:formatCode>
                <c:ptCount val="1"/>
                <c:pt idx="0">
                  <c:v>0.37088888888888899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GE'!$A$179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GE'!$B$179</c:f>
              <c:numCache>
                <c:formatCode>0.000</c:formatCode>
                <c:ptCount val="1"/>
                <c:pt idx="0">
                  <c:v>0.89586944444444461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GE'!$A$180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GE'!$B$180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067656"/>
        <c:axId val="233068048"/>
      </c:scatterChart>
      <c:catAx>
        <c:axId val="2330676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068048"/>
        <c:crosses val="autoZero"/>
        <c:auto val="1"/>
        <c:lblAlgn val="ctr"/>
        <c:lblOffset val="100"/>
        <c:noMultiLvlLbl val="0"/>
      </c:catAx>
      <c:valAx>
        <c:axId val="23306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067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G11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'GAUCHE Extrados (GE)'!$BY$1</c:f>
              <c:strCache>
                <c:ptCount val="1"/>
                <c:pt idx="0">
                  <c:v>Seuil 1 sigma G12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(GE)'!$BY$2:$BY$73</c:f>
              <c:numCache>
                <c:formatCode>General</c:formatCode>
                <c:ptCount val="72"/>
                <c:pt idx="0">
                  <c:v>0.6523419865284209</c:v>
                </c:pt>
                <c:pt idx="1">
                  <c:v>0.6523419865284209</c:v>
                </c:pt>
                <c:pt idx="2">
                  <c:v>0.6523419865284209</c:v>
                </c:pt>
                <c:pt idx="3">
                  <c:v>0.6523419865284209</c:v>
                </c:pt>
                <c:pt idx="4">
                  <c:v>0.6523419865284209</c:v>
                </c:pt>
                <c:pt idx="5">
                  <c:v>0.6523419865284209</c:v>
                </c:pt>
                <c:pt idx="6">
                  <c:v>0.6523419865284209</c:v>
                </c:pt>
                <c:pt idx="7">
                  <c:v>0.6523419865284209</c:v>
                </c:pt>
                <c:pt idx="8">
                  <c:v>0.6523419865284209</c:v>
                </c:pt>
                <c:pt idx="9">
                  <c:v>0.6523419865284209</c:v>
                </c:pt>
                <c:pt idx="10">
                  <c:v>0.6523419865284209</c:v>
                </c:pt>
                <c:pt idx="11">
                  <c:v>0.6523419865284209</c:v>
                </c:pt>
                <c:pt idx="12">
                  <c:v>0.6523419865284209</c:v>
                </c:pt>
                <c:pt idx="13">
                  <c:v>0.6523419865284209</c:v>
                </c:pt>
                <c:pt idx="14">
                  <c:v>0.6523419865284209</c:v>
                </c:pt>
                <c:pt idx="15">
                  <c:v>0.6523419865284209</c:v>
                </c:pt>
                <c:pt idx="16">
                  <c:v>0.6523419865284209</c:v>
                </c:pt>
                <c:pt idx="17">
                  <c:v>0.6523419865284209</c:v>
                </c:pt>
                <c:pt idx="18">
                  <c:v>0.6523419865284209</c:v>
                </c:pt>
                <c:pt idx="19">
                  <c:v>0.6523419865284209</c:v>
                </c:pt>
                <c:pt idx="20">
                  <c:v>0.6523419865284209</c:v>
                </c:pt>
                <c:pt idx="21">
                  <c:v>0.6523419865284209</c:v>
                </c:pt>
                <c:pt idx="22">
                  <c:v>0.6523419865284209</c:v>
                </c:pt>
                <c:pt idx="23">
                  <c:v>0.6523419865284209</c:v>
                </c:pt>
                <c:pt idx="24">
                  <c:v>0.6523419865284209</c:v>
                </c:pt>
                <c:pt idx="25">
                  <c:v>0.6523419865284209</c:v>
                </c:pt>
                <c:pt idx="26">
                  <c:v>0.6523419865284209</c:v>
                </c:pt>
                <c:pt idx="27">
                  <c:v>0.6523419865284209</c:v>
                </c:pt>
                <c:pt idx="28">
                  <c:v>0.6523419865284209</c:v>
                </c:pt>
                <c:pt idx="29">
                  <c:v>0.6523419865284209</c:v>
                </c:pt>
                <c:pt idx="30">
                  <c:v>0.6523419865284209</c:v>
                </c:pt>
                <c:pt idx="31">
                  <c:v>0.6523419865284209</c:v>
                </c:pt>
                <c:pt idx="32">
                  <c:v>0.6523419865284209</c:v>
                </c:pt>
                <c:pt idx="33">
                  <c:v>0.6523419865284209</c:v>
                </c:pt>
                <c:pt idx="34">
                  <c:v>0.6523419865284209</c:v>
                </c:pt>
                <c:pt idx="35">
                  <c:v>0.6523419865284209</c:v>
                </c:pt>
                <c:pt idx="36">
                  <c:v>0.6523419865284209</c:v>
                </c:pt>
                <c:pt idx="37">
                  <c:v>0.6523419865284209</c:v>
                </c:pt>
                <c:pt idx="38">
                  <c:v>0.6523419865284209</c:v>
                </c:pt>
                <c:pt idx="39">
                  <c:v>0.6523419865284209</c:v>
                </c:pt>
                <c:pt idx="40">
                  <c:v>0.6523419865284209</c:v>
                </c:pt>
                <c:pt idx="41">
                  <c:v>0.6523419865284209</c:v>
                </c:pt>
                <c:pt idx="42">
                  <c:v>0.6523419865284209</c:v>
                </c:pt>
                <c:pt idx="43">
                  <c:v>0.6523419865284209</c:v>
                </c:pt>
                <c:pt idx="44">
                  <c:v>0.6523419865284209</c:v>
                </c:pt>
                <c:pt idx="45">
                  <c:v>0.6523419865284209</c:v>
                </c:pt>
                <c:pt idx="46">
                  <c:v>0.6523419865284209</c:v>
                </c:pt>
                <c:pt idx="47">
                  <c:v>0.6523419865284209</c:v>
                </c:pt>
                <c:pt idx="48">
                  <c:v>0.6523419865284209</c:v>
                </c:pt>
                <c:pt idx="49">
                  <c:v>0.6523419865284209</c:v>
                </c:pt>
                <c:pt idx="50">
                  <c:v>0.6523419865284209</c:v>
                </c:pt>
                <c:pt idx="51">
                  <c:v>0.6523419865284209</c:v>
                </c:pt>
                <c:pt idx="52">
                  <c:v>0.6523419865284209</c:v>
                </c:pt>
                <c:pt idx="53">
                  <c:v>0.6523419865284209</c:v>
                </c:pt>
                <c:pt idx="54">
                  <c:v>0.6523419865284209</c:v>
                </c:pt>
                <c:pt idx="55">
                  <c:v>0.6523419865284209</c:v>
                </c:pt>
                <c:pt idx="56">
                  <c:v>0.6523419865284209</c:v>
                </c:pt>
                <c:pt idx="57">
                  <c:v>0.6523419865284209</c:v>
                </c:pt>
                <c:pt idx="58">
                  <c:v>0.6523419865284209</c:v>
                </c:pt>
                <c:pt idx="59">
                  <c:v>0.6523419865284209</c:v>
                </c:pt>
                <c:pt idx="60">
                  <c:v>0.6523419865284209</c:v>
                </c:pt>
                <c:pt idx="61">
                  <c:v>0.6523419865284209</c:v>
                </c:pt>
                <c:pt idx="62">
                  <c:v>0.6523419865284209</c:v>
                </c:pt>
                <c:pt idx="63">
                  <c:v>0.6523419865284209</c:v>
                </c:pt>
                <c:pt idx="64">
                  <c:v>0.6523419865284209</c:v>
                </c:pt>
                <c:pt idx="65">
                  <c:v>0.6523419865284209</c:v>
                </c:pt>
                <c:pt idx="66">
                  <c:v>0.6523419865284209</c:v>
                </c:pt>
                <c:pt idx="67">
                  <c:v>0.6523419865284209</c:v>
                </c:pt>
                <c:pt idx="68">
                  <c:v>0.6523419865284209</c:v>
                </c:pt>
                <c:pt idx="69">
                  <c:v>0.6523419865284209</c:v>
                </c:pt>
                <c:pt idx="70">
                  <c:v>0.6523419865284209</c:v>
                </c:pt>
                <c:pt idx="71">
                  <c:v>0.6523419865284209</c:v>
                </c:pt>
              </c:numCache>
            </c:numRef>
          </c:val>
        </c:ser>
        <c:ser>
          <c:idx val="5"/>
          <c:order val="5"/>
          <c:tx>
            <c:strRef>
              <c:f>'GAUCHE Extrados (GE)'!$BZ$1</c:f>
              <c:strCache>
                <c:ptCount val="1"/>
                <c:pt idx="0">
                  <c:v>Seuil 2 sigma G12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'GAUCHE Extrados (GE)'!$BZ$2:$BZ$73</c:f>
              <c:numCache>
                <c:formatCode>General</c:formatCode>
                <c:ptCount val="72"/>
                <c:pt idx="0">
                  <c:v>0.21467531986175423</c:v>
                </c:pt>
                <c:pt idx="1">
                  <c:v>0.21467531986175423</c:v>
                </c:pt>
                <c:pt idx="2">
                  <c:v>0.21467531986175423</c:v>
                </c:pt>
                <c:pt idx="3">
                  <c:v>0.21467531986175423</c:v>
                </c:pt>
                <c:pt idx="4">
                  <c:v>0.21467531986175423</c:v>
                </c:pt>
                <c:pt idx="5">
                  <c:v>0.21467531986175423</c:v>
                </c:pt>
                <c:pt idx="6">
                  <c:v>0.21467531986175423</c:v>
                </c:pt>
                <c:pt idx="7">
                  <c:v>0.21467531986175423</c:v>
                </c:pt>
                <c:pt idx="8">
                  <c:v>0.21467531986175423</c:v>
                </c:pt>
                <c:pt idx="9">
                  <c:v>0.21467531986175423</c:v>
                </c:pt>
                <c:pt idx="10">
                  <c:v>0.21467531986175423</c:v>
                </c:pt>
                <c:pt idx="11">
                  <c:v>0.21467531986175423</c:v>
                </c:pt>
                <c:pt idx="12">
                  <c:v>0.21467531986175423</c:v>
                </c:pt>
                <c:pt idx="13">
                  <c:v>0.21467531986175423</c:v>
                </c:pt>
                <c:pt idx="14">
                  <c:v>0.21467531986175423</c:v>
                </c:pt>
                <c:pt idx="15">
                  <c:v>0.21467531986175423</c:v>
                </c:pt>
                <c:pt idx="16">
                  <c:v>0.21467531986175423</c:v>
                </c:pt>
                <c:pt idx="17">
                  <c:v>0.21467531986175423</c:v>
                </c:pt>
                <c:pt idx="18">
                  <c:v>0.21467531986175423</c:v>
                </c:pt>
                <c:pt idx="19">
                  <c:v>0.21467531986175423</c:v>
                </c:pt>
                <c:pt idx="20">
                  <c:v>0.21467531986175423</c:v>
                </c:pt>
                <c:pt idx="21">
                  <c:v>0.21467531986175423</c:v>
                </c:pt>
                <c:pt idx="22">
                  <c:v>0.21467531986175423</c:v>
                </c:pt>
                <c:pt idx="23">
                  <c:v>0.21467531986175423</c:v>
                </c:pt>
                <c:pt idx="24">
                  <c:v>0.21467531986175423</c:v>
                </c:pt>
                <c:pt idx="25">
                  <c:v>0.21467531986175423</c:v>
                </c:pt>
                <c:pt idx="26">
                  <c:v>0.21467531986175423</c:v>
                </c:pt>
                <c:pt idx="27">
                  <c:v>0.21467531986175423</c:v>
                </c:pt>
                <c:pt idx="28">
                  <c:v>0.21467531986175423</c:v>
                </c:pt>
                <c:pt idx="29">
                  <c:v>0.21467531986175423</c:v>
                </c:pt>
                <c:pt idx="30">
                  <c:v>0.21467531986175423</c:v>
                </c:pt>
                <c:pt idx="31">
                  <c:v>0.21467531986175423</c:v>
                </c:pt>
                <c:pt idx="32">
                  <c:v>0.21467531986175423</c:v>
                </c:pt>
                <c:pt idx="33">
                  <c:v>0.21467531986175423</c:v>
                </c:pt>
                <c:pt idx="34">
                  <c:v>0.21467531986175423</c:v>
                </c:pt>
                <c:pt idx="35">
                  <c:v>0.21467531986175423</c:v>
                </c:pt>
                <c:pt idx="36">
                  <c:v>0.21467531986175423</c:v>
                </c:pt>
                <c:pt idx="37">
                  <c:v>0.21467531986175423</c:v>
                </c:pt>
                <c:pt idx="38">
                  <c:v>0.21467531986175423</c:v>
                </c:pt>
                <c:pt idx="39">
                  <c:v>0.21467531986175423</c:v>
                </c:pt>
                <c:pt idx="40">
                  <c:v>0.21467531986175423</c:v>
                </c:pt>
                <c:pt idx="41">
                  <c:v>0.21467531986175423</c:v>
                </c:pt>
                <c:pt idx="42">
                  <c:v>0.21467531986175423</c:v>
                </c:pt>
                <c:pt idx="43">
                  <c:v>0.21467531986175423</c:v>
                </c:pt>
                <c:pt idx="44">
                  <c:v>0.21467531986175423</c:v>
                </c:pt>
                <c:pt idx="45">
                  <c:v>0.21467531986175423</c:v>
                </c:pt>
                <c:pt idx="46">
                  <c:v>0.21467531986175423</c:v>
                </c:pt>
                <c:pt idx="47">
                  <c:v>0.21467531986175423</c:v>
                </c:pt>
                <c:pt idx="48">
                  <c:v>0.21467531986175423</c:v>
                </c:pt>
                <c:pt idx="49">
                  <c:v>0.21467531986175423</c:v>
                </c:pt>
                <c:pt idx="50">
                  <c:v>0.21467531986175423</c:v>
                </c:pt>
                <c:pt idx="51">
                  <c:v>0.21467531986175423</c:v>
                </c:pt>
                <c:pt idx="52">
                  <c:v>0.21467531986175423</c:v>
                </c:pt>
                <c:pt idx="53">
                  <c:v>0.21467531986175423</c:v>
                </c:pt>
                <c:pt idx="54">
                  <c:v>0.21467531986175423</c:v>
                </c:pt>
                <c:pt idx="55">
                  <c:v>0.21467531986175423</c:v>
                </c:pt>
                <c:pt idx="56">
                  <c:v>0.21467531986175423</c:v>
                </c:pt>
                <c:pt idx="57">
                  <c:v>0.21467531986175423</c:v>
                </c:pt>
                <c:pt idx="58">
                  <c:v>0.21467531986175423</c:v>
                </c:pt>
                <c:pt idx="59">
                  <c:v>0.21467531986175423</c:v>
                </c:pt>
                <c:pt idx="60">
                  <c:v>0.21467531986175423</c:v>
                </c:pt>
                <c:pt idx="61">
                  <c:v>0.21467531986175423</c:v>
                </c:pt>
                <c:pt idx="62">
                  <c:v>0.21467531986175423</c:v>
                </c:pt>
                <c:pt idx="63">
                  <c:v>0.21467531986175423</c:v>
                </c:pt>
                <c:pt idx="64">
                  <c:v>0.21467531986175423</c:v>
                </c:pt>
                <c:pt idx="65">
                  <c:v>0.21467531986175423</c:v>
                </c:pt>
                <c:pt idx="66">
                  <c:v>0.21467531986175423</c:v>
                </c:pt>
                <c:pt idx="67">
                  <c:v>0.21467531986175423</c:v>
                </c:pt>
                <c:pt idx="68">
                  <c:v>0.21467531986175423</c:v>
                </c:pt>
                <c:pt idx="69">
                  <c:v>0.21467531986175423</c:v>
                </c:pt>
                <c:pt idx="70">
                  <c:v>0.21467531986175423</c:v>
                </c:pt>
                <c:pt idx="71">
                  <c:v>0.21467531986175423</c:v>
                </c:pt>
              </c:numCache>
            </c:numRef>
          </c:val>
        </c:ser>
        <c:ser>
          <c:idx val="6"/>
          <c:order val="6"/>
          <c:tx>
            <c:strRef>
              <c:f>'GAUCHE Extrados (GE)'!$CA$1</c:f>
              <c:strCache>
                <c:ptCount val="1"/>
                <c:pt idx="0">
                  <c:v>Seuil 3 sigma G12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'GAUCHE Extrados (GE)'!$CA$2:$CA$73</c:f>
              <c:numCache>
                <c:formatCode>General</c:formatCode>
                <c:ptCount val="72"/>
                <c:pt idx="0">
                  <c:v>0.21467531986175423</c:v>
                </c:pt>
                <c:pt idx="1">
                  <c:v>0.21467531986175423</c:v>
                </c:pt>
                <c:pt idx="2">
                  <c:v>0.21467531986175423</c:v>
                </c:pt>
                <c:pt idx="3">
                  <c:v>0.21467531986175423</c:v>
                </c:pt>
                <c:pt idx="4">
                  <c:v>0.21467531986175423</c:v>
                </c:pt>
                <c:pt idx="5">
                  <c:v>0.21467531986175423</c:v>
                </c:pt>
                <c:pt idx="6">
                  <c:v>0.21467531986175423</c:v>
                </c:pt>
                <c:pt idx="7">
                  <c:v>0.21467531986175423</c:v>
                </c:pt>
                <c:pt idx="8">
                  <c:v>0.21467531986175423</c:v>
                </c:pt>
                <c:pt idx="9">
                  <c:v>0.21467531986175423</c:v>
                </c:pt>
                <c:pt idx="10">
                  <c:v>0.21467531986175423</c:v>
                </c:pt>
                <c:pt idx="11">
                  <c:v>0.21467531986175423</c:v>
                </c:pt>
                <c:pt idx="12">
                  <c:v>0.21467531986175423</c:v>
                </c:pt>
                <c:pt idx="13">
                  <c:v>0.21467531986175423</c:v>
                </c:pt>
                <c:pt idx="14">
                  <c:v>0.21467531986175423</c:v>
                </c:pt>
                <c:pt idx="15">
                  <c:v>0.21467531986175423</c:v>
                </c:pt>
                <c:pt idx="16">
                  <c:v>0.21467531986175423</c:v>
                </c:pt>
                <c:pt idx="17">
                  <c:v>0.21467531986175423</c:v>
                </c:pt>
                <c:pt idx="18">
                  <c:v>0.21467531986175423</c:v>
                </c:pt>
                <c:pt idx="19">
                  <c:v>0.21467531986175423</c:v>
                </c:pt>
                <c:pt idx="20">
                  <c:v>0.21467531986175423</c:v>
                </c:pt>
                <c:pt idx="21">
                  <c:v>0.21467531986175423</c:v>
                </c:pt>
                <c:pt idx="22">
                  <c:v>0.21467531986175423</c:v>
                </c:pt>
                <c:pt idx="23">
                  <c:v>0.21467531986175423</c:v>
                </c:pt>
                <c:pt idx="24">
                  <c:v>0.21467531986175423</c:v>
                </c:pt>
                <c:pt idx="25">
                  <c:v>0.21467531986175423</c:v>
                </c:pt>
                <c:pt idx="26">
                  <c:v>0.21467531986175423</c:v>
                </c:pt>
                <c:pt idx="27">
                  <c:v>0.21467531986175423</c:v>
                </c:pt>
                <c:pt idx="28">
                  <c:v>0.21467531986175423</c:v>
                </c:pt>
                <c:pt idx="29">
                  <c:v>0.21467531986175423</c:v>
                </c:pt>
                <c:pt idx="30">
                  <c:v>0.21467531986175423</c:v>
                </c:pt>
                <c:pt idx="31">
                  <c:v>0.21467531986175423</c:v>
                </c:pt>
                <c:pt idx="32">
                  <c:v>0.21467531986175423</c:v>
                </c:pt>
                <c:pt idx="33">
                  <c:v>0.21467531986175423</c:v>
                </c:pt>
                <c:pt idx="34">
                  <c:v>0.21467531986175423</c:v>
                </c:pt>
                <c:pt idx="35">
                  <c:v>0.21467531986175423</c:v>
                </c:pt>
                <c:pt idx="36">
                  <c:v>0.21467531986175423</c:v>
                </c:pt>
                <c:pt idx="37">
                  <c:v>0.21467531986175423</c:v>
                </c:pt>
                <c:pt idx="38">
                  <c:v>0.21467531986175423</c:v>
                </c:pt>
                <c:pt idx="39">
                  <c:v>0.21467531986175423</c:v>
                </c:pt>
                <c:pt idx="40">
                  <c:v>0.21467531986175423</c:v>
                </c:pt>
                <c:pt idx="41">
                  <c:v>0.21467531986175423</c:v>
                </c:pt>
                <c:pt idx="42">
                  <c:v>0.21467531986175423</c:v>
                </c:pt>
                <c:pt idx="43">
                  <c:v>0.21467531986175423</c:v>
                </c:pt>
                <c:pt idx="44">
                  <c:v>0.21467531986175423</c:v>
                </c:pt>
                <c:pt idx="45">
                  <c:v>0.21467531986175423</c:v>
                </c:pt>
                <c:pt idx="46">
                  <c:v>0.21467531986175423</c:v>
                </c:pt>
                <c:pt idx="47">
                  <c:v>0.21467531986175423</c:v>
                </c:pt>
                <c:pt idx="48">
                  <c:v>0.21467531986175423</c:v>
                </c:pt>
                <c:pt idx="49">
                  <c:v>0.21467531986175423</c:v>
                </c:pt>
                <c:pt idx="50">
                  <c:v>0.21467531986175423</c:v>
                </c:pt>
                <c:pt idx="51">
                  <c:v>0.21467531986175423</c:v>
                </c:pt>
                <c:pt idx="52">
                  <c:v>0.21467531986175423</c:v>
                </c:pt>
                <c:pt idx="53">
                  <c:v>0.21467531986175423</c:v>
                </c:pt>
                <c:pt idx="54">
                  <c:v>0.21467531986175423</c:v>
                </c:pt>
                <c:pt idx="55">
                  <c:v>0.21467531986175423</c:v>
                </c:pt>
                <c:pt idx="56">
                  <c:v>0.21467531986175423</c:v>
                </c:pt>
                <c:pt idx="57">
                  <c:v>0.21467531986175423</c:v>
                </c:pt>
                <c:pt idx="58">
                  <c:v>0.21467531986175423</c:v>
                </c:pt>
                <c:pt idx="59">
                  <c:v>0.21467531986175423</c:v>
                </c:pt>
                <c:pt idx="60">
                  <c:v>0.21467531986175423</c:v>
                </c:pt>
                <c:pt idx="61">
                  <c:v>0.21467531986175423</c:v>
                </c:pt>
                <c:pt idx="62">
                  <c:v>0.21467531986175423</c:v>
                </c:pt>
                <c:pt idx="63">
                  <c:v>0.21467531986175423</c:v>
                </c:pt>
                <c:pt idx="64">
                  <c:v>0.21467531986175423</c:v>
                </c:pt>
                <c:pt idx="65">
                  <c:v>0.21467531986175423</c:v>
                </c:pt>
                <c:pt idx="66">
                  <c:v>0.21467531986175423</c:v>
                </c:pt>
                <c:pt idx="67">
                  <c:v>0.21467531986175423</c:v>
                </c:pt>
                <c:pt idx="68">
                  <c:v>0.21467531986175423</c:v>
                </c:pt>
                <c:pt idx="69">
                  <c:v>0.21467531986175423</c:v>
                </c:pt>
                <c:pt idx="70">
                  <c:v>0.21467531986175423</c:v>
                </c:pt>
                <c:pt idx="71">
                  <c:v>0.21467531986175423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577312"/>
        <c:axId val="233577704"/>
      </c:areaChart>
      <c:lineChart>
        <c:grouping val="standard"/>
        <c:varyColors val="0"/>
        <c:ser>
          <c:idx val="0"/>
          <c:order val="0"/>
          <c:tx>
            <c:strRef>
              <c:f>'GAUCHE Extrados (GE)'!$S$1</c:f>
              <c:strCache>
                <c:ptCount val="1"/>
                <c:pt idx="0">
                  <c:v>cercle G12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'GAUCHE Extrados (GE)'!$S$2:$S$73</c:f>
              <c:numCache>
                <c:formatCode>0.00</c:formatCode>
                <c:ptCount val="72"/>
                <c:pt idx="0">
                  <c:v>0.38</c:v>
                </c:pt>
                <c:pt idx="1">
                  <c:v>0.2</c:v>
                </c:pt>
                <c:pt idx="2">
                  <c:v>0.89</c:v>
                </c:pt>
                <c:pt idx="3">
                  <c:v>0.41</c:v>
                </c:pt>
                <c:pt idx="4">
                  <c:v>0.38</c:v>
                </c:pt>
                <c:pt idx="5">
                  <c:v>0.3</c:v>
                </c:pt>
                <c:pt idx="6">
                  <c:v>0.41</c:v>
                </c:pt>
                <c:pt idx="7">
                  <c:v>0.37</c:v>
                </c:pt>
                <c:pt idx="8">
                  <c:v>0.45</c:v>
                </c:pt>
                <c:pt idx="9">
                  <c:v>0.62</c:v>
                </c:pt>
                <c:pt idx="10">
                  <c:v>0.45</c:v>
                </c:pt>
                <c:pt idx="11">
                  <c:v>0.46</c:v>
                </c:pt>
                <c:pt idx="12">
                  <c:v>0.12</c:v>
                </c:pt>
                <c:pt idx="13">
                  <c:v>0.61</c:v>
                </c:pt>
                <c:pt idx="14">
                  <c:v>0.69</c:v>
                </c:pt>
                <c:pt idx="15">
                  <c:v>0.19</c:v>
                </c:pt>
                <c:pt idx="16">
                  <c:v>0.3</c:v>
                </c:pt>
                <c:pt idx="17">
                  <c:v>0.55000000000000004</c:v>
                </c:pt>
                <c:pt idx="18">
                  <c:v>0.56000000000000005</c:v>
                </c:pt>
                <c:pt idx="19">
                  <c:v>0.39</c:v>
                </c:pt>
                <c:pt idx="20">
                  <c:v>0.43</c:v>
                </c:pt>
                <c:pt idx="21">
                  <c:v>0.75</c:v>
                </c:pt>
                <c:pt idx="22">
                  <c:v>0.28999999999999998</c:v>
                </c:pt>
                <c:pt idx="23">
                  <c:v>0.35</c:v>
                </c:pt>
                <c:pt idx="24">
                  <c:v>0.48</c:v>
                </c:pt>
                <c:pt idx="25">
                  <c:v>0.44</c:v>
                </c:pt>
                <c:pt idx="26">
                  <c:v>0.13</c:v>
                </c:pt>
                <c:pt idx="27">
                  <c:v>0.59</c:v>
                </c:pt>
                <c:pt idx="28">
                  <c:v>0.22</c:v>
                </c:pt>
                <c:pt idx="29">
                  <c:v>0.56000000000000005</c:v>
                </c:pt>
                <c:pt idx="30">
                  <c:v>0.7</c:v>
                </c:pt>
                <c:pt idx="31">
                  <c:v>0.44</c:v>
                </c:pt>
                <c:pt idx="32">
                  <c:v>0.49</c:v>
                </c:pt>
                <c:pt idx="33">
                  <c:v>0.23</c:v>
                </c:pt>
                <c:pt idx="34">
                  <c:v>0.43</c:v>
                </c:pt>
                <c:pt idx="35">
                  <c:v>0.11</c:v>
                </c:pt>
                <c:pt idx="36">
                  <c:v>0.49</c:v>
                </c:pt>
                <c:pt idx="37">
                  <c:v>0.53</c:v>
                </c:pt>
                <c:pt idx="38">
                  <c:v>0.09</c:v>
                </c:pt>
                <c:pt idx="39">
                  <c:v>0.4</c:v>
                </c:pt>
                <c:pt idx="40">
                  <c:v>0.2</c:v>
                </c:pt>
                <c:pt idx="41">
                  <c:v>0.26</c:v>
                </c:pt>
                <c:pt idx="42">
                  <c:v>0.37</c:v>
                </c:pt>
                <c:pt idx="43">
                  <c:v>0.43</c:v>
                </c:pt>
                <c:pt idx="44">
                  <c:v>0.41</c:v>
                </c:pt>
                <c:pt idx="45">
                  <c:v>0.61</c:v>
                </c:pt>
                <c:pt idx="46">
                  <c:v>0.97</c:v>
                </c:pt>
                <c:pt idx="47">
                  <c:v>0.12</c:v>
                </c:pt>
                <c:pt idx="48">
                  <c:v>0.2</c:v>
                </c:pt>
                <c:pt idx="49">
                  <c:v>0.2</c:v>
                </c:pt>
                <c:pt idx="50">
                  <c:v>0.13</c:v>
                </c:pt>
                <c:pt idx="51">
                  <c:v>0.62</c:v>
                </c:pt>
                <c:pt idx="52">
                  <c:v>0.45</c:v>
                </c:pt>
                <c:pt idx="53">
                  <c:v>0.15</c:v>
                </c:pt>
                <c:pt idx="54">
                  <c:v>0.21</c:v>
                </c:pt>
                <c:pt idx="55">
                  <c:v>0.45</c:v>
                </c:pt>
                <c:pt idx="56">
                  <c:v>0.26</c:v>
                </c:pt>
                <c:pt idx="57">
                  <c:v>0.31</c:v>
                </c:pt>
                <c:pt idx="58">
                  <c:v>0.46</c:v>
                </c:pt>
                <c:pt idx="59">
                  <c:v>0.15</c:v>
                </c:pt>
                <c:pt idx="60">
                  <c:v>0.59</c:v>
                </c:pt>
                <c:pt idx="61">
                  <c:v>0.51</c:v>
                </c:pt>
                <c:pt idx="62">
                  <c:v>0.25</c:v>
                </c:pt>
                <c:pt idx="63">
                  <c:v>0.78</c:v>
                </c:pt>
                <c:pt idx="64">
                  <c:v>0.78</c:v>
                </c:pt>
                <c:pt idx="65">
                  <c:v>0.95</c:v>
                </c:pt>
                <c:pt idx="66">
                  <c:v>0.41</c:v>
                </c:pt>
                <c:pt idx="67">
                  <c:v>0.75</c:v>
                </c:pt>
                <c:pt idx="68">
                  <c:v>0.92</c:v>
                </c:pt>
                <c:pt idx="69">
                  <c:v>0.64200000000000002</c:v>
                </c:pt>
                <c:pt idx="70">
                  <c:v>0.59699999999999998</c:v>
                </c:pt>
                <c:pt idx="71">
                  <c:v>0.49299999999999999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577312"/>
        <c:axId val="233577704"/>
      </c:lineChart>
      <c:scatterChart>
        <c:scatterStyle val="lineMarker"/>
        <c:varyColors val="0"/>
        <c:ser>
          <c:idx val="1"/>
          <c:order val="1"/>
          <c:tx>
            <c:strRef>
              <c:f>'Graphiques GE'!$A$190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GE'!$B$190</c:f>
              <c:numCache>
                <c:formatCode>0.000</c:formatCode>
                <c:ptCount val="1"/>
                <c:pt idx="0">
                  <c:v>0.43766666666666665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GE'!$A$191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GE'!$B$191</c:f>
              <c:numCache>
                <c:formatCode>0.000</c:formatCode>
                <c:ptCount val="1"/>
                <c:pt idx="0">
                  <c:v>1.0035447222222222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GE'!$A$192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GE'!$B$192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577312"/>
        <c:axId val="233577704"/>
      </c:scatterChart>
      <c:catAx>
        <c:axId val="2335773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577704"/>
        <c:crosses val="autoZero"/>
        <c:auto val="1"/>
        <c:lblAlgn val="ctr"/>
        <c:lblOffset val="100"/>
        <c:noMultiLvlLbl val="0"/>
      </c:catAx>
      <c:valAx>
        <c:axId val="23357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577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P12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(DE)'!$U$1</c:f>
              <c:strCache>
                <c:ptCount val="1"/>
                <c:pt idx="0">
                  <c:v>Seuil 1 sigma P12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val>
            <c:numRef>
              <c:f>'DROIT Extrados (DE)'!$U$2:$U$75</c:f>
              <c:numCache>
                <c:formatCode>General</c:formatCode>
                <c:ptCount val="74"/>
                <c:pt idx="0">
                  <c:v>0.28515834799243711</c:v>
                </c:pt>
                <c:pt idx="1">
                  <c:v>0.28515834799243711</c:v>
                </c:pt>
                <c:pt idx="2">
                  <c:v>0.28515834799243711</c:v>
                </c:pt>
                <c:pt idx="3">
                  <c:v>0.28515834799243711</c:v>
                </c:pt>
                <c:pt idx="4">
                  <c:v>0.28515834799243711</c:v>
                </c:pt>
                <c:pt idx="5">
                  <c:v>0.28515834799243711</c:v>
                </c:pt>
                <c:pt idx="6">
                  <c:v>0.28515834799243711</c:v>
                </c:pt>
                <c:pt idx="7">
                  <c:v>0.28515834799243711</c:v>
                </c:pt>
                <c:pt idx="8">
                  <c:v>0.28515834799243711</c:v>
                </c:pt>
                <c:pt idx="9">
                  <c:v>0.28515834799243711</c:v>
                </c:pt>
                <c:pt idx="10">
                  <c:v>0.28515834799243711</c:v>
                </c:pt>
                <c:pt idx="11">
                  <c:v>0.28515834799243711</c:v>
                </c:pt>
                <c:pt idx="12">
                  <c:v>0.28515834799243711</c:v>
                </c:pt>
                <c:pt idx="13">
                  <c:v>0.28515834799243711</c:v>
                </c:pt>
                <c:pt idx="14">
                  <c:v>0.28515834799243711</c:v>
                </c:pt>
                <c:pt idx="15">
                  <c:v>0.28515834799243711</c:v>
                </c:pt>
                <c:pt idx="16">
                  <c:v>0.28515834799243711</c:v>
                </c:pt>
                <c:pt idx="17">
                  <c:v>0.28515834799243711</c:v>
                </c:pt>
                <c:pt idx="18">
                  <c:v>0.28515834799243711</c:v>
                </c:pt>
                <c:pt idx="19">
                  <c:v>0.28515834799243711</c:v>
                </c:pt>
                <c:pt idx="20">
                  <c:v>0.28515834799243711</c:v>
                </c:pt>
                <c:pt idx="21">
                  <c:v>0.28515834799243711</c:v>
                </c:pt>
                <c:pt idx="22">
                  <c:v>0.28515834799243711</c:v>
                </c:pt>
                <c:pt idx="23">
                  <c:v>0.28515834799243711</c:v>
                </c:pt>
                <c:pt idx="24">
                  <c:v>0.28515834799243711</c:v>
                </c:pt>
                <c:pt idx="25">
                  <c:v>0.28515834799243711</c:v>
                </c:pt>
                <c:pt idx="26">
                  <c:v>0.28515834799243711</c:v>
                </c:pt>
                <c:pt idx="27">
                  <c:v>0.28515834799243711</c:v>
                </c:pt>
                <c:pt idx="28">
                  <c:v>0.28515834799243711</c:v>
                </c:pt>
                <c:pt idx="29">
                  <c:v>0.28515834799243711</c:v>
                </c:pt>
                <c:pt idx="30">
                  <c:v>0.28515834799243711</c:v>
                </c:pt>
                <c:pt idx="31">
                  <c:v>0.28515834799243711</c:v>
                </c:pt>
                <c:pt idx="32">
                  <c:v>0.28515834799243711</c:v>
                </c:pt>
                <c:pt idx="33">
                  <c:v>0.28515834799243711</c:v>
                </c:pt>
                <c:pt idx="34">
                  <c:v>0.28515834799243711</c:v>
                </c:pt>
                <c:pt idx="35">
                  <c:v>0.28515834799243711</c:v>
                </c:pt>
                <c:pt idx="36">
                  <c:v>0.28515834799243711</c:v>
                </c:pt>
                <c:pt idx="37">
                  <c:v>0.28515834799243711</c:v>
                </c:pt>
                <c:pt idx="38">
                  <c:v>0.28515834799243711</c:v>
                </c:pt>
                <c:pt idx="39">
                  <c:v>0.28515834799243711</c:v>
                </c:pt>
                <c:pt idx="40">
                  <c:v>0.28515834799243711</c:v>
                </c:pt>
                <c:pt idx="41">
                  <c:v>0.28515834799243711</c:v>
                </c:pt>
                <c:pt idx="42">
                  <c:v>0.28515834799243711</c:v>
                </c:pt>
                <c:pt idx="43">
                  <c:v>0.28515834799243711</c:v>
                </c:pt>
                <c:pt idx="44">
                  <c:v>0.28515834799243711</c:v>
                </c:pt>
                <c:pt idx="45">
                  <c:v>0.28515834799243711</c:v>
                </c:pt>
                <c:pt idx="46">
                  <c:v>0.28515834799243711</c:v>
                </c:pt>
                <c:pt idx="47">
                  <c:v>0.28515834799243711</c:v>
                </c:pt>
                <c:pt idx="48">
                  <c:v>0.28515834799243711</c:v>
                </c:pt>
                <c:pt idx="49">
                  <c:v>0.28515834799243711</c:v>
                </c:pt>
                <c:pt idx="50">
                  <c:v>0.28515834799243711</c:v>
                </c:pt>
                <c:pt idx="51">
                  <c:v>0.28515834799243711</c:v>
                </c:pt>
                <c:pt idx="52">
                  <c:v>0.28515834799243711</c:v>
                </c:pt>
                <c:pt idx="53">
                  <c:v>0.28515834799243711</c:v>
                </c:pt>
                <c:pt idx="54">
                  <c:v>0.28515834799243711</c:v>
                </c:pt>
                <c:pt idx="55">
                  <c:v>0.28515834799243711</c:v>
                </c:pt>
                <c:pt idx="56">
                  <c:v>0.28515834799243711</c:v>
                </c:pt>
                <c:pt idx="57">
                  <c:v>0.28515834799243711</c:v>
                </c:pt>
                <c:pt idx="58">
                  <c:v>0.28515834799243711</c:v>
                </c:pt>
                <c:pt idx="59">
                  <c:v>0.28515834799243711</c:v>
                </c:pt>
                <c:pt idx="60">
                  <c:v>0.28515834799243711</c:v>
                </c:pt>
                <c:pt idx="61">
                  <c:v>0.28515834799243711</c:v>
                </c:pt>
                <c:pt idx="62">
                  <c:v>0.28515834799243711</c:v>
                </c:pt>
                <c:pt idx="63">
                  <c:v>0.28515834799243711</c:v>
                </c:pt>
                <c:pt idx="64">
                  <c:v>0.28515834799243711</c:v>
                </c:pt>
                <c:pt idx="65">
                  <c:v>0.28515834799243711</c:v>
                </c:pt>
                <c:pt idx="66">
                  <c:v>0.28515834799243711</c:v>
                </c:pt>
                <c:pt idx="67">
                  <c:v>0.28515834799243711</c:v>
                </c:pt>
                <c:pt idx="68">
                  <c:v>0.28515834799243711</c:v>
                </c:pt>
                <c:pt idx="69">
                  <c:v>0.28515834799243711</c:v>
                </c:pt>
                <c:pt idx="70">
                  <c:v>0.28515834799243711</c:v>
                </c:pt>
                <c:pt idx="71">
                  <c:v>0.28515834799243711</c:v>
                </c:pt>
                <c:pt idx="72">
                  <c:v>0.28515834799243711</c:v>
                </c:pt>
                <c:pt idx="73">
                  <c:v>0.28515834799243711</c:v>
                </c:pt>
              </c:numCache>
            </c:numRef>
          </c:val>
        </c:ser>
        <c:ser>
          <c:idx val="5"/>
          <c:order val="5"/>
          <c:tx>
            <c:strRef>
              <c:f>'DROIT Extrados (DE)'!$V$1</c:f>
              <c:strCache>
                <c:ptCount val="1"/>
                <c:pt idx="0">
                  <c:v>Seuil 2 sigma P12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val>
            <c:numRef>
              <c:f>'DROIT Extrados (DE)'!$V$2:$V$75</c:f>
              <c:numCache>
                <c:formatCode>General</c:formatCode>
                <c:ptCount val="74"/>
                <c:pt idx="0">
                  <c:v>9.5874564208653326E-2</c:v>
                </c:pt>
                <c:pt idx="1">
                  <c:v>9.5874564208653326E-2</c:v>
                </c:pt>
                <c:pt idx="2">
                  <c:v>9.5874564208653326E-2</c:v>
                </c:pt>
                <c:pt idx="3">
                  <c:v>9.5874564208653326E-2</c:v>
                </c:pt>
                <c:pt idx="4">
                  <c:v>9.5874564208653326E-2</c:v>
                </c:pt>
                <c:pt idx="5">
                  <c:v>9.5874564208653326E-2</c:v>
                </c:pt>
                <c:pt idx="6">
                  <c:v>9.5874564208653326E-2</c:v>
                </c:pt>
                <c:pt idx="7">
                  <c:v>9.5874564208653326E-2</c:v>
                </c:pt>
                <c:pt idx="8">
                  <c:v>9.5874564208653326E-2</c:v>
                </c:pt>
                <c:pt idx="9">
                  <c:v>9.5874564208653326E-2</c:v>
                </c:pt>
                <c:pt idx="10">
                  <c:v>9.5874564208653326E-2</c:v>
                </c:pt>
                <c:pt idx="11">
                  <c:v>9.5874564208653326E-2</c:v>
                </c:pt>
                <c:pt idx="12">
                  <c:v>9.5874564208653326E-2</c:v>
                </c:pt>
                <c:pt idx="13">
                  <c:v>9.5874564208653326E-2</c:v>
                </c:pt>
                <c:pt idx="14">
                  <c:v>9.5874564208653326E-2</c:v>
                </c:pt>
                <c:pt idx="15">
                  <c:v>9.5874564208653326E-2</c:v>
                </c:pt>
                <c:pt idx="16">
                  <c:v>9.5874564208653326E-2</c:v>
                </c:pt>
                <c:pt idx="17">
                  <c:v>9.5874564208653326E-2</c:v>
                </c:pt>
                <c:pt idx="18">
                  <c:v>9.5874564208653326E-2</c:v>
                </c:pt>
                <c:pt idx="19">
                  <c:v>9.5874564208653326E-2</c:v>
                </c:pt>
                <c:pt idx="20">
                  <c:v>9.5874564208653326E-2</c:v>
                </c:pt>
                <c:pt idx="21">
                  <c:v>9.5874564208653326E-2</c:v>
                </c:pt>
                <c:pt idx="22">
                  <c:v>9.5874564208653326E-2</c:v>
                </c:pt>
                <c:pt idx="23">
                  <c:v>9.5874564208653326E-2</c:v>
                </c:pt>
                <c:pt idx="24">
                  <c:v>9.5874564208653326E-2</c:v>
                </c:pt>
                <c:pt idx="25">
                  <c:v>9.5874564208653326E-2</c:v>
                </c:pt>
                <c:pt idx="26">
                  <c:v>9.5874564208653326E-2</c:v>
                </c:pt>
                <c:pt idx="27">
                  <c:v>9.5874564208653326E-2</c:v>
                </c:pt>
                <c:pt idx="28">
                  <c:v>9.5874564208653326E-2</c:v>
                </c:pt>
                <c:pt idx="29">
                  <c:v>9.5874564208653326E-2</c:v>
                </c:pt>
                <c:pt idx="30">
                  <c:v>9.5874564208653326E-2</c:v>
                </c:pt>
                <c:pt idx="31">
                  <c:v>9.5874564208653326E-2</c:v>
                </c:pt>
                <c:pt idx="32">
                  <c:v>9.5874564208653326E-2</c:v>
                </c:pt>
                <c:pt idx="33">
                  <c:v>9.5874564208653326E-2</c:v>
                </c:pt>
                <c:pt idx="34">
                  <c:v>9.5874564208653326E-2</c:v>
                </c:pt>
                <c:pt idx="35">
                  <c:v>9.5874564208653326E-2</c:v>
                </c:pt>
                <c:pt idx="36">
                  <c:v>9.5874564208653326E-2</c:v>
                </c:pt>
                <c:pt idx="37">
                  <c:v>9.5874564208653326E-2</c:v>
                </c:pt>
                <c:pt idx="38">
                  <c:v>9.5874564208653326E-2</c:v>
                </c:pt>
                <c:pt idx="39">
                  <c:v>9.5874564208653326E-2</c:v>
                </c:pt>
                <c:pt idx="40">
                  <c:v>9.5874564208653326E-2</c:v>
                </c:pt>
                <c:pt idx="41">
                  <c:v>9.5874564208653326E-2</c:v>
                </c:pt>
                <c:pt idx="42">
                  <c:v>9.5874564208653326E-2</c:v>
                </c:pt>
                <c:pt idx="43">
                  <c:v>9.5874564208653326E-2</c:v>
                </c:pt>
                <c:pt idx="44">
                  <c:v>9.5874564208653326E-2</c:v>
                </c:pt>
                <c:pt idx="45">
                  <c:v>9.5874564208653326E-2</c:v>
                </c:pt>
                <c:pt idx="46">
                  <c:v>9.5874564208653326E-2</c:v>
                </c:pt>
                <c:pt idx="47">
                  <c:v>9.5874564208653326E-2</c:v>
                </c:pt>
                <c:pt idx="48">
                  <c:v>9.5874564208653326E-2</c:v>
                </c:pt>
                <c:pt idx="49">
                  <c:v>9.5874564208653326E-2</c:v>
                </c:pt>
                <c:pt idx="50">
                  <c:v>9.5874564208653326E-2</c:v>
                </c:pt>
                <c:pt idx="51">
                  <c:v>9.5874564208653326E-2</c:v>
                </c:pt>
                <c:pt idx="52">
                  <c:v>9.5874564208653326E-2</c:v>
                </c:pt>
                <c:pt idx="53">
                  <c:v>9.5874564208653326E-2</c:v>
                </c:pt>
                <c:pt idx="54">
                  <c:v>9.5874564208653326E-2</c:v>
                </c:pt>
                <c:pt idx="55">
                  <c:v>9.5874564208653326E-2</c:v>
                </c:pt>
                <c:pt idx="56">
                  <c:v>9.5874564208653326E-2</c:v>
                </c:pt>
                <c:pt idx="57">
                  <c:v>9.5874564208653326E-2</c:v>
                </c:pt>
                <c:pt idx="58">
                  <c:v>9.5874564208653326E-2</c:v>
                </c:pt>
                <c:pt idx="59">
                  <c:v>9.5874564208653326E-2</c:v>
                </c:pt>
                <c:pt idx="60">
                  <c:v>9.5874564208653326E-2</c:v>
                </c:pt>
                <c:pt idx="61">
                  <c:v>9.5874564208653326E-2</c:v>
                </c:pt>
                <c:pt idx="62">
                  <c:v>9.5874564208653326E-2</c:v>
                </c:pt>
                <c:pt idx="63">
                  <c:v>9.5874564208653326E-2</c:v>
                </c:pt>
                <c:pt idx="64">
                  <c:v>9.5874564208653326E-2</c:v>
                </c:pt>
                <c:pt idx="65">
                  <c:v>9.5874564208653326E-2</c:v>
                </c:pt>
                <c:pt idx="66">
                  <c:v>9.5874564208653326E-2</c:v>
                </c:pt>
                <c:pt idx="67">
                  <c:v>9.5874564208653326E-2</c:v>
                </c:pt>
                <c:pt idx="68">
                  <c:v>9.5874564208653326E-2</c:v>
                </c:pt>
                <c:pt idx="69">
                  <c:v>9.5874564208653326E-2</c:v>
                </c:pt>
                <c:pt idx="70">
                  <c:v>9.5874564208653326E-2</c:v>
                </c:pt>
                <c:pt idx="71">
                  <c:v>9.5874564208653326E-2</c:v>
                </c:pt>
                <c:pt idx="72">
                  <c:v>9.5874564208653326E-2</c:v>
                </c:pt>
                <c:pt idx="73">
                  <c:v>9.5874564208653326E-2</c:v>
                </c:pt>
              </c:numCache>
            </c:numRef>
          </c:val>
        </c:ser>
        <c:ser>
          <c:idx val="6"/>
          <c:order val="6"/>
          <c:tx>
            <c:strRef>
              <c:f>'DROIT Extrados (DE)'!$W$1</c:f>
              <c:strCache>
                <c:ptCount val="1"/>
                <c:pt idx="0">
                  <c:v>Seuil 3 sigma P12</c:v>
                </c:pt>
              </c:strCache>
            </c:strRef>
          </c:tx>
          <c:spPr>
            <a:solidFill>
              <a:srgbClr val="FF6D6D"/>
            </a:solidFill>
            <a:ln>
              <a:noFill/>
            </a:ln>
            <a:effectLst/>
          </c:spPr>
          <c:val>
            <c:numRef>
              <c:f>'DROIT Extrados (DE)'!$W$2:$W$75</c:f>
              <c:numCache>
                <c:formatCode>General</c:formatCode>
                <c:ptCount val="74"/>
                <c:pt idx="0">
                  <c:v>9.5874564208653326E-2</c:v>
                </c:pt>
                <c:pt idx="1">
                  <c:v>9.5874564208653326E-2</c:v>
                </c:pt>
                <c:pt idx="2">
                  <c:v>9.5874564208653326E-2</c:v>
                </c:pt>
                <c:pt idx="3">
                  <c:v>9.5874564208653326E-2</c:v>
                </c:pt>
                <c:pt idx="4">
                  <c:v>9.5874564208653326E-2</c:v>
                </c:pt>
                <c:pt idx="5">
                  <c:v>9.5874564208653326E-2</c:v>
                </c:pt>
                <c:pt idx="6">
                  <c:v>9.5874564208653326E-2</c:v>
                </c:pt>
                <c:pt idx="7">
                  <c:v>9.5874564208653326E-2</c:v>
                </c:pt>
                <c:pt idx="8">
                  <c:v>9.5874564208653326E-2</c:v>
                </c:pt>
                <c:pt idx="9">
                  <c:v>9.5874564208653326E-2</c:v>
                </c:pt>
                <c:pt idx="10">
                  <c:v>9.5874564208653326E-2</c:v>
                </c:pt>
                <c:pt idx="11">
                  <c:v>9.5874564208653326E-2</c:v>
                </c:pt>
                <c:pt idx="12">
                  <c:v>9.5874564208653326E-2</c:v>
                </c:pt>
                <c:pt idx="13">
                  <c:v>9.5874564208653326E-2</c:v>
                </c:pt>
                <c:pt idx="14">
                  <c:v>9.5874564208653326E-2</c:v>
                </c:pt>
                <c:pt idx="15">
                  <c:v>9.5874564208653326E-2</c:v>
                </c:pt>
                <c:pt idx="16">
                  <c:v>9.5874564208653326E-2</c:v>
                </c:pt>
                <c:pt idx="17">
                  <c:v>9.5874564208653326E-2</c:v>
                </c:pt>
                <c:pt idx="18">
                  <c:v>9.5874564208653326E-2</c:v>
                </c:pt>
                <c:pt idx="19">
                  <c:v>9.5874564208653326E-2</c:v>
                </c:pt>
                <c:pt idx="20">
                  <c:v>9.5874564208653326E-2</c:v>
                </c:pt>
                <c:pt idx="21">
                  <c:v>9.5874564208653326E-2</c:v>
                </c:pt>
                <c:pt idx="22">
                  <c:v>9.5874564208653326E-2</c:v>
                </c:pt>
                <c:pt idx="23">
                  <c:v>9.5874564208653326E-2</c:v>
                </c:pt>
                <c:pt idx="24">
                  <c:v>9.5874564208653326E-2</c:v>
                </c:pt>
                <c:pt idx="25">
                  <c:v>9.5874564208653326E-2</c:v>
                </c:pt>
                <c:pt idx="26">
                  <c:v>9.5874564208653326E-2</c:v>
                </c:pt>
                <c:pt idx="27">
                  <c:v>9.5874564208653326E-2</c:v>
                </c:pt>
                <c:pt idx="28">
                  <c:v>9.5874564208653326E-2</c:v>
                </c:pt>
                <c:pt idx="29">
                  <c:v>9.5874564208653326E-2</c:v>
                </c:pt>
                <c:pt idx="30">
                  <c:v>9.5874564208653326E-2</c:v>
                </c:pt>
                <c:pt idx="31">
                  <c:v>9.5874564208653326E-2</c:v>
                </c:pt>
                <c:pt idx="32">
                  <c:v>9.5874564208653326E-2</c:v>
                </c:pt>
                <c:pt idx="33">
                  <c:v>9.5874564208653326E-2</c:v>
                </c:pt>
                <c:pt idx="34">
                  <c:v>9.5874564208653326E-2</c:v>
                </c:pt>
                <c:pt idx="35">
                  <c:v>9.5874564208653326E-2</c:v>
                </c:pt>
                <c:pt idx="36">
                  <c:v>9.5874564208653326E-2</c:v>
                </c:pt>
                <c:pt idx="37">
                  <c:v>9.5874564208653326E-2</c:v>
                </c:pt>
                <c:pt idx="38">
                  <c:v>9.5874564208653326E-2</c:v>
                </c:pt>
                <c:pt idx="39">
                  <c:v>9.5874564208653326E-2</c:v>
                </c:pt>
                <c:pt idx="40">
                  <c:v>9.5874564208653326E-2</c:v>
                </c:pt>
                <c:pt idx="41">
                  <c:v>9.5874564208653326E-2</c:v>
                </c:pt>
                <c:pt idx="42">
                  <c:v>9.5874564208653326E-2</c:v>
                </c:pt>
                <c:pt idx="43">
                  <c:v>9.5874564208653326E-2</c:v>
                </c:pt>
                <c:pt idx="44">
                  <c:v>9.5874564208653326E-2</c:v>
                </c:pt>
                <c:pt idx="45">
                  <c:v>9.5874564208653326E-2</c:v>
                </c:pt>
                <c:pt idx="46">
                  <c:v>9.5874564208653326E-2</c:v>
                </c:pt>
                <c:pt idx="47">
                  <c:v>9.5874564208653326E-2</c:v>
                </c:pt>
                <c:pt idx="48">
                  <c:v>9.5874564208653326E-2</c:v>
                </c:pt>
                <c:pt idx="49">
                  <c:v>9.5874564208653326E-2</c:v>
                </c:pt>
                <c:pt idx="50">
                  <c:v>9.5874564208653326E-2</c:v>
                </c:pt>
                <c:pt idx="51">
                  <c:v>9.5874564208653326E-2</c:v>
                </c:pt>
                <c:pt idx="52">
                  <c:v>9.5874564208653326E-2</c:v>
                </c:pt>
                <c:pt idx="53">
                  <c:v>9.5874564208653326E-2</c:v>
                </c:pt>
                <c:pt idx="54">
                  <c:v>9.5874564208653326E-2</c:v>
                </c:pt>
                <c:pt idx="55">
                  <c:v>9.5874564208653326E-2</c:v>
                </c:pt>
                <c:pt idx="56">
                  <c:v>9.5874564208653326E-2</c:v>
                </c:pt>
                <c:pt idx="57">
                  <c:v>9.5874564208653326E-2</c:v>
                </c:pt>
                <c:pt idx="58">
                  <c:v>9.5874564208653326E-2</c:v>
                </c:pt>
                <c:pt idx="59">
                  <c:v>9.5874564208653326E-2</c:v>
                </c:pt>
                <c:pt idx="60">
                  <c:v>9.5874564208653326E-2</c:v>
                </c:pt>
                <c:pt idx="61">
                  <c:v>9.5874564208653326E-2</c:v>
                </c:pt>
                <c:pt idx="62">
                  <c:v>9.5874564208653326E-2</c:v>
                </c:pt>
                <c:pt idx="63">
                  <c:v>9.5874564208653326E-2</c:v>
                </c:pt>
                <c:pt idx="64">
                  <c:v>9.5874564208653326E-2</c:v>
                </c:pt>
                <c:pt idx="65">
                  <c:v>9.5874564208653326E-2</c:v>
                </c:pt>
                <c:pt idx="66">
                  <c:v>9.5874564208653326E-2</c:v>
                </c:pt>
                <c:pt idx="67">
                  <c:v>9.5874564208653326E-2</c:v>
                </c:pt>
                <c:pt idx="68">
                  <c:v>9.5874564208653326E-2</c:v>
                </c:pt>
                <c:pt idx="69">
                  <c:v>9.5874564208653326E-2</c:v>
                </c:pt>
                <c:pt idx="70">
                  <c:v>9.5874564208653326E-2</c:v>
                </c:pt>
                <c:pt idx="71">
                  <c:v>9.5874564208653326E-2</c:v>
                </c:pt>
                <c:pt idx="72">
                  <c:v>9.5874564208653326E-2</c:v>
                </c:pt>
                <c:pt idx="73">
                  <c:v>9.5874564208653326E-2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578488"/>
        <c:axId val="233578880"/>
      </c:areaChart>
      <c:lineChart>
        <c:grouping val="standard"/>
        <c:varyColors val="0"/>
        <c:ser>
          <c:idx val="0"/>
          <c:order val="0"/>
          <c:tx>
            <c:strRef>
              <c:f>'DROIT Extrados (DE)'!$E$1</c:f>
              <c:strCache>
                <c:ptCount val="1"/>
                <c:pt idx="0">
                  <c:v>Cercle P12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Extrados (DE)'!$E$2:$E$75</c:f>
              <c:numCache>
                <c:formatCode>0.00</c:formatCode>
                <c:ptCount val="74"/>
                <c:pt idx="0">
                  <c:v>0.35</c:v>
                </c:pt>
                <c:pt idx="1">
                  <c:v>0.19</c:v>
                </c:pt>
                <c:pt idx="2">
                  <c:v>0.28999999999999998</c:v>
                </c:pt>
                <c:pt idx="3">
                  <c:v>0.36</c:v>
                </c:pt>
                <c:pt idx="4">
                  <c:v>0.2</c:v>
                </c:pt>
                <c:pt idx="5">
                  <c:v>0.06</c:v>
                </c:pt>
                <c:pt idx="6">
                  <c:v>0.3</c:v>
                </c:pt>
                <c:pt idx="7">
                  <c:v>0.28999999999999998</c:v>
                </c:pt>
                <c:pt idx="8">
                  <c:v>0.28999999999999998</c:v>
                </c:pt>
                <c:pt idx="9">
                  <c:v>0.2</c:v>
                </c:pt>
                <c:pt idx="10">
                  <c:v>0.17</c:v>
                </c:pt>
                <c:pt idx="11">
                  <c:v>0.33</c:v>
                </c:pt>
                <c:pt idx="12">
                  <c:v>0.38</c:v>
                </c:pt>
                <c:pt idx="13">
                  <c:v>0.39</c:v>
                </c:pt>
                <c:pt idx="14">
                  <c:v>0.36</c:v>
                </c:pt>
                <c:pt idx="15">
                  <c:v>0.3</c:v>
                </c:pt>
                <c:pt idx="16">
                  <c:v>0.1</c:v>
                </c:pt>
                <c:pt idx="17">
                  <c:v>0.14000000000000001</c:v>
                </c:pt>
                <c:pt idx="18">
                  <c:v>0.38</c:v>
                </c:pt>
                <c:pt idx="19">
                  <c:v>0.17</c:v>
                </c:pt>
                <c:pt idx="20">
                  <c:v>0.21</c:v>
                </c:pt>
                <c:pt idx="21">
                  <c:v>0.19</c:v>
                </c:pt>
                <c:pt idx="22">
                  <c:v>0.16</c:v>
                </c:pt>
                <c:pt idx="23">
                  <c:v>0.25</c:v>
                </c:pt>
                <c:pt idx="24">
                  <c:v>0.08</c:v>
                </c:pt>
                <c:pt idx="25">
                  <c:v>0.15</c:v>
                </c:pt>
                <c:pt idx="26">
                  <c:v>0.27</c:v>
                </c:pt>
                <c:pt idx="27">
                  <c:v>0.17</c:v>
                </c:pt>
                <c:pt idx="28">
                  <c:v>0.18</c:v>
                </c:pt>
                <c:pt idx="29">
                  <c:v>0.28999999999999998</c:v>
                </c:pt>
                <c:pt idx="30">
                  <c:v>0.31</c:v>
                </c:pt>
                <c:pt idx="31">
                  <c:v>0.24</c:v>
                </c:pt>
                <c:pt idx="32">
                  <c:v>0.35</c:v>
                </c:pt>
                <c:pt idx="33">
                  <c:v>0.14000000000000001</c:v>
                </c:pt>
                <c:pt idx="34">
                  <c:v>0.08</c:v>
                </c:pt>
                <c:pt idx="35">
                  <c:v>0.16</c:v>
                </c:pt>
                <c:pt idx="36">
                  <c:v>0.17</c:v>
                </c:pt>
                <c:pt idx="37">
                  <c:v>0.25</c:v>
                </c:pt>
                <c:pt idx="38">
                  <c:v>0.13</c:v>
                </c:pt>
                <c:pt idx="39">
                  <c:v>0.32</c:v>
                </c:pt>
                <c:pt idx="40">
                  <c:v>0.14000000000000001</c:v>
                </c:pt>
                <c:pt idx="41">
                  <c:v>0.15</c:v>
                </c:pt>
                <c:pt idx="42">
                  <c:v>0.15</c:v>
                </c:pt>
                <c:pt idx="43">
                  <c:v>0.09</c:v>
                </c:pt>
                <c:pt idx="44">
                  <c:v>0.24</c:v>
                </c:pt>
                <c:pt idx="45">
                  <c:v>0.15</c:v>
                </c:pt>
                <c:pt idx="46">
                  <c:v>0.11</c:v>
                </c:pt>
                <c:pt idx="47">
                  <c:v>0.17</c:v>
                </c:pt>
                <c:pt idx="48">
                  <c:v>0.31</c:v>
                </c:pt>
                <c:pt idx="49">
                  <c:v>0.04</c:v>
                </c:pt>
                <c:pt idx="50">
                  <c:v>0.11</c:v>
                </c:pt>
                <c:pt idx="51">
                  <c:v>0.03</c:v>
                </c:pt>
                <c:pt idx="52">
                  <c:v>0.14000000000000001</c:v>
                </c:pt>
                <c:pt idx="53">
                  <c:v>0.06</c:v>
                </c:pt>
                <c:pt idx="54">
                  <c:v>0.15</c:v>
                </c:pt>
                <c:pt idx="55">
                  <c:v>0.19</c:v>
                </c:pt>
                <c:pt idx="56">
                  <c:v>0.05</c:v>
                </c:pt>
                <c:pt idx="57">
                  <c:v>0.04</c:v>
                </c:pt>
                <c:pt idx="58">
                  <c:v>0.16</c:v>
                </c:pt>
                <c:pt idx="59">
                  <c:v>7.0000000000000007E-2</c:v>
                </c:pt>
                <c:pt idx="60">
                  <c:v>0.22</c:v>
                </c:pt>
                <c:pt idx="61">
                  <c:v>7.0000000000000007E-2</c:v>
                </c:pt>
                <c:pt idx="62">
                  <c:v>0.13</c:v>
                </c:pt>
                <c:pt idx="63">
                  <c:v>0.19700000000000001</c:v>
                </c:pt>
                <c:pt idx="64">
                  <c:v>0.28999999999999998</c:v>
                </c:pt>
                <c:pt idx="65">
                  <c:v>0.17</c:v>
                </c:pt>
                <c:pt idx="66">
                  <c:v>0.2</c:v>
                </c:pt>
                <c:pt idx="67">
                  <c:v>0.05</c:v>
                </c:pt>
                <c:pt idx="68">
                  <c:v>0.13</c:v>
                </c:pt>
                <c:pt idx="69">
                  <c:v>0.17</c:v>
                </c:pt>
                <c:pt idx="70">
                  <c:v>0.11</c:v>
                </c:pt>
                <c:pt idx="71">
                  <c:v>0.12</c:v>
                </c:pt>
                <c:pt idx="72">
                  <c:v>0.06</c:v>
                </c:pt>
                <c:pt idx="73">
                  <c:v>0.19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578488"/>
        <c:axId val="233578880"/>
      </c:lineChart>
      <c:scatterChart>
        <c:scatterStyle val="lineMarker"/>
        <c:varyColors val="0"/>
        <c:ser>
          <c:idx val="1"/>
          <c:order val="1"/>
          <c:tx>
            <c:strRef>
              <c:f>'Graphiques DE'!$A$22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DE'!$B$22</c:f>
              <c:numCache>
                <c:formatCode>0.000</c:formatCode>
                <c:ptCount val="1"/>
                <c:pt idx="0">
                  <c:v>0.1892837837837838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DE'!$A$23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DE'!$B$23</c:f>
              <c:numCache>
                <c:formatCode>0.000</c:formatCode>
                <c:ptCount val="1"/>
                <c:pt idx="0">
                  <c:v>0.43058891891891893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DE'!$A$24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DE'!$B$24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578488"/>
        <c:axId val="233578880"/>
      </c:scatterChart>
      <c:catAx>
        <c:axId val="233578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578880"/>
        <c:crosses val="autoZero"/>
        <c:auto val="1"/>
        <c:lblAlgn val="ctr"/>
        <c:lblOffset val="100"/>
        <c:noMultiLvlLbl val="0"/>
      </c:catAx>
      <c:valAx>
        <c:axId val="23357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578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P22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(DE)'!$Y$1</c:f>
              <c:strCache>
                <c:ptCount val="1"/>
                <c:pt idx="0">
                  <c:v>Seuil 1 sigma P22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Extrados (DE)'!$Y$2:$Y$75</c:f>
              <c:numCache>
                <c:formatCode>General</c:formatCode>
                <c:ptCount val="74"/>
                <c:pt idx="0">
                  <c:v>0.65151501094159259</c:v>
                </c:pt>
                <c:pt idx="1">
                  <c:v>0.65151501094159259</c:v>
                </c:pt>
                <c:pt idx="2">
                  <c:v>0.65151501094159259</c:v>
                </c:pt>
                <c:pt idx="3">
                  <c:v>0.65151501094159259</c:v>
                </c:pt>
                <c:pt idx="4">
                  <c:v>0.65151501094159259</c:v>
                </c:pt>
                <c:pt idx="5">
                  <c:v>0.65151501094159259</c:v>
                </c:pt>
                <c:pt idx="6">
                  <c:v>0.65151501094159259</c:v>
                </c:pt>
                <c:pt idx="7">
                  <c:v>0.65151501094159259</c:v>
                </c:pt>
                <c:pt idx="8">
                  <c:v>0.65151501094159259</c:v>
                </c:pt>
                <c:pt idx="9">
                  <c:v>0.65151501094159259</c:v>
                </c:pt>
                <c:pt idx="10">
                  <c:v>0.65151501094159259</c:v>
                </c:pt>
                <c:pt idx="11">
                  <c:v>0.65151501094159259</c:v>
                </c:pt>
                <c:pt idx="12">
                  <c:v>0.65151501094159259</c:v>
                </c:pt>
                <c:pt idx="13">
                  <c:v>0.65151501094159259</c:v>
                </c:pt>
                <c:pt idx="14">
                  <c:v>0.65151501094159259</c:v>
                </c:pt>
                <c:pt idx="15">
                  <c:v>0.65151501094159259</c:v>
                </c:pt>
                <c:pt idx="16">
                  <c:v>0.65151501094159259</c:v>
                </c:pt>
                <c:pt idx="17">
                  <c:v>0.65151501094159259</c:v>
                </c:pt>
                <c:pt idx="18">
                  <c:v>0.65151501094159259</c:v>
                </c:pt>
                <c:pt idx="19">
                  <c:v>0.65151501094159259</c:v>
                </c:pt>
                <c:pt idx="20">
                  <c:v>0.65151501094159259</c:v>
                </c:pt>
                <c:pt idx="21">
                  <c:v>0.65151501094159259</c:v>
                </c:pt>
                <c:pt idx="22">
                  <c:v>0.65151501094159259</c:v>
                </c:pt>
                <c:pt idx="23">
                  <c:v>0.65151501094159259</c:v>
                </c:pt>
                <c:pt idx="24">
                  <c:v>0.65151501094159259</c:v>
                </c:pt>
                <c:pt idx="25">
                  <c:v>0.65151501094159259</c:v>
                </c:pt>
                <c:pt idx="26">
                  <c:v>0.65151501094159259</c:v>
                </c:pt>
                <c:pt idx="27">
                  <c:v>0.65151501094159259</c:v>
                </c:pt>
                <c:pt idx="28">
                  <c:v>0.65151501094159259</c:v>
                </c:pt>
                <c:pt idx="29">
                  <c:v>0.65151501094159259</c:v>
                </c:pt>
                <c:pt idx="30">
                  <c:v>0.65151501094159259</c:v>
                </c:pt>
                <c:pt idx="31">
                  <c:v>0.65151501094159259</c:v>
                </c:pt>
                <c:pt idx="32">
                  <c:v>0.65151501094159259</c:v>
                </c:pt>
                <c:pt idx="33">
                  <c:v>0.65151501094159259</c:v>
                </c:pt>
                <c:pt idx="34">
                  <c:v>0.65151501094159259</c:v>
                </c:pt>
                <c:pt idx="35">
                  <c:v>0.65151501094159259</c:v>
                </c:pt>
                <c:pt idx="36">
                  <c:v>0.65151501094159259</c:v>
                </c:pt>
                <c:pt idx="37">
                  <c:v>0.65151501094159259</c:v>
                </c:pt>
                <c:pt idx="38">
                  <c:v>0.65151501094159259</c:v>
                </c:pt>
                <c:pt idx="39">
                  <c:v>0.65151501094159259</c:v>
                </c:pt>
                <c:pt idx="40">
                  <c:v>0.65151501094159259</c:v>
                </c:pt>
                <c:pt idx="41">
                  <c:v>0.65151501094159259</c:v>
                </c:pt>
                <c:pt idx="42">
                  <c:v>0.65151501094159259</c:v>
                </c:pt>
                <c:pt idx="43">
                  <c:v>0.65151501094159259</c:v>
                </c:pt>
                <c:pt idx="44">
                  <c:v>0.65151501094159259</c:v>
                </c:pt>
                <c:pt idx="45">
                  <c:v>0.65151501094159259</c:v>
                </c:pt>
                <c:pt idx="46">
                  <c:v>0.65151501094159259</c:v>
                </c:pt>
                <c:pt idx="47">
                  <c:v>0.65151501094159259</c:v>
                </c:pt>
                <c:pt idx="48">
                  <c:v>0.65151501094159259</c:v>
                </c:pt>
                <c:pt idx="49">
                  <c:v>0.65151501094159259</c:v>
                </c:pt>
                <c:pt idx="50">
                  <c:v>0.65151501094159259</c:v>
                </c:pt>
                <c:pt idx="51">
                  <c:v>0.65151501094159259</c:v>
                </c:pt>
                <c:pt idx="52">
                  <c:v>0.65151501094159259</c:v>
                </c:pt>
                <c:pt idx="53">
                  <c:v>0.65151501094159259</c:v>
                </c:pt>
                <c:pt idx="54">
                  <c:v>0.65151501094159259</c:v>
                </c:pt>
                <c:pt idx="55">
                  <c:v>0.65151501094159259</c:v>
                </c:pt>
                <c:pt idx="56">
                  <c:v>0.65151501094159259</c:v>
                </c:pt>
                <c:pt idx="57">
                  <c:v>0.65151501094159259</c:v>
                </c:pt>
                <c:pt idx="58">
                  <c:v>0.65151501094159259</c:v>
                </c:pt>
                <c:pt idx="59">
                  <c:v>0.65151501094159259</c:v>
                </c:pt>
                <c:pt idx="60">
                  <c:v>0.65151501094159259</c:v>
                </c:pt>
                <c:pt idx="61">
                  <c:v>0.65151501094159259</c:v>
                </c:pt>
                <c:pt idx="62">
                  <c:v>0.65151501094159259</c:v>
                </c:pt>
                <c:pt idx="63">
                  <c:v>0.65151501094159259</c:v>
                </c:pt>
                <c:pt idx="64">
                  <c:v>0.65151501094159259</c:v>
                </c:pt>
                <c:pt idx="65">
                  <c:v>0.65151501094159259</c:v>
                </c:pt>
                <c:pt idx="66">
                  <c:v>0.65151501094159259</c:v>
                </c:pt>
                <c:pt idx="67">
                  <c:v>0.65151501094159259</c:v>
                </c:pt>
                <c:pt idx="68">
                  <c:v>0.65151501094159259</c:v>
                </c:pt>
                <c:pt idx="69">
                  <c:v>0.65151501094159259</c:v>
                </c:pt>
                <c:pt idx="70">
                  <c:v>0.65151501094159259</c:v>
                </c:pt>
                <c:pt idx="71">
                  <c:v>0.65151501094159259</c:v>
                </c:pt>
                <c:pt idx="72">
                  <c:v>0.65151501094159259</c:v>
                </c:pt>
                <c:pt idx="73">
                  <c:v>0.65151501094159259</c:v>
                </c:pt>
              </c:numCache>
            </c:numRef>
          </c:val>
        </c:ser>
        <c:ser>
          <c:idx val="5"/>
          <c:order val="5"/>
          <c:tx>
            <c:strRef>
              <c:f>'DROIT Extrados (DE)'!$Z$1</c:f>
              <c:strCache>
                <c:ptCount val="1"/>
                <c:pt idx="0">
                  <c:v>Seuil 2 sigma P22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Extrados (DE)'!$Z$2:$Z$75</c:f>
              <c:numCache>
                <c:formatCode>General</c:formatCode>
                <c:ptCount val="74"/>
                <c:pt idx="0">
                  <c:v>0.20747447040105213</c:v>
                </c:pt>
                <c:pt idx="1">
                  <c:v>0.20747447040105213</c:v>
                </c:pt>
                <c:pt idx="2">
                  <c:v>0.20747447040105213</c:v>
                </c:pt>
                <c:pt idx="3">
                  <c:v>0.20747447040105213</c:v>
                </c:pt>
                <c:pt idx="4">
                  <c:v>0.20747447040105213</c:v>
                </c:pt>
                <c:pt idx="5">
                  <c:v>0.20747447040105213</c:v>
                </c:pt>
                <c:pt idx="6">
                  <c:v>0.20747447040105213</c:v>
                </c:pt>
                <c:pt idx="7">
                  <c:v>0.20747447040105213</c:v>
                </c:pt>
                <c:pt idx="8">
                  <c:v>0.20747447040105213</c:v>
                </c:pt>
                <c:pt idx="9">
                  <c:v>0.20747447040105213</c:v>
                </c:pt>
                <c:pt idx="10">
                  <c:v>0.20747447040105213</c:v>
                </c:pt>
                <c:pt idx="11">
                  <c:v>0.20747447040105213</c:v>
                </c:pt>
                <c:pt idx="12">
                  <c:v>0.20747447040105213</c:v>
                </c:pt>
                <c:pt idx="13">
                  <c:v>0.20747447040105213</c:v>
                </c:pt>
                <c:pt idx="14">
                  <c:v>0.20747447040105213</c:v>
                </c:pt>
                <c:pt idx="15">
                  <c:v>0.20747447040105213</c:v>
                </c:pt>
                <c:pt idx="16">
                  <c:v>0.20747447040105213</c:v>
                </c:pt>
                <c:pt idx="17">
                  <c:v>0.20747447040105213</c:v>
                </c:pt>
                <c:pt idx="18">
                  <c:v>0.20747447040105213</c:v>
                </c:pt>
                <c:pt idx="19">
                  <c:v>0.20747447040105213</c:v>
                </c:pt>
                <c:pt idx="20">
                  <c:v>0.20747447040105213</c:v>
                </c:pt>
                <c:pt idx="21">
                  <c:v>0.20747447040105213</c:v>
                </c:pt>
                <c:pt idx="22">
                  <c:v>0.20747447040105213</c:v>
                </c:pt>
                <c:pt idx="23">
                  <c:v>0.20747447040105213</c:v>
                </c:pt>
                <c:pt idx="24">
                  <c:v>0.20747447040105213</c:v>
                </c:pt>
                <c:pt idx="25">
                  <c:v>0.20747447040105213</c:v>
                </c:pt>
                <c:pt idx="26">
                  <c:v>0.20747447040105213</c:v>
                </c:pt>
                <c:pt idx="27">
                  <c:v>0.20747447040105213</c:v>
                </c:pt>
                <c:pt idx="28">
                  <c:v>0.20747447040105213</c:v>
                </c:pt>
                <c:pt idx="29">
                  <c:v>0.20747447040105213</c:v>
                </c:pt>
                <c:pt idx="30">
                  <c:v>0.20747447040105213</c:v>
                </c:pt>
                <c:pt idx="31">
                  <c:v>0.20747447040105213</c:v>
                </c:pt>
                <c:pt idx="32">
                  <c:v>0.20747447040105213</c:v>
                </c:pt>
                <c:pt idx="33">
                  <c:v>0.20747447040105213</c:v>
                </c:pt>
                <c:pt idx="34">
                  <c:v>0.20747447040105213</c:v>
                </c:pt>
                <c:pt idx="35">
                  <c:v>0.20747447040105213</c:v>
                </c:pt>
                <c:pt idx="36">
                  <c:v>0.20747447040105213</c:v>
                </c:pt>
                <c:pt idx="37">
                  <c:v>0.20747447040105213</c:v>
                </c:pt>
                <c:pt idx="38">
                  <c:v>0.20747447040105213</c:v>
                </c:pt>
                <c:pt idx="39">
                  <c:v>0.20747447040105213</c:v>
                </c:pt>
                <c:pt idx="40">
                  <c:v>0.20747447040105213</c:v>
                </c:pt>
                <c:pt idx="41">
                  <c:v>0.20747447040105213</c:v>
                </c:pt>
                <c:pt idx="42">
                  <c:v>0.20747447040105213</c:v>
                </c:pt>
                <c:pt idx="43">
                  <c:v>0.20747447040105213</c:v>
                </c:pt>
                <c:pt idx="44">
                  <c:v>0.20747447040105213</c:v>
                </c:pt>
                <c:pt idx="45">
                  <c:v>0.20747447040105213</c:v>
                </c:pt>
                <c:pt idx="46">
                  <c:v>0.20747447040105213</c:v>
                </c:pt>
                <c:pt idx="47">
                  <c:v>0.20747447040105213</c:v>
                </c:pt>
                <c:pt idx="48">
                  <c:v>0.20747447040105213</c:v>
                </c:pt>
                <c:pt idx="49">
                  <c:v>0.20747447040105213</c:v>
                </c:pt>
                <c:pt idx="50">
                  <c:v>0.20747447040105213</c:v>
                </c:pt>
                <c:pt idx="51">
                  <c:v>0.20747447040105213</c:v>
                </c:pt>
                <c:pt idx="52">
                  <c:v>0.20747447040105213</c:v>
                </c:pt>
                <c:pt idx="53">
                  <c:v>0.20747447040105213</c:v>
                </c:pt>
                <c:pt idx="54">
                  <c:v>0.20747447040105213</c:v>
                </c:pt>
                <c:pt idx="55">
                  <c:v>0.20747447040105213</c:v>
                </c:pt>
                <c:pt idx="56">
                  <c:v>0.20747447040105213</c:v>
                </c:pt>
                <c:pt idx="57">
                  <c:v>0.20747447040105213</c:v>
                </c:pt>
                <c:pt idx="58">
                  <c:v>0.20747447040105213</c:v>
                </c:pt>
                <c:pt idx="59">
                  <c:v>0.20747447040105213</c:v>
                </c:pt>
                <c:pt idx="60">
                  <c:v>0.20747447040105213</c:v>
                </c:pt>
                <c:pt idx="61">
                  <c:v>0.20747447040105213</c:v>
                </c:pt>
                <c:pt idx="62">
                  <c:v>0.20747447040105213</c:v>
                </c:pt>
                <c:pt idx="63">
                  <c:v>0.20747447040105213</c:v>
                </c:pt>
                <c:pt idx="64">
                  <c:v>0.20747447040105213</c:v>
                </c:pt>
                <c:pt idx="65">
                  <c:v>0.20747447040105213</c:v>
                </c:pt>
                <c:pt idx="66">
                  <c:v>0.20747447040105213</c:v>
                </c:pt>
                <c:pt idx="67">
                  <c:v>0.20747447040105213</c:v>
                </c:pt>
                <c:pt idx="68">
                  <c:v>0.20747447040105213</c:v>
                </c:pt>
                <c:pt idx="69">
                  <c:v>0.20747447040105213</c:v>
                </c:pt>
                <c:pt idx="70">
                  <c:v>0.20747447040105213</c:v>
                </c:pt>
                <c:pt idx="71">
                  <c:v>0.20747447040105213</c:v>
                </c:pt>
                <c:pt idx="72">
                  <c:v>0.20747447040105213</c:v>
                </c:pt>
                <c:pt idx="73">
                  <c:v>0.20747447040105213</c:v>
                </c:pt>
              </c:numCache>
            </c:numRef>
          </c:val>
        </c:ser>
        <c:ser>
          <c:idx val="6"/>
          <c:order val="6"/>
          <c:tx>
            <c:strRef>
              <c:f>'DROIT Extrados (DE)'!$AA$1</c:f>
              <c:strCache>
                <c:ptCount val="1"/>
                <c:pt idx="0">
                  <c:v>Seuil 3 sigma P22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(DE)'!$AA$2:$AA$75</c:f>
              <c:numCache>
                <c:formatCode>General</c:formatCode>
                <c:ptCount val="74"/>
                <c:pt idx="0">
                  <c:v>0.20747447040105213</c:v>
                </c:pt>
                <c:pt idx="1">
                  <c:v>0.20747447040105213</c:v>
                </c:pt>
                <c:pt idx="2">
                  <c:v>0.20747447040105213</c:v>
                </c:pt>
                <c:pt idx="3">
                  <c:v>0.20747447040105213</c:v>
                </c:pt>
                <c:pt idx="4">
                  <c:v>0.20747447040105213</c:v>
                </c:pt>
                <c:pt idx="5">
                  <c:v>0.20747447040105213</c:v>
                </c:pt>
                <c:pt idx="6">
                  <c:v>0.20747447040105213</c:v>
                </c:pt>
                <c:pt idx="7">
                  <c:v>0.20747447040105213</c:v>
                </c:pt>
                <c:pt idx="8">
                  <c:v>0.20747447040105213</c:v>
                </c:pt>
                <c:pt idx="9">
                  <c:v>0.20747447040105213</c:v>
                </c:pt>
                <c:pt idx="10">
                  <c:v>0.20747447040105213</c:v>
                </c:pt>
                <c:pt idx="11">
                  <c:v>0.20747447040105213</c:v>
                </c:pt>
                <c:pt idx="12">
                  <c:v>0.20747447040105213</c:v>
                </c:pt>
                <c:pt idx="13">
                  <c:v>0.20747447040105213</c:v>
                </c:pt>
                <c:pt idx="14">
                  <c:v>0.20747447040105213</c:v>
                </c:pt>
                <c:pt idx="15">
                  <c:v>0.20747447040105213</c:v>
                </c:pt>
                <c:pt idx="16">
                  <c:v>0.20747447040105213</c:v>
                </c:pt>
                <c:pt idx="17">
                  <c:v>0.20747447040105213</c:v>
                </c:pt>
                <c:pt idx="18">
                  <c:v>0.20747447040105213</c:v>
                </c:pt>
                <c:pt idx="19">
                  <c:v>0.20747447040105213</c:v>
                </c:pt>
                <c:pt idx="20">
                  <c:v>0.20747447040105213</c:v>
                </c:pt>
                <c:pt idx="21">
                  <c:v>0.20747447040105213</c:v>
                </c:pt>
                <c:pt idx="22">
                  <c:v>0.20747447040105213</c:v>
                </c:pt>
                <c:pt idx="23">
                  <c:v>0.20747447040105213</c:v>
                </c:pt>
                <c:pt idx="24">
                  <c:v>0.20747447040105213</c:v>
                </c:pt>
                <c:pt idx="25">
                  <c:v>0.20747447040105213</c:v>
                </c:pt>
                <c:pt idx="26">
                  <c:v>0.20747447040105213</c:v>
                </c:pt>
                <c:pt idx="27">
                  <c:v>0.20747447040105213</c:v>
                </c:pt>
                <c:pt idx="28">
                  <c:v>0.20747447040105213</c:v>
                </c:pt>
                <c:pt idx="29">
                  <c:v>0.20747447040105213</c:v>
                </c:pt>
                <c:pt idx="30">
                  <c:v>0.20747447040105213</c:v>
                </c:pt>
                <c:pt idx="31">
                  <c:v>0.20747447040105213</c:v>
                </c:pt>
                <c:pt idx="32">
                  <c:v>0.20747447040105213</c:v>
                </c:pt>
                <c:pt idx="33">
                  <c:v>0.20747447040105213</c:v>
                </c:pt>
                <c:pt idx="34">
                  <c:v>0.20747447040105213</c:v>
                </c:pt>
                <c:pt idx="35">
                  <c:v>0.20747447040105213</c:v>
                </c:pt>
                <c:pt idx="36">
                  <c:v>0.20747447040105213</c:v>
                </c:pt>
                <c:pt idx="37">
                  <c:v>0.20747447040105213</c:v>
                </c:pt>
                <c:pt idx="38">
                  <c:v>0.20747447040105213</c:v>
                </c:pt>
                <c:pt idx="39">
                  <c:v>0.20747447040105213</c:v>
                </c:pt>
                <c:pt idx="40">
                  <c:v>0.20747447040105213</c:v>
                </c:pt>
                <c:pt idx="41">
                  <c:v>0.20747447040105213</c:v>
                </c:pt>
                <c:pt idx="42">
                  <c:v>0.20747447040105213</c:v>
                </c:pt>
                <c:pt idx="43">
                  <c:v>0.20747447040105213</c:v>
                </c:pt>
                <c:pt idx="44">
                  <c:v>0.20747447040105213</c:v>
                </c:pt>
                <c:pt idx="45">
                  <c:v>0.20747447040105213</c:v>
                </c:pt>
                <c:pt idx="46">
                  <c:v>0.20747447040105213</c:v>
                </c:pt>
                <c:pt idx="47">
                  <c:v>0.20747447040105213</c:v>
                </c:pt>
                <c:pt idx="48">
                  <c:v>0.20747447040105213</c:v>
                </c:pt>
                <c:pt idx="49">
                  <c:v>0.20747447040105213</c:v>
                </c:pt>
                <c:pt idx="50">
                  <c:v>0.20747447040105213</c:v>
                </c:pt>
                <c:pt idx="51">
                  <c:v>0.20747447040105213</c:v>
                </c:pt>
                <c:pt idx="52">
                  <c:v>0.20747447040105213</c:v>
                </c:pt>
                <c:pt idx="53">
                  <c:v>0.20747447040105213</c:v>
                </c:pt>
                <c:pt idx="54">
                  <c:v>0.20747447040105213</c:v>
                </c:pt>
                <c:pt idx="55">
                  <c:v>0.20747447040105213</c:v>
                </c:pt>
                <c:pt idx="56">
                  <c:v>0.20747447040105213</c:v>
                </c:pt>
                <c:pt idx="57">
                  <c:v>0.20747447040105213</c:v>
                </c:pt>
                <c:pt idx="58">
                  <c:v>0.20747447040105213</c:v>
                </c:pt>
                <c:pt idx="59">
                  <c:v>0.20747447040105213</c:v>
                </c:pt>
                <c:pt idx="60">
                  <c:v>0.20747447040105213</c:v>
                </c:pt>
                <c:pt idx="61">
                  <c:v>0.20747447040105213</c:v>
                </c:pt>
                <c:pt idx="62">
                  <c:v>0.20747447040105213</c:v>
                </c:pt>
                <c:pt idx="63">
                  <c:v>0.20747447040105213</c:v>
                </c:pt>
                <c:pt idx="64">
                  <c:v>0.20747447040105213</c:v>
                </c:pt>
                <c:pt idx="65">
                  <c:v>0.20747447040105213</c:v>
                </c:pt>
                <c:pt idx="66">
                  <c:v>0.20747447040105213</c:v>
                </c:pt>
                <c:pt idx="67">
                  <c:v>0.20747447040105213</c:v>
                </c:pt>
                <c:pt idx="68">
                  <c:v>0.20747447040105213</c:v>
                </c:pt>
                <c:pt idx="69">
                  <c:v>0.20747447040105213</c:v>
                </c:pt>
                <c:pt idx="70">
                  <c:v>0.20747447040105213</c:v>
                </c:pt>
                <c:pt idx="71">
                  <c:v>0.20747447040105213</c:v>
                </c:pt>
                <c:pt idx="72">
                  <c:v>0.20747447040105213</c:v>
                </c:pt>
                <c:pt idx="73">
                  <c:v>0.20747447040105213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579664"/>
        <c:axId val="233580056"/>
      </c:areaChart>
      <c:lineChart>
        <c:grouping val="standard"/>
        <c:varyColors val="0"/>
        <c:ser>
          <c:idx val="0"/>
          <c:order val="0"/>
          <c:tx>
            <c:strRef>
              <c:f>'DROIT Extrados (DE)'!$F$1</c:f>
              <c:strCache>
                <c:ptCount val="1"/>
                <c:pt idx="0">
                  <c:v>Cercle P22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Extrados (DE)'!$F$2:$F$77</c:f>
              <c:numCache>
                <c:formatCode>0.00</c:formatCode>
                <c:ptCount val="76"/>
                <c:pt idx="0">
                  <c:v>0.32</c:v>
                </c:pt>
                <c:pt idx="1">
                  <c:v>0.34</c:v>
                </c:pt>
                <c:pt idx="2">
                  <c:v>0.79</c:v>
                </c:pt>
                <c:pt idx="3">
                  <c:v>0.44</c:v>
                </c:pt>
                <c:pt idx="4">
                  <c:v>0.3</c:v>
                </c:pt>
                <c:pt idx="5">
                  <c:v>0.48</c:v>
                </c:pt>
                <c:pt idx="6">
                  <c:v>0.64</c:v>
                </c:pt>
                <c:pt idx="7">
                  <c:v>0.56999999999999995</c:v>
                </c:pt>
                <c:pt idx="8">
                  <c:v>0.24</c:v>
                </c:pt>
                <c:pt idx="9">
                  <c:v>0.06</c:v>
                </c:pt>
                <c:pt idx="10">
                  <c:v>0.22</c:v>
                </c:pt>
                <c:pt idx="11">
                  <c:v>0.64</c:v>
                </c:pt>
                <c:pt idx="12">
                  <c:v>0.02</c:v>
                </c:pt>
                <c:pt idx="13">
                  <c:v>0.38</c:v>
                </c:pt>
                <c:pt idx="14">
                  <c:v>0.71</c:v>
                </c:pt>
                <c:pt idx="15">
                  <c:v>0.69</c:v>
                </c:pt>
                <c:pt idx="16">
                  <c:v>0.8</c:v>
                </c:pt>
                <c:pt idx="17">
                  <c:v>0.43</c:v>
                </c:pt>
                <c:pt idx="18">
                  <c:v>0.62</c:v>
                </c:pt>
                <c:pt idx="19">
                  <c:v>0.1</c:v>
                </c:pt>
                <c:pt idx="20">
                  <c:v>0.52</c:v>
                </c:pt>
                <c:pt idx="21">
                  <c:v>0.54</c:v>
                </c:pt>
                <c:pt idx="22">
                  <c:v>0.53</c:v>
                </c:pt>
                <c:pt idx="23">
                  <c:v>0.51</c:v>
                </c:pt>
                <c:pt idx="24">
                  <c:v>0.48</c:v>
                </c:pt>
                <c:pt idx="25">
                  <c:v>0.32</c:v>
                </c:pt>
                <c:pt idx="26">
                  <c:v>0.9</c:v>
                </c:pt>
                <c:pt idx="27">
                  <c:v>0.56000000000000005</c:v>
                </c:pt>
                <c:pt idx="28">
                  <c:v>0.46</c:v>
                </c:pt>
                <c:pt idx="29">
                  <c:v>0.94</c:v>
                </c:pt>
                <c:pt idx="30">
                  <c:v>0.62</c:v>
                </c:pt>
                <c:pt idx="31">
                  <c:v>0.53</c:v>
                </c:pt>
                <c:pt idx="32">
                  <c:v>0.44</c:v>
                </c:pt>
                <c:pt idx="33">
                  <c:v>0.1</c:v>
                </c:pt>
                <c:pt idx="34">
                  <c:v>0.2</c:v>
                </c:pt>
                <c:pt idx="35">
                  <c:v>0.45</c:v>
                </c:pt>
                <c:pt idx="36">
                  <c:v>0.53</c:v>
                </c:pt>
                <c:pt idx="37">
                  <c:v>0.5</c:v>
                </c:pt>
                <c:pt idx="38">
                  <c:v>0.43</c:v>
                </c:pt>
                <c:pt idx="39">
                  <c:v>0.71</c:v>
                </c:pt>
                <c:pt idx="40">
                  <c:v>0.28999999999999998</c:v>
                </c:pt>
                <c:pt idx="41">
                  <c:v>0.54</c:v>
                </c:pt>
                <c:pt idx="42">
                  <c:v>0.3</c:v>
                </c:pt>
                <c:pt idx="43">
                  <c:v>0.08</c:v>
                </c:pt>
                <c:pt idx="44">
                  <c:v>0.27</c:v>
                </c:pt>
                <c:pt idx="45">
                  <c:v>0.32</c:v>
                </c:pt>
                <c:pt idx="46">
                  <c:v>0.18</c:v>
                </c:pt>
                <c:pt idx="47">
                  <c:v>0.41</c:v>
                </c:pt>
                <c:pt idx="48">
                  <c:v>0.53</c:v>
                </c:pt>
                <c:pt idx="49">
                  <c:v>0.73</c:v>
                </c:pt>
                <c:pt idx="50">
                  <c:v>0.19</c:v>
                </c:pt>
                <c:pt idx="51">
                  <c:v>0.25</c:v>
                </c:pt>
                <c:pt idx="52">
                  <c:v>0.75</c:v>
                </c:pt>
                <c:pt idx="53">
                  <c:v>0.69</c:v>
                </c:pt>
                <c:pt idx="54">
                  <c:v>0.26</c:v>
                </c:pt>
                <c:pt idx="55">
                  <c:v>0.5</c:v>
                </c:pt>
                <c:pt idx="56">
                  <c:v>0.4</c:v>
                </c:pt>
                <c:pt idx="57">
                  <c:v>0.63</c:v>
                </c:pt>
                <c:pt idx="58">
                  <c:v>0.49</c:v>
                </c:pt>
                <c:pt idx="59">
                  <c:v>0.76</c:v>
                </c:pt>
                <c:pt idx="60">
                  <c:v>0.4</c:v>
                </c:pt>
                <c:pt idx="61">
                  <c:v>0.36</c:v>
                </c:pt>
                <c:pt idx="62">
                  <c:v>0.34</c:v>
                </c:pt>
                <c:pt idx="63">
                  <c:v>0.36899999999999999</c:v>
                </c:pt>
                <c:pt idx="64">
                  <c:v>0.71</c:v>
                </c:pt>
                <c:pt idx="65">
                  <c:v>0.5</c:v>
                </c:pt>
                <c:pt idx="66">
                  <c:v>0.08</c:v>
                </c:pt>
                <c:pt idx="67">
                  <c:v>0.13</c:v>
                </c:pt>
                <c:pt idx="68">
                  <c:v>0.48</c:v>
                </c:pt>
                <c:pt idx="69">
                  <c:v>0.51</c:v>
                </c:pt>
                <c:pt idx="70">
                  <c:v>0.49</c:v>
                </c:pt>
                <c:pt idx="71">
                  <c:v>0.26</c:v>
                </c:pt>
                <c:pt idx="72">
                  <c:v>0.25</c:v>
                </c:pt>
                <c:pt idx="73">
                  <c:v>0.35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579664"/>
        <c:axId val="233580056"/>
      </c:lineChart>
      <c:scatterChart>
        <c:scatterStyle val="lineMarker"/>
        <c:varyColors val="0"/>
        <c:ser>
          <c:idx val="1"/>
          <c:order val="1"/>
          <c:tx>
            <c:strRef>
              <c:f>'Graphiques DE'!$A$34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DE'!$B$34</c:f>
              <c:numCache>
                <c:formatCode>0.000</c:formatCode>
                <c:ptCount val="1"/>
                <c:pt idx="0">
                  <c:v>0.44404054054054048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DE'!$A$35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DE'!$B$35</c:f>
              <c:numCache>
                <c:formatCode>0.000</c:formatCode>
                <c:ptCount val="1"/>
                <c:pt idx="0">
                  <c:v>0.99225216216216183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DE'!$A$36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DE'!$B$36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579664"/>
        <c:axId val="233580056"/>
      </c:scatterChart>
      <c:catAx>
        <c:axId val="233579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580056"/>
        <c:crosses val="autoZero"/>
        <c:auto val="1"/>
        <c:lblAlgn val="ctr"/>
        <c:lblOffset val="100"/>
        <c:noMultiLvlLbl val="0"/>
      </c:catAx>
      <c:valAx>
        <c:axId val="23358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57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P22/L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(DE)'!$AC$1</c:f>
              <c:strCache>
                <c:ptCount val="1"/>
                <c:pt idx="0">
                  <c:v>Seuil 1 sigma P22/L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Extrados (DE)'!$AC$2:$AC$75</c:f>
              <c:numCache>
                <c:formatCode>General</c:formatCode>
                <c:ptCount val="74"/>
                <c:pt idx="0">
                  <c:v>0.3813105613504455</c:v>
                </c:pt>
                <c:pt idx="1">
                  <c:v>0.3813105613504455</c:v>
                </c:pt>
                <c:pt idx="2">
                  <c:v>0.3813105613504455</c:v>
                </c:pt>
                <c:pt idx="3">
                  <c:v>0.3813105613504455</c:v>
                </c:pt>
                <c:pt idx="4">
                  <c:v>0.3813105613504455</c:v>
                </c:pt>
                <c:pt idx="5">
                  <c:v>0.3813105613504455</c:v>
                </c:pt>
                <c:pt idx="6">
                  <c:v>0.3813105613504455</c:v>
                </c:pt>
                <c:pt idx="7">
                  <c:v>0.3813105613504455</c:v>
                </c:pt>
                <c:pt idx="8">
                  <c:v>0.3813105613504455</c:v>
                </c:pt>
                <c:pt idx="9">
                  <c:v>0.3813105613504455</c:v>
                </c:pt>
                <c:pt idx="10">
                  <c:v>0.3813105613504455</c:v>
                </c:pt>
                <c:pt idx="11">
                  <c:v>0.3813105613504455</c:v>
                </c:pt>
                <c:pt idx="12">
                  <c:v>0.3813105613504455</c:v>
                </c:pt>
                <c:pt idx="13">
                  <c:v>0.3813105613504455</c:v>
                </c:pt>
                <c:pt idx="14">
                  <c:v>0.3813105613504455</c:v>
                </c:pt>
                <c:pt idx="15">
                  <c:v>0.3813105613504455</c:v>
                </c:pt>
                <c:pt idx="16">
                  <c:v>0.3813105613504455</c:v>
                </c:pt>
                <c:pt idx="17">
                  <c:v>0.3813105613504455</c:v>
                </c:pt>
                <c:pt idx="18">
                  <c:v>0.3813105613504455</c:v>
                </c:pt>
                <c:pt idx="19">
                  <c:v>0.3813105613504455</c:v>
                </c:pt>
                <c:pt idx="20">
                  <c:v>0.3813105613504455</c:v>
                </c:pt>
                <c:pt idx="21">
                  <c:v>0.3813105613504455</c:v>
                </c:pt>
                <c:pt idx="22">
                  <c:v>0.3813105613504455</c:v>
                </c:pt>
                <c:pt idx="23">
                  <c:v>0.3813105613504455</c:v>
                </c:pt>
                <c:pt idx="24">
                  <c:v>0.3813105613504455</c:v>
                </c:pt>
                <c:pt idx="25">
                  <c:v>0.3813105613504455</c:v>
                </c:pt>
                <c:pt idx="26">
                  <c:v>0.3813105613504455</c:v>
                </c:pt>
                <c:pt idx="27">
                  <c:v>0.3813105613504455</c:v>
                </c:pt>
                <c:pt idx="28">
                  <c:v>0.3813105613504455</c:v>
                </c:pt>
                <c:pt idx="29">
                  <c:v>0.3813105613504455</c:v>
                </c:pt>
                <c:pt idx="30">
                  <c:v>0.3813105613504455</c:v>
                </c:pt>
                <c:pt idx="31">
                  <c:v>0.3813105613504455</c:v>
                </c:pt>
                <c:pt idx="32">
                  <c:v>0.3813105613504455</c:v>
                </c:pt>
                <c:pt idx="33">
                  <c:v>0.3813105613504455</c:v>
                </c:pt>
                <c:pt idx="34">
                  <c:v>0.3813105613504455</c:v>
                </c:pt>
                <c:pt idx="35">
                  <c:v>0.3813105613504455</c:v>
                </c:pt>
                <c:pt idx="36">
                  <c:v>0.3813105613504455</c:v>
                </c:pt>
                <c:pt idx="37">
                  <c:v>0.3813105613504455</c:v>
                </c:pt>
                <c:pt idx="38">
                  <c:v>0.3813105613504455</c:v>
                </c:pt>
                <c:pt idx="39">
                  <c:v>0.3813105613504455</c:v>
                </c:pt>
                <c:pt idx="40">
                  <c:v>0.3813105613504455</c:v>
                </c:pt>
                <c:pt idx="41">
                  <c:v>0.3813105613504455</c:v>
                </c:pt>
                <c:pt idx="42">
                  <c:v>0.3813105613504455</c:v>
                </c:pt>
                <c:pt idx="43">
                  <c:v>0.3813105613504455</c:v>
                </c:pt>
                <c:pt idx="44">
                  <c:v>0.3813105613504455</c:v>
                </c:pt>
                <c:pt idx="45">
                  <c:v>0.3813105613504455</c:v>
                </c:pt>
                <c:pt idx="46">
                  <c:v>0.3813105613504455</c:v>
                </c:pt>
                <c:pt idx="47">
                  <c:v>0.3813105613504455</c:v>
                </c:pt>
                <c:pt idx="48">
                  <c:v>0.3813105613504455</c:v>
                </c:pt>
                <c:pt idx="49">
                  <c:v>0.3813105613504455</c:v>
                </c:pt>
                <c:pt idx="50">
                  <c:v>0.3813105613504455</c:v>
                </c:pt>
                <c:pt idx="51">
                  <c:v>0.3813105613504455</c:v>
                </c:pt>
                <c:pt idx="52">
                  <c:v>0.3813105613504455</c:v>
                </c:pt>
                <c:pt idx="53">
                  <c:v>0.3813105613504455</c:v>
                </c:pt>
                <c:pt idx="54">
                  <c:v>0.3813105613504455</c:v>
                </c:pt>
                <c:pt idx="55">
                  <c:v>0.3813105613504455</c:v>
                </c:pt>
                <c:pt idx="56">
                  <c:v>0.3813105613504455</c:v>
                </c:pt>
                <c:pt idx="57">
                  <c:v>0.3813105613504455</c:v>
                </c:pt>
                <c:pt idx="58">
                  <c:v>0.3813105613504455</c:v>
                </c:pt>
                <c:pt idx="59">
                  <c:v>0.3813105613504455</c:v>
                </c:pt>
                <c:pt idx="60">
                  <c:v>0.3813105613504455</c:v>
                </c:pt>
                <c:pt idx="61">
                  <c:v>0.3813105613504455</c:v>
                </c:pt>
                <c:pt idx="62">
                  <c:v>0.3813105613504455</c:v>
                </c:pt>
                <c:pt idx="63">
                  <c:v>0.3813105613504455</c:v>
                </c:pt>
                <c:pt idx="64">
                  <c:v>0.3813105613504455</c:v>
                </c:pt>
                <c:pt idx="65">
                  <c:v>0.3813105613504455</c:v>
                </c:pt>
                <c:pt idx="66">
                  <c:v>0.3813105613504455</c:v>
                </c:pt>
                <c:pt idx="67">
                  <c:v>0.3813105613504455</c:v>
                </c:pt>
                <c:pt idx="68">
                  <c:v>0.3813105613504455</c:v>
                </c:pt>
                <c:pt idx="69">
                  <c:v>0.3813105613504455</c:v>
                </c:pt>
                <c:pt idx="70">
                  <c:v>0.3813105613504455</c:v>
                </c:pt>
                <c:pt idx="71">
                  <c:v>0.3813105613504455</c:v>
                </c:pt>
                <c:pt idx="72">
                  <c:v>0.3813105613504455</c:v>
                </c:pt>
                <c:pt idx="73">
                  <c:v>0.3813105613504455</c:v>
                </c:pt>
              </c:numCache>
            </c:numRef>
          </c:val>
        </c:ser>
        <c:ser>
          <c:idx val="5"/>
          <c:order val="5"/>
          <c:tx>
            <c:strRef>
              <c:f>'DROIT Extrados (DE)'!$AD$1</c:f>
              <c:strCache>
                <c:ptCount val="1"/>
                <c:pt idx="0">
                  <c:v>Seuil 2 sigma P22/L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Extrados (DE)'!$AD$2:$AD$75</c:f>
              <c:numCache>
                <c:formatCode>General</c:formatCode>
                <c:ptCount val="74"/>
                <c:pt idx="0">
                  <c:v>0.13449975053963459</c:v>
                </c:pt>
                <c:pt idx="1">
                  <c:v>0.13449975053963459</c:v>
                </c:pt>
                <c:pt idx="2">
                  <c:v>0.13449975053963459</c:v>
                </c:pt>
                <c:pt idx="3">
                  <c:v>0.13449975053963459</c:v>
                </c:pt>
                <c:pt idx="4">
                  <c:v>0.13449975053963459</c:v>
                </c:pt>
                <c:pt idx="5">
                  <c:v>0.13449975053963459</c:v>
                </c:pt>
                <c:pt idx="6">
                  <c:v>0.13449975053963459</c:v>
                </c:pt>
                <c:pt idx="7">
                  <c:v>0.13449975053963459</c:v>
                </c:pt>
                <c:pt idx="8">
                  <c:v>0.13449975053963459</c:v>
                </c:pt>
                <c:pt idx="9">
                  <c:v>0.13449975053963459</c:v>
                </c:pt>
                <c:pt idx="10">
                  <c:v>0.13449975053963459</c:v>
                </c:pt>
                <c:pt idx="11">
                  <c:v>0.13449975053963459</c:v>
                </c:pt>
                <c:pt idx="12">
                  <c:v>0.13449975053963459</c:v>
                </c:pt>
                <c:pt idx="13">
                  <c:v>0.13449975053963459</c:v>
                </c:pt>
                <c:pt idx="14">
                  <c:v>0.13449975053963459</c:v>
                </c:pt>
                <c:pt idx="15">
                  <c:v>0.13449975053963459</c:v>
                </c:pt>
                <c:pt idx="16">
                  <c:v>0.13449975053963459</c:v>
                </c:pt>
                <c:pt idx="17">
                  <c:v>0.13449975053963459</c:v>
                </c:pt>
                <c:pt idx="18">
                  <c:v>0.13449975053963459</c:v>
                </c:pt>
                <c:pt idx="19">
                  <c:v>0.13449975053963459</c:v>
                </c:pt>
                <c:pt idx="20">
                  <c:v>0.13449975053963459</c:v>
                </c:pt>
                <c:pt idx="21">
                  <c:v>0.13449975053963459</c:v>
                </c:pt>
                <c:pt idx="22">
                  <c:v>0.13449975053963459</c:v>
                </c:pt>
                <c:pt idx="23">
                  <c:v>0.13449975053963459</c:v>
                </c:pt>
                <c:pt idx="24">
                  <c:v>0.13449975053963459</c:v>
                </c:pt>
                <c:pt idx="25">
                  <c:v>0.13449975053963459</c:v>
                </c:pt>
                <c:pt idx="26">
                  <c:v>0.13449975053963459</c:v>
                </c:pt>
                <c:pt idx="27">
                  <c:v>0.13449975053963459</c:v>
                </c:pt>
                <c:pt idx="28">
                  <c:v>0.13449975053963459</c:v>
                </c:pt>
                <c:pt idx="29">
                  <c:v>0.13449975053963459</c:v>
                </c:pt>
                <c:pt idx="30">
                  <c:v>0.13449975053963459</c:v>
                </c:pt>
                <c:pt idx="31">
                  <c:v>0.13449975053963459</c:v>
                </c:pt>
                <c:pt idx="32">
                  <c:v>0.13449975053963459</c:v>
                </c:pt>
                <c:pt idx="33">
                  <c:v>0.13449975053963459</c:v>
                </c:pt>
                <c:pt idx="34">
                  <c:v>0.13449975053963459</c:v>
                </c:pt>
                <c:pt idx="35">
                  <c:v>0.13449975053963459</c:v>
                </c:pt>
                <c:pt idx="36">
                  <c:v>0.13449975053963459</c:v>
                </c:pt>
                <c:pt idx="37">
                  <c:v>0.13449975053963459</c:v>
                </c:pt>
                <c:pt idx="38">
                  <c:v>0.13449975053963459</c:v>
                </c:pt>
                <c:pt idx="39">
                  <c:v>0.13449975053963459</c:v>
                </c:pt>
                <c:pt idx="40">
                  <c:v>0.13449975053963459</c:v>
                </c:pt>
                <c:pt idx="41">
                  <c:v>0.13449975053963459</c:v>
                </c:pt>
                <c:pt idx="42">
                  <c:v>0.13449975053963459</c:v>
                </c:pt>
                <c:pt idx="43">
                  <c:v>0.13449975053963459</c:v>
                </c:pt>
                <c:pt idx="44">
                  <c:v>0.13449975053963459</c:v>
                </c:pt>
                <c:pt idx="45">
                  <c:v>0.13449975053963459</c:v>
                </c:pt>
                <c:pt idx="46">
                  <c:v>0.13449975053963459</c:v>
                </c:pt>
                <c:pt idx="47">
                  <c:v>0.13449975053963459</c:v>
                </c:pt>
                <c:pt idx="48">
                  <c:v>0.13449975053963459</c:v>
                </c:pt>
                <c:pt idx="49">
                  <c:v>0.13449975053963459</c:v>
                </c:pt>
                <c:pt idx="50">
                  <c:v>0.13449975053963459</c:v>
                </c:pt>
                <c:pt idx="51">
                  <c:v>0.13449975053963459</c:v>
                </c:pt>
                <c:pt idx="52">
                  <c:v>0.13449975053963459</c:v>
                </c:pt>
                <c:pt idx="53">
                  <c:v>0.13449975053963459</c:v>
                </c:pt>
                <c:pt idx="54">
                  <c:v>0.13449975053963459</c:v>
                </c:pt>
                <c:pt idx="55">
                  <c:v>0.13449975053963459</c:v>
                </c:pt>
                <c:pt idx="56">
                  <c:v>0.13449975053963459</c:v>
                </c:pt>
                <c:pt idx="57">
                  <c:v>0.13449975053963459</c:v>
                </c:pt>
                <c:pt idx="58">
                  <c:v>0.13449975053963459</c:v>
                </c:pt>
                <c:pt idx="59">
                  <c:v>0.13449975053963459</c:v>
                </c:pt>
                <c:pt idx="60">
                  <c:v>0.13449975053963459</c:v>
                </c:pt>
                <c:pt idx="61">
                  <c:v>0.13449975053963459</c:v>
                </c:pt>
                <c:pt idx="62">
                  <c:v>0.13449975053963459</c:v>
                </c:pt>
                <c:pt idx="63">
                  <c:v>0.13449975053963459</c:v>
                </c:pt>
                <c:pt idx="64">
                  <c:v>0.13449975053963459</c:v>
                </c:pt>
                <c:pt idx="65">
                  <c:v>0.13449975053963459</c:v>
                </c:pt>
                <c:pt idx="66">
                  <c:v>0.13449975053963459</c:v>
                </c:pt>
                <c:pt idx="67">
                  <c:v>0.13449975053963459</c:v>
                </c:pt>
                <c:pt idx="68">
                  <c:v>0.13449975053963459</c:v>
                </c:pt>
                <c:pt idx="69">
                  <c:v>0.13449975053963459</c:v>
                </c:pt>
                <c:pt idx="70">
                  <c:v>0.13449975053963459</c:v>
                </c:pt>
                <c:pt idx="71">
                  <c:v>0.13449975053963459</c:v>
                </c:pt>
                <c:pt idx="72">
                  <c:v>0.13449975053963459</c:v>
                </c:pt>
                <c:pt idx="73">
                  <c:v>0.13449975053963459</c:v>
                </c:pt>
              </c:numCache>
            </c:numRef>
          </c:val>
        </c:ser>
        <c:ser>
          <c:idx val="6"/>
          <c:order val="6"/>
          <c:tx>
            <c:strRef>
              <c:f>'DROIT Extrados (DE)'!$AE$1</c:f>
              <c:strCache>
                <c:ptCount val="1"/>
                <c:pt idx="0">
                  <c:v>Seuil 3 sigma P22/L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(DE)'!$AE$2:$AE$75</c:f>
              <c:numCache>
                <c:formatCode>General</c:formatCode>
                <c:ptCount val="74"/>
                <c:pt idx="0">
                  <c:v>0.13449975053963459</c:v>
                </c:pt>
                <c:pt idx="1">
                  <c:v>0.13449975053963459</c:v>
                </c:pt>
                <c:pt idx="2">
                  <c:v>0.13449975053963459</c:v>
                </c:pt>
                <c:pt idx="3">
                  <c:v>0.13449975053963459</c:v>
                </c:pt>
                <c:pt idx="4">
                  <c:v>0.13449975053963459</c:v>
                </c:pt>
                <c:pt idx="5">
                  <c:v>0.13449975053963459</c:v>
                </c:pt>
                <c:pt idx="6">
                  <c:v>0.13449975053963459</c:v>
                </c:pt>
                <c:pt idx="7">
                  <c:v>0.13449975053963459</c:v>
                </c:pt>
                <c:pt idx="8">
                  <c:v>0.13449975053963459</c:v>
                </c:pt>
                <c:pt idx="9">
                  <c:v>0.13449975053963459</c:v>
                </c:pt>
                <c:pt idx="10">
                  <c:v>0.13449975053963459</c:v>
                </c:pt>
                <c:pt idx="11">
                  <c:v>0.13449975053963459</c:v>
                </c:pt>
                <c:pt idx="12">
                  <c:v>0.13449975053963459</c:v>
                </c:pt>
                <c:pt idx="13">
                  <c:v>0.13449975053963459</c:v>
                </c:pt>
                <c:pt idx="14">
                  <c:v>0.13449975053963459</c:v>
                </c:pt>
                <c:pt idx="15">
                  <c:v>0.13449975053963459</c:v>
                </c:pt>
                <c:pt idx="16">
                  <c:v>0.13449975053963459</c:v>
                </c:pt>
                <c:pt idx="17">
                  <c:v>0.13449975053963459</c:v>
                </c:pt>
                <c:pt idx="18">
                  <c:v>0.13449975053963459</c:v>
                </c:pt>
                <c:pt idx="19">
                  <c:v>0.13449975053963459</c:v>
                </c:pt>
                <c:pt idx="20">
                  <c:v>0.13449975053963459</c:v>
                </c:pt>
                <c:pt idx="21">
                  <c:v>0.13449975053963459</c:v>
                </c:pt>
                <c:pt idx="22">
                  <c:v>0.13449975053963459</c:v>
                </c:pt>
                <c:pt idx="23">
                  <c:v>0.13449975053963459</c:v>
                </c:pt>
                <c:pt idx="24">
                  <c:v>0.13449975053963459</c:v>
                </c:pt>
                <c:pt idx="25">
                  <c:v>0.13449975053963459</c:v>
                </c:pt>
                <c:pt idx="26">
                  <c:v>0.13449975053963459</c:v>
                </c:pt>
                <c:pt idx="27">
                  <c:v>0.13449975053963459</c:v>
                </c:pt>
                <c:pt idx="28">
                  <c:v>0.13449975053963459</c:v>
                </c:pt>
                <c:pt idx="29">
                  <c:v>0.13449975053963459</c:v>
                </c:pt>
                <c:pt idx="30">
                  <c:v>0.13449975053963459</c:v>
                </c:pt>
                <c:pt idx="31">
                  <c:v>0.13449975053963459</c:v>
                </c:pt>
                <c:pt idx="32">
                  <c:v>0.13449975053963459</c:v>
                </c:pt>
                <c:pt idx="33">
                  <c:v>0.13449975053963459</c:v>
                </c:pt>
                <c:pt idx="34">
                  <c:v>0.13449975053963459</c:v>
                </c:pt>
                <c:pt idx="35">
                  <c:v>0.13449975053963459</c:v>
                </c:pt>
                <c:pt idx="36">
                  <c:v>0.13449975053963459</c:v>
                </c:pt>
                <c:pt idx="37">
                  <c:v>0.13449975053963459</c:v>
                </c:pt>
                <c:pt idx="38">
                  <c:v>0.13449975053963459</c:v>
                </c:pt>
                <c:pt idx="39">
                  <c:v>0.13449975053963459</c:v>
                </c:pt>
                <c:pt idx="40">
                  <c:v>0.13449975053963459</c:v>
                </c:pt>
                <c:pt idx="41">
                  <c:v>0.13449975053963459</c:v>
                </c:pt>
                <c:pt idx="42">
                  <c:v>0.13449975053963459</c:v>
                </c:pt>
                <c:pt idx="43">
                  <c:v>0.13449975053963459</c:v>
                </c:pt>
                <c:pt idx="44">
                  <c:v>0.13449975053963459</c:v>
                </c:pt>
                <c:pt idx="45">
                  <c:v>0.13449975053963459</c:v>
                </c:pt>
                <c:pt idx="46">
                  <c:v>0.13449975053963459</c:v>
                </c:pt>
                <c:pt idx="47">
                  <c:v>0.13449975053963459</c:v>
                </c:pt>
                <c:pt idx="48">
                  <c:v>0.13449975053963459</c:v>
                </c:pt>
                <c:pt idx="49">
                  <c:v>0.13449975053963459</c:v>
                </c:pt>
                <c:pt idx="50">
                  <c:v>0.13449975053963459</c:v>
                </c:pt>
                <c:pt idx="51">
                  <c:v>0.13449975053963459</c:v>
                </c:pt>
                <c:pt idx="52">
                  <c:v>0.13449975053963459</c:v>
                </c:pt>
                <c:pt idx="53">
                  <c:v>0.13449975053963459</c:v>
                </c:pt>
                <c:pt idx="54">
                  <c:v>0.13449975053963459</c:v>
                </c:pt>
                <c:pt idx="55">
                  <c:v>0.13449975053963459</c:v>
                </c:pt>
                <c:pt idx="56">
                  <c:v>0.13449975053963459</c:v>
                </c:pt>
                <c:pt idx="57">
                  <c:v>0.13449975053963459</c:v>
                </c:pt>
                <c:pt idx="58">
                  <c:v>0.13449975053963459</c:v>
                </c:pt>
                <c:pt idx="59">
                  <c:v>0.13449975053963459</c:v>
                </c:pt>
                <c:pt idx="60">
                  <c:v>0.13449975053963459</c:v>
                </c:pt>
                <c:pt idx="61">
                  <c:v>0.13449975053963459</c:v>
                </c:pt>
                <c:pt idx="62">
                  <c:v>0.13449975053963459</c:v>
                </c:pt>
                <c:pt idx="63">
                  <c:v>0.13449975053963459</c:v>
                </c:pt>
                <c:pt idx="64">
                  <c:v>0.13449975053963459</c:v>
                </c:pt>
                <c:pt idx="65">
                  <c:v>0.13449975053963459</c:v>
                </c:pt>
                <c:pt idx="66">
                  <c:v>0.13449975053963459</c:v>
                </c:pt>
                <c:pt idx="67">
                  <c:v>0.13449975053963459</c:v>
                </c:pt>
                <c:pt idx="68">
                  <c:v>0.13449975053963459</c:v>
                </c:pt>
                <c:pt idx="69">
                  <c:v>0.13449975053963459</c:v>
                </c:pt>
                <c:pt idx="70">
                  <c:v>0.13449975053963459</c:v>
                </c:pt>
                <c:pt idx="71">
                  <c:v>0.13449975053963459</c:v>
                </c:pt>
                <c:pt idx="72">
                  <c:v>0.13449975053963459</c:v>
                </c:pt>
                <c:pt idx="73">
                  <c:v>0.13449975053963459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580840"/>
        <c:axId val="234309536"/>
      </c:areaChart>
      <c:lineChart>
        <c:grouping val="standard"/>
        <c:varyColors val="0"/>
        <c:ser>
          <c:idx val="0"/>
          <c:order val="0"/>
          <c:tx>
            <c:strRef>
              <c:f>'DROIT Extrados (DE)'!$G$1</c:f>
              <c:strCache>
                <c:ptCount val="1"/>
                <c:pt idx="0">
                  <c:v>Cercle P22/L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Extrados (DE)'!$G$2:$G$77</c:f>
              <c:numCache>
                <c:formatCode>0.00</c:formatCode>
                <c:ptCount val="76"/>
                <c:pt idx="0">
                  <c:v>0.04</c:v>
                </c:pt>
                <c:pt idx="1">
                  <c:v>0.41</c:v>
                </c:pt>
                <c:pt idx="2">
                  <c:v>0.26</c:v>
                </c:pt>
                <c:pt idx="3">
                  <c:v>0.19</c:v>
                </c:pt>
                <c:pt idx="4">
                  <c:v>0.01</c:v>
                </c:pt>
                <c:pt idx="5">
                  <c:v>0.44</c:v>
                </c:pt>
                <c:pt idx="6">
                  <c:v>0.21</c:v>
                </c:pt>
                <c:pt idx="7">
                  <c:v>0.14000000000000001</c:v>
                </c:pt>
                <c:pt idx="8">
                  <c:v>0.05</c:v>
                </c:pt>
                <c:pt idx="9">
                  <c:v>0.38</c:v>
                </c:pt>
                <c:pt idx="10">
                  <c:v>0.31</c:v>
                </c:pt>
                <c:pt idx="11">
                  <c:v>0.31</c:v>
                </c:pt>
                <c:pt idx="12">
                  <c:v>0.33</c:v>
                </c:pt>
                <c:pt idx="13">
                  <c:v>0.05</c:v>
                </c:pt>
                <c:pt idx="14">
                  <c:v>0.24</c:v>
                </c:pt>
                <c:pt idx="15">
                  <c:v>0.33</c:v>
                </c:pt>
                <c:pt idx="16">
                  <c:v>0.3</c:v>
                </c:pt>
                <c:pt idx="17">
                  <c:v>0.1</c:v>
                </c:pt>
                <c:pt idx="18">
                  <c:v>0.36</c:v>
                </c:pt>
                <c:pt idx="19">
                  <c:v>0.35</c:v>
                </c:pt>
                <c:pt idx="20">
                  <c:v>0.24</c:v>
                </c:pt>
                <c:pt idx="21">
                  <c:v>0.22</c:v>
                </c:pt>
                <c:pt idx="22">
                  <c:v>0.23</c:v>
                </c:pt>
                <c:pt idx="23">
                  <c:v>0.28000000000000003</c:v>
                </c:pt>
                <c:pt idx="24">
                  <c:v>0.19</c:v>
                </c:pt>
                <c:pt idx="25">
                  <c:v>0.42</c:v>
                </c:pt>
                <c:pt idx="26">
                  <c:v>0.49</c:v>
                </c:pt>
                <c:pt idx="27">
                  <c:v>0.03</c:v>
                </c:pt>
                <c:pt idx="28">
                  <c:v>0.37</c:v>
                </c:pt>
                <c:pt idx="29">
                  <c:v>0.43</c:v>
                </c:pt>
                <c:pt idx="30">
                  <c:v>0.4</c:v>
                </c:pt>
                <c:pt idx="31">
                  <c:v>0.18</c:v>
                </c:pt>
                <c:pt idx="32">
                  <c:v>0.13</c:v>
                </c:pt>
                <c:pt idx="33">
                  <c:v>0.32</c:v>
                </c:pt>
                <c:pt idx="34">
                  <c:v>0.04</c:v>
                </c:pt>
                <c:pt idx="35">
                  <c:v>0.06</c:v>
                </c:pt>
                <c:pt idx="36">
                  <c:v>0.24</c:v>
                </c:pt>
                <c:pt idx="37">
                  <c:v>0.24</c:v>
                </c:pt>
                <c:pt idx="38">
                  <c:v>0.48</c:v>
                </c:pt>
                <c:pt idx="39">
                  <c:v>0.19</c:v>
                </c:pt>
                <c:pt idx="40">
                  <c:v>0.28999999999999998</c:v>
                </c:pt>
                <c:pt idx="41">
                  <c:v>0.16</c:v>
                </c:pt>
                <c:pt idx="42">
                  <c:v>0.02</c:v>
                </c:pt>
                <c:pt idx="43">
                  <c:v>0.17</c:v>
                </c:pt>
                <c:pt idx="44">
                  <c:v>0.13</c:v>
                </c:pt>
                <c:pt idx="45">
                  <c:v>0.1</c:v>
                </c:pt>
                <c:pt idx="46">
                  <c:v>0.28000000000000003</c:v>
                </c:pt>
                <c:pt idx="47">
                  <c:v>0.06</c:v>
                </c:pt>
                <c:pt idx="48">
                  <c:v>0.15</c:v>
                </c:pt>
                <c:pt idx="49">
                  <c:v>0.24</c:v>
                </c:pt>
                <c:pt idx="50">
                  <c:v>0.19</c:v>
                </c:pt>
                <c:pt idx="51">
                  <c:v>0.23</c:v>
                </c:pt>
                <c:pt idx="52">
                  <c:v>0.38</c:v>
                </c:pt>
                <c:pt idx="53">
                  <c:v>0.38</c:v>
                </c:pt>
                <c:pt idx="54">
                  <c:v>0.17</c:v>
                </c:pt>
                <c:pt idx="55">
                  <c:v>0.21</c:v>
                </c:pt>
                <c:pt idx="56">
                  <c:v>7.0000000000000007E-2</c:v>
                </c:pt>
                <c:pt idx="57">
                  <c:v>0.32</c:v>
                </c:pt>
                <c:pt idx="58">
                  <c:v>0.46</c:v>
                </c:pt>
                <c:pt idx="59">
                  <c:v>0.38</c:v>
                </c:pt>
                <c:pt idx="60">
                  <c:v>0.44</c:v>
                </c:pt>
                <c:pt idx="61">
                  <c:v>0.03</c:v>
                </c:pt>
                <c:pt idx="62">
                  <c:v>0.02</c:v>
                </c:pt>
                <c:pt idx="63">
                  <c:v>0.39400000000000002</c:v>
                </c:pt>
                <c:pt idx="64">
                  <c:v>0.4</c:v>
                </c:pt>
                <c:pt idx="65">
                  <c:v>0.13</c:v>
                </c:pt>
                <c:pt idx="66">
                  <c:v>0.28999999999999998</c:v>
                </c:pt>
                <c:pt idx="67">
                  <c:v>0.27</c:v>
                </c:pt>
                <c:pt idx="68">
                  <c:v>0.2</c:v>
                </c:pt>
                <c:pt idx="69">
                  <c:v>0.39</c:v>
                </c:pt>
                <c:pt idx="70">
                  <c:v>0.14000000000000001</c:v>
                </c:pt>
                <c:pt idx="71">
                  <c:v>0.49</c:v>
                </c:pt>
                <c:pt idx="72">
                  <c:v>0.32</c:v>
                </c:pt>
                <c:pt idx="73">
                  <c:v>0.37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580840"/>
        <c:axId val="234309536"/>
      </c:lineChart>
      <c:scatterChart>
        <c:scatterStyle val="lineMarker"/>
        <c:varyColors val="0"/>
        <c:ser>
          <c:idx val="1"/>
          <c:order val="1"/>
          <c:tx>
            <c:strRef>
              <c:f>'Graphiques DE'!$A$46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DE'!$B$46</c:f>
              <c:numCache>
                <c:formatCode>0.000</c:formatCode>
                <c:ptCount val="1"/>
                <c:pt idx="0">
                  <c:v>0.24681081081081091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DE'!$A$47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DE'!$B$47</c:f>
              <c:numCache>
                <c:formatCode>0.000</c:formatCode>
                <c:ptCount val="1"/>
                <c:pt idx="0">
                  <c:v>0.61439405405405401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DE'!$A$48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DE'!$B$48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580840"/>
        <c:axId val="234309536"/>
      </c:scatterChart>
      <c:catAx>
        <c:axId val="2335808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09536"/>
        <c:crosses val="autoZero"/>
        <c:auto val="1"/>
        <c:lblAlgn val="ctr"/>
        <c:lblOffset val="100"/>
        <c:noMultiLvlLbl val="0"/>
      </c:catAx>
      <c:valAx>
        <c:axId val="23430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580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(DE)'!$AG$1</c:f>
              <c:strCache>
                <c:ptCount val="1"/>
                <c:pt idx="0">
                  <c:v>Seuil 1 sigma D1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Extrados (DE)'!$AG$2:$AG$75</c:f>
              <c:numCache>
                <c:formatCode>General</c:formatCode>
                <c:ptCount val="74"/>
                <c:pt idx="0">
                  <c:v>0.53120245324233717</c:v>
                </c:pt>
                <c:pt idx="1">
                  <c:v>0.53120245324233717</c:v>
                </c:pt>
                <c:pt idx="2">
                  <c:v>0.53120245324233717</c:v>
                </c:pt>
                <c:pt idx="3">
                  <c:v>0.53120245324233717</c:v>
                </c:pt>
                <c:pt idx="4">
                  <c:v>0.53120245324233717</c:v>
                </c:pt>
                <c:pt idx="5">
                  <c:v>0.53120245324233717</c:v>
                </c:pt>
                <c:pt idx="6">
                  <c:v>0.53120245324233717</c:v>
                </c:pt>
                <c:pt idx="7">
                  <c:v>0.53120245324233717</c:v>
                </c:pt>
                <c:pt idx="8">
                  <c:v>0.53120245324233717</c:v>
                </c:pt>
                <c:pt idx="9">
                  <c:v>0.53120245324233717</c:v>
                </c:pt>
                <c:pt idx="10">
                  <c:v>0.53120245324233717</c:v>
                </c:pt>
                <c:pt idx="11">
                  <c:v>0.53120245324233717</c:v>
                </c:pt>
                <c:pt idx="12">
                  <c:v>0.53120245324233717</c:v>
                </c:pt>
                <c:pt idx="13">
                  <c:v>0.53120245324233717</c:v>
                </c:pt>
                <c:pt idx="14">
                  <c:v>0.53120245324233717</c:v>
                </c:pt>
                <c:pt idx="15">
                  <c:v>0.53120245324233717</c:v>
                </c:pt>
                <c:pt idx="16">
                  <c:v>0.53120245324233717</c:v>
                </c:pt>
                <c:pt idx="17">
                  <c:v>0.53120245324233717</c:v>
                </c:pt>
                <c:pt idx="18">
                  <c:v>0.53120245324233717</c:v>
                </c:pt>
                <c:pt idx="19">
                  <c:v>0.53120245324233717</c:v>
                </c:pt>
                <c:pt idx="20">
                  <c:v>0.53120245324233717</c:v>
                </c:pt>
                <c:pt idx="21">
                  <c:v>0.53120245324233717</c:v>
                </c:pt>
                <c:pt idx="22">
                  <c:v>0.53120245324233717</c:v>
                </c:pt>
                <c:pt idx="23">
                  <c:v>0.53120245324233717</c:v>
                </c:pt>
                <c:pt idx="24">
                  <c:v>0.53120245324233717</c:v>
                </c:pt>
                <c:pt idx="25">
                  <c:v>0.53120245324233717</c:v>
                </c:pt>
                <c:pt idx="26">
                  <c:v>0.53120245324233717</c:v>
                </c:pt>
                <c:pt idx="27">
                  <c:v>0.53120245324233717</c:v>
                </c:pt>
                <c:pt idx="28">
                  <c:v>0.53120245324233717</c:v>
                </c:pt>
                <c:pt idx="29">
                  <c:v>0.53120245324233717</c:v>
                </c:pt>
                <c:pt idx="30">
                  <c:v>0.53120245324233717</c:v>
                </c:pt>
                <c:pt idx="31">
                  <c:v>0.53120245324233717</c:v>
                </c:pt>
                <c:pt idx="32">
                  <c:v>0.53120245324233717</c:v>
                </c:pt>
                <c:pt idx="33">
                  <c:v>0.53120245324233717</c:v>
                </c:pt>
                <c:pt idx="34">
                  <c:v>0.53120245324233717</c:v>
                </c:pt>
                <c:pt idx="35">
                  <c:v>0.53120245324233717</c:v>
                </c:pt>
                <c:pt idx="36">
                  <c:v>0.53120245324233717</c:v>
                </c:pt>
                <c:pt idx="37">
                  <c:v>0.53120245324233717</c:v>
                </c:pt>
                <c:pt idx="38">
                  <c:v>0.53120245324233717</c:v>
                </c:pt>
                <c:pt idx="39">
                  <c:v>0.53120245324233717</c:v>
                </c:pt>
                <c:pt idx="40">
                  <c:v>0.53120245324233717</c:v>
                </c:pt>
                <c:pt idx="41">
                  <c:v>0.53120245324233717</c:v>
                </c:pt>
                <c:pt idx="42">
                  <c:v>0.53120245324233717</c:v>
                </c:pt>
                <c:pt idx="43">
                  <c:v>0.53120245324233717</c:v>
                </c:pt>
                <c:pt idx="44">
                  <c:v>0.53120245324233717</c:v>
                </c:pt>
                <c:pt idx="45">
                  <c:v>0.53120245324233717</c:v>
                </c:pt>
                <c:pt idx="46">
                  <c:v>0.53120245324233717</c:v>
                </c:pt>
                <c:pt idx="47">
                  <c:v>0.53120245324233717</c:v>
                </c:pt>
                <c:pt idx="48">
                  <c:v>0.53120245324233717</c:v>
                </c:pt>
                <c:pt idx="49">
                  <c:v>0.53120245324233717</c:v>
                </c:pt>
                <c:pt idx="50">
                  <c:v>0.53120245324233717</c:v>
                </c:pt>
                <c:pt idx="51">
                  <c:v>0.53120245324233717</c:v>
                </c:pt>
                <c:pt idx="52">
                  <c:v>0.53120245324233717</c:v>
                </c:pt>
                <c:pt idx="53">
                  <c:v>0.53120245324233717</c:v>
                </c:pt>
                <c:pt idx="54">
                  <c:v>0.53120245324233717</c:v>
                </c:pt>
                <c:pt idx="55">
                  <c:v>0.53120245324233717</c:v>
                </c:pt>
                <c:pt idx="56">
                  <c:v>0.53120245324233717</c:v>
                </c:pt>
                <c:pt idx="57">
                  <c:v>0.53120245324233717</c:v>
                </c:pt>
                <c:pt idx="58">
                  <c:v>0.53120245324233717</c:v>
                </c:pt>
                <c:pt idx="59">
                  <c:v>0.53120245324233717</c:v>
                </c:pt>
                <c:pt idx="60">
                  <c:v>0.53120245324233717</c:v>
                </c:pt>
                <c:pt idx="61">
                  <c:v>0.53120245324233717</c:v>
                </c:pt>
                <c:pt idx="62">
                  <c:v>0.53120245324233717</c:v>
                </c:pt>
                <c:pt idx="63">
                  <c:v>0.53120245324233717</c:v>
                </c:pt>
                <c:pt idx="64">
                  <c:v>0.53120245324233717</c:v>
                </c:pt>
                <c:pt idx="65">
                  <c:v>0.53120245324233717</c:v>
                </c:pt>
                <c:pt idx="66">
                  <c:v>0.53120245324233717</c:v>
                </c:pt>
                <c:pt idx="67">
                  <c:v>0.53120245324233717</c:v>
                </c:pt>
                <c:pt idx="68">
                  <c:v>0.53120245324233717</c:v>
                </c:pt>
                <c:pt idx="69">
                  <c:v>0.53120245324233717</c:v>
                </c:pt>
                <c:pt idx="70">
                  <c:v>0.53120245324233717</c:v>
                </c:pt>
                <c:pt idx="71">
                  <c:v>0.53120245324233717</c:v>
                </c:pt>
                <c:pt idx="72">
                  <c:v>0.53120245324233717</c:v>
                </c:pt>
                <c:pt idx="73">
                  <c:v>0.53120245324233717</c:v>
                </c:pt>
              </c:numCache>
            </c:numRef>
          </c:val>
        </c:ser>
        <c:ser>
          <c:idx val="5"/>
          <c:order val="5"/>
          <c:tx>
            <c:strRef>
              <c:f>'DROIT Extrados (DE)'!$AH$1</c:f>
              <c:strCache>
                <c:ptCount val="1"/>
                <c:pt idx="0">
                  <c:v>Seuil 2 sigma D1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Extrados (DE)'!$AH$2:$AH$75</c:f>
              <c:numCache>
                <c:formatCode>General</c:formatCode>
                <c:ptCount val="74"/>
                <c:pt idx="0">
                  <c:v>0.13449975053963459</c:v>
                </c:pt>
                <c:pt idx="1">
                  <c:v>0.13449975053963459</c:v>
                </c:pt>
                <c:pt idx="2">
                  <c:v>0.13449975053963459</c:v>
                </c:pt>
                <c:pt idx="3">
                  <c:v>0.13449975053963459</c:v>
                </c:pt>
                <c:pt idx="4">
                  <c:v>0.13449975053963459</c:v>
                </c:pt>
                <c:pt idx="5">
                  <c:v>0.13449975053963459</c:v>
                </c:pt>
                <c:pt idx="6">
                  <c:v>0.13449975053963459</c:v>
                </c:pt>
                <c:pt idx="7">
                  <c:v>0.13449975053963459</c:v>
                </c:pt>
                <c:pt idx="8">
                  <c:v>0.13449975053963459</c:v>
                </c:pt>
                <c:pt idx="9">
                  <c:v>0.13449975053963459</c:v>
                </c:pt>
                <c:pt idx="10">
                  <c:v>0.13449975053963459</c:v>
                </c:pt>
                <c:pt idx="11">
                  <c:v>0.13449975053963459</c:v>
                </c:pt>
                <c:pt idx="12">
                  <c:v>0.13449975053963459</c:v>
                </c:pt>
                <c:pt idx="13">
                  <c:v>0.13449975053963459</c:v>
                </c:pt>
                <c:pt idx="14">
                  <c:v>0.13449975053963459</c:v>
                </c:pt>
                <c:pt idx="15">
                  <c:v>0.13449975053963459</c:v>
                </c:pt>
                <c:pt idx="16">
                  <c:v>0.13449975053963459</c:v>
                </c:pt>
                <c:pt idx="17">
                  <c:v>0.13449975053963459</c:v>
                </c:pt>
                <c:pt idx="18">
                  <c:v>0.13449975053963459</c:v>
                </c:pt>
                <c:pt idx="19">
                  <c:v>0.13449975053963459</c:v>
                </c:pt>
                <c:pt idx="20">
                  <c:v>0.13449975053963459</c:v>
                </c:pt>
                <c:pt idx="21">
                  <c:v>0.13449975053963459</c:v>
                </c:pt>
                <c:pt idx="22">
                  <c:v>0.13449975053963459</c:v>
                </c:pt>
                <c:pt idx="23">
                  <c:v>0.13449975053963459</c:v>
                </c:pt>
                <c:pt idx="24">
                  <c:v>0.13449975053963459</c:v>
                </c:pt>
                <c:pt idx="25">
                  <c:v>0.13449975053963459</c:v>
                </c:pt>
                <c:pt idx="26">
                  <c:v>0.13449975053963459</c:v>
                </c:pt>
                <c:pt idx="27">
                  <c:v>0.13449975053963459</c:v>
                </c:pt>
                <c:pt idx="28">
                  <c:v>0.13449975053963459</c:v>
                </c:pt>
                <c:pt idx="29">
                  <c:v>0.13449975053963459</c:v>
                </c:pt>
                <c:pt idx="30">
                  <c:v>0.13449975053963459</c:v>
                </c:pt>
                <c:pt idx="31">
                  <c:v>0.13449975053963459</c:v>
                </c:pt>
                <c:pt idx="32">
                  <c:v>0.13449975053963459</c:v>
                </c:pt>
                <c:pt idx="33">
                  <c:v>0.13449975053963459</c:v>
                </c:pt>
                <c:pt idx="34">
                  <c:v>0.13449975053963459</c:v>
                </c:pt>
                <c:pt idx="35">
                  <c:v>0.13449975053963459</c:v>
                </c:pt>
                <c:pt idx="36">
                  <c:v>0.13449975053963459</c:v>
                </c:pt>
                <c:pt idx="37">
                  <c:v>0.13449975053963459</c:v>
                </c:pt>
                <c:pt idx="38">
                  <c:v>0.13449975053963459</c:v>
                </c:pt>
                <c:pt idx="39">
                  <c:v>0.13449975053963459</c:v>
                </c:pt>
                <c:pt idx="40">
                  <c:v>0.13449975053963459</c:v>
                </c:pt>
                <c:pt idx="41">
                  <c:v>0.13449975053963459</c:v>
                </c:pt>
                <c:pt idx="42">
                  <c:v>0.13449975053963459</c:v>
                </c:pt>
                <c:pt idx="43">
                  <c:v>0.13449975053963459</c:v>
                </c:pt>
                <c:pt idx="44">
                  <c:v>0.13449975053963459</c:v>
                </c:pt>
                <c:pt idx="45">
                  <c:v>0.13449975053963459</c:v>
                </c:pt>
                <c:pt idx="46">
                  <c:v>0.13449975053963459</c:v>
                </c:pt>
                <c:pt idx="47">
                  <c:v>0.13449975053963459</c:v>
                </c:pt>
                <c:pt idx="48">
                  <c:v>0.13449975053963459</c:v>
                </c:pt>
                <c:pt idx="49">
                  <c:v>0.13449975053963459</c:v>
                </c:pt>
                <c:pt idx="50">
                  <c:v>0.13449975053963459</c:v>
                </c:pt>
                <c:pt idx="51">
                  <c:v>0.13449975053963459</c:v>
                </c:pt>
                <c:pt idx="52">
                  <c:v>0.13449975053963459</c:v>
                </c:pt>
                <c:pt idx="53">
                  <c:v>0.13449975053963459</c:v>
                </c:pt>
                <c:pt idx="54">
                  <c:v>0.13449975053963459</c:v>
                </c:pt>
                <c:pt idx="55">
                  <c:v>0.13449975053963459</c:v>
                </c:pt>
                <c:pt idx="56">
                  <c:v>0.13449975053963459</c:v>
                </c:pt>
                <c:pt idx="57">
                  <c:v>0.13449975053963459</c:v>
                </c:pt>
                <c:pt idx="58">
                  <c:v>0.13449975053963459</c:v>
                </c:pt>
                <c:pt idx="59">
                  <c:v>0.13449975053963459</c:v>
                </c:pt>
                <c:pt idx="60">
                  <c:v>0.13449975053963459</c:v>
                </c:pt>
                <c:pt idx="61">
                  <c:v>0.13449975053963459</c:v>
                </c:pt>
                <c:pt idx="62">
                  <c:v>0.13449975053963459</c:v>
                </c:pt>
                <c:pt idx="63">
                  <c:v>0.13449975053963459</c:v>
                </c:pt>
                <c:pt idx="64">
                  <c:v>0.13449975053963459</c:v>
                </c:pt>
                <c:pt idx="65">
                  <c:v>0.13449975053963459</c:v>
                </c:pt>
                <c:pt idx="66">
                  <c:v>0.13449975053963459</c:v>
                </c:pt>
                <c:pt idx="67">
                  <c:v>0.13449975053963459</c:v>
                </c:pt>
                <c:pt idx="68">
                  <c:v>0.13449975053963459</c:v>
                </c:pt>
                <c:pt idx="69">
                  <c:v>0.13449975053963459</c:v>
                </c:pt>
                <c:pt idx="70">
                  <c:v>0.13449975053963459</c:v>
                </c:pt>
                <c:pt idx="71">
                  <c:v>0.13449975053963459</c:v>
                </c:pt>
                <c:pt idx="72">
                  <c:v>0.13449975053963459</c:v>
                </c:pt>
                <c:pt idx="73">
                  <c:v>0.13449975053963459</c:v>
                </c:pt>
              </c:numCache>
            </c:numRef>
          </c:val>
        </c:ser>
        <c:ser>
          <c:idx val="6"/>
          <c:order val="6"/>
          <c:tx>
            <c:strRef>
              <c:f>'DROIT Extrados (DE)'!$AI$1</c:f>
              <c:strCache>
                <c:ptCount val="1"/>
                <c:pt idx="0">
                  <c:v>Seuil 3 sigma D1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(DE)'!$AI$2:$AI$75</c:f>
              <c:numCache>
                <c:formatCode>General</c:formatCode>
                <c:ptCount val="74"/>
                <c:pt idx="0">
                  <c:v>0.13449975053963459</c:v>
                </c:pt>
                <c:pt idx="1">
                  <c:v>0.13449975053963459</c:v>
                </c:pt>
                <c:pt idx="2">
                  <c:v>0.13449975053963459</c:v>
                </c:pt>
                <c:pt idx="3">
                  <c:v>0.13449975053963459</c:v>
                </c:pt>
                <c:pt idx="4">
                  <c:v>0.13449975053963459</c:v>
                </c:pt>
                <c:pt idx="5">
                  <c:v>0.13449975053963459</c:v>
                </c:pt>
                <c:pt idx="6">
                  <c:v>0.13449975053963459</c:v>
                </c:pt>
                <c:pt idx="7">
                  <c:v>0.13449975053963459</c:v>
                </c:pt>
                <c:pt idx="8">
                  <c:v>0.13449975053963459</c:v>
                </c:pt>
                <c:pt idx="9">
                  <c:v>0.13449975053963459</c:v>
                </c:pt>
                <c:pt idx="10">
                  <c:v>0.13449975053963459</c:v>
                </c:pt>
                <c:pt idx="11">
                  <c:v>0.13449975053963459</c:v>
                </c:pt>
                <c:pt idx="12">
                  <c:v>0.13449975053963459</c:v>
                </c:pt>
                <c:pt idx="13">
                  <c:v>0.13449975053963459</c:v>
                </c:pt>
                <c:pt idx="14">
                  <c:v>0.13449975053963459</c:v>
                </c:pt>
                <c:pt idx="15">
                  <c:v>0.13449975053963459</c:v>
                </c:pt>
                <c:pt idx="16">
                  <c:v>0.13449975053963459</c:v>
                </c:pt>
                <c:pt idx="17">
                  <c:v>0.13449975053963459</c:v>
                </c:pt>
                <c:pt idx="18">
                  <c:v>0.13449975053963459</c:v>
                </c:pt>
                <c:pt idx="19">
                  <c:v>0.13449975053963459</c:v>
                </c:pt>
                <c:pt idx="20">
                  <c:v>0.13449975053963459</c:v>
                </c:pt>
                <c:pt idx="21">
                  <c:v>0.13449975053963459</c:v>
                </c:pt>
                <c:pt idx="22">
                  <c:v>0.13449975053963459</c:v>
                </c:pt>
                <c:pt idx="23">
                  <c:v>0.13449975053963459</c:v>
                </c:pt>
                <c:pt idx="24">
                  <c:v>0.13449975053963459</c:v>
                </c:pt>
                <c:pt idx="25">
                  <c:v>0.13449975053963459</c:v>
                </c:pt>
                <c:pt idx="26">
                  <c:v>0.13449975053963459</c:v>
                </c:pt>
                <c:pt idx="27">
                  <c:v>0.13449975053963459</c:v>
                </c:pt>
                <c:pt idx="28">
                  <c:v>0.13449975053963459</c:v>
                </c:pt>
                <c:pt idx="29">
                  <c:v>0.13449975053963459</c:v>
                </c:pt>
                <c:pt idx="30">
                  <c:v>0.13449975053963459</c:v>
                </c:pt>
                <c:pt idx="31">
                  <c:v>0.13449975053963459</c:v>
                </c:pt>
                <c:pt idx="32">
                  <c:v>0.13449975053963459</c:v>
                </c:pt>
                <c:pt idx="33">
                  <c:v>0.13449975053963459</c:v>
                </c:pt>
                <c:pt idx="34">
                  <c:v>0.13449975053963459</c:v>
                </c:pt>
                <c:pt idx="35">
                  <c:v>0.13449975053963459</c:v>
                </c:pt>
                <c:pt idx="36">
                  <c:v>0.13449975053963459</c:v>
                </c:pt>
                <c:pt idx="37">
                  <c:v>0.13449975053963459</c:v>
                </c:pt>
                <c:pt idx="38">
                  <c:v>0.13449975053963459</c:v>
                </c:pt>
                <c:pt idx="39">
                  <c:v>0.13449975053963459</c:v>
                </c:pt>
                <c:pt idx="40">
                  <c:v>0.13449975053963459</c:v>
                </c:pt>
                <c:pt idx="41">
                  <c:v>0.13449975053963459</c:v>
                </c:pt>
                <c:pt idx="42">
                  <c:v>0.13449975053963459</c:v>
                </c:pt>
                <c:pt idx="43">
                  <c:v>0.13449975053963459</c:v>
                </c:pt>
                <c:pt idx="44">
                  <c:v>0.13449975053963459</c:v>
                </c:pt>
                <c:pt idx="45">
                  <c:v>0.13449975053963459</c:v>
                </c:pt>
                <c:pt idx="46">
                  <c:v>0.13449975053963459</c:v>
                </c:pt>
                <c:pt idx="47">
                  <c:v>0.13449975053963459</c:v>
                </c:pt>
                <c:pt idx="48">
                  <c:v>0.13449975053963459</c:v>
                </c:pt>
                <c:pt idx="49">
                  <c:v>0.13449975053963459</c:v>
                </c:pt>
                <c:pt idx="50">
                  <c:v>0.13449975053963459</c:v>
                </c:pt>
                <c:pt idx="51">
                  <c:v>0.13449975053963459</c:v>
                </c:pt>
                <c:pt idx="52">
                  <c:v>0.13449975053963459</c:v>
                </c:pt>
                <c:pt idx="53">
                  <c:v>0.13449975053963459</c:v>
                </c:pt>
                <c:pt idx="54">
                  <c:v>0.13449975053963459</c:v>
                </c:pt>
                <c:pt idx="55">
                  <c:v>0.13449975053963459</c:v>
                </c:pt>
                <c:pt idx="56">
                  <c:v>0.13449975053963459</c:v>
                </c:pt>
                <c:pt idx="57">
                  <c:v>0.13449975053963459</c:v>
                </c:pt>
                <c:pt idx="58">
                  <c:v>0.13449975053963459</c:v>
                </c:pt>
                <c:pt idx="59">
                  <c:v>0.13449975053963459</c:v>
                </c:pt>
                <c:pt idx="60">
                  <c:v>0.13449975053963459</c:v>
                </c:pt>
                <c:pt idx="61">
                  <c:v>0.13449975053963459</c:v>
                </c:pt>
                <c:pt idx="62">
                  <c:v>0.13449975053963459</c:v>
                </c:pt>
                <c:pt idx="63">
                  <c:v>0.13449975053963459</c:v>
                </c:pt>
                <c:pt idx="64">
                  <c:v>0.13449975053963459</c:v>
                </c:pt>
                <c:pt idx="65">
                  <c:v>0.13449975053963459</c:v>
                </c:pt>
                <c:pt idx="66">
                  <c:v>0.13449975053963459</c:v>
                </c:pt>
                <c:pt idx="67">
                  <c:v>0.13449975053963459</c:v>
                </c:pt>
                <c:pt idx="68">
                  <c:v>0.13449975053963459</c:v>
                </c:pt>
                <c:pt idx="69">
                  <c:v>0.13449975053963459</c:v>
                </c:pt>
                <c:pt idx="70">
                  <c:v>0.13449975053963459</c:v>
                </c:pt>
                <c:pt idx="71">
                  <c:v>0.13449975053963459</c:v>
                </c:pt>
                <c:pt idx="72">
                  <c:v>0.13449975053963459</c:v>
                </c:pt>
                <c:pt idx="73">
                  <c:v>0.13449975053963459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310712"/>
        <c:axId val="234311104"/>
      </c:areaChart>
      <c:lineChart>
        <c:grouping val="standard"/>
        <c:varyColors val="0"/>
        <c:ser>
          <c:idx val="0"/>
          <c:order val="0"/>
          <c:tx>
            <c:strRef>
              <c:f>'DROIT Extrados (DE)'!$H$1</c:f>
              <c:strCache>
                <c:ptCount val="1"/>
                <c:pt idx="0">
                  <c:v>cercle D1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Extrados (DE)'!$H$2:$H$77</c:f>
              <c:numCache>
                <c:formatCode>0.00</c:formatCode>
                <c:ptCount val="76"/>
                <c:pt idx="0">
                  <c:v>0.43</c:v>
                </c:pt>
                <c:pt idx="1">
                  <c:v>0.59</c:v>
                </c:pt>
                <c:pt idx="2">
                  <c:v>0.66</c:v>
                </c:pt>
                <c:pt idx="3">
                  <c:v>0.46</c:v>
                </c:pt>
                <c:pt idx="4">
                  <c:v>0.19</c:v>
                </c:pt>
                <c:pt idx="5">
                  <c:v>0.31</c:v>
                </c:pt>
                <c:pt idx="6">
                  <c:v>0.43</c:v>
                </c:pt>
                <c:pt idx="7">
                  <c:v>0.39</c:v>
                </c:pt>
                <c:pt idx="8">
                  <c:v>0.15</c:v>
                </c:pt>
                <c:pt idx="9">
                  <c:v>0.15</c:v>
                </c:pt>
                <c:pt idx="10">
                  <c:v>0.17</c:v>
                </c:pt>
                <c:pt idx="11">
                  <c:v>0.55000000000000004</c:v>
                </c:pt>
                <c:pt idx="12">
                  <c:v>0.21</c:v>
                </c:pt>
                <c:pt idx="13">
                  <c:v>0.42</c:v>
                </c:pt>
                <c:pt idx="14">
                  <c:v>0.52</c:v>
                </c:pt>
                <c:pt idx="15">
                  <c:v>0.6</c:v>
                </c:pt>
                <c:pt idx="16">
                  <c:v>0.2</c:v>
                </c:pt>
                <c:pt idx="17">
                  <c:v>0.25</c:v>
                </c:pt>
                <c:pt idx="18">
                  <c:v>0.38</c:v>
                </c:pt>
                <c:pt idx="19">
                  <c:v>0.28999999999999998</c:v>
                </c:pt>
                <c:pt idx="20">
                  <c:v>0.51</c:v>
                </c:pt>
                <c:pt idx="21">
                  <c:v>0.39</c:v>
                </c:pt>
                <c:pt idx="22">
                  <c:v>0.1</c:v>
                </c:pt>
                <c:pt idx="23">
                  <c:v>0.52</c:v>
                </c:pt>
                <c:pt idx="24">
                  <c:v>0.09</c:v>
                </c:pt>
                <c:pt idx="25">
                  <c:v>0.61</c:v>
                </c:pt>
                <c:pt idx="26">
                  <c:v>0.62</c:v>
                </c:pt>
                <c:pt idx="27">
                  <c:v>0.21</c:v>
                </c:pt>
                <c:pt idx="28">
                  <c:v>0.45</c:v>
                </c:pt>
                <c:pt idx="29">
                  <c:v>0.61</c:v>
                </c:pt>
                <c:pt idx="30">
                  <c:v>0.56999999999999995</c:v>
                </c:pt>
                <c:pt idx="31">
                  <c:v>0.57999999999999996</c:v>
                </c:pt>
                <c:pt idx="32">
                  <c:v>0.41</c:v>
                </c:pt>
                <c:pt idx="33">
                  <c:v>0.1</c:v>
                </c:pt>
                <c:pt idx="34">
                  <c:v>0.28999999999999998</c:v>
                </c:pt>
                <c:pt idx="35">
                  <c:v>0.32</c:v>
                </c:pt>
                <c:pt idx="36">
                  <c:v>0.42</c:v>
                </c:pt>
                <c:pt idx="37">
                  <c:v>0.48</c:v>
                </c:pt>
                <c:pt idx="38">
                  <c:v>0.25</c:v>
                </c:pt>
                <c:pt idx="39">
                  <c:v>0.38</c:v>
                </c:pt>
                <c:pt idx="40">
                  <c:v>0.3</c:v>
                </c:pt>
                <c:pt idx="41">
                  <c:v>0.5</c:v>
                </c:pt>
                <c:pt idx="42">
                  <c:v>0.08</c:v>
                </c:pt>
                <c:pt idx="43">
                  <c:v>0.34</c:v>
                </c:pt>
                <c:pt idx="44">
                  <c:v>0.01</c:v>
                </c:pt>
                <c:pt idx="45">
                  <c:v>0.33</c:v>
                </c:pt>
                <c:pt idx="46">
                  <c:v>0.19</c:v>
                </c:pt>
                <c:pt idx="47">
                  <c:v>0.18</c:v>
                </c:pt>
                <c:pt idx="48">
                  <c:v>0.25</c:v>
                </c:pt>
                <c:pt idx="49">
                  <c:v>0.51</c:v>
                </c:pt>
                <c:pt idx="50">
                  <c:v>0.25</c:v>
                </c:pt>
                <c:pt idx="51">
                  <c:v>0.31</c:v>
                </c:pt>
                <c:pt idx="52">
                  <c:v>0.65</c:v>
                </c:pt>
                <c:pt idx="53">
                  <c:v>0.59</c:v>
                </c:pt>
                <c:pt idx="54">
                  <c:v>0.89</c:v>
                </c:pt>
                <c:pt idx="55">
                  <c:v>0.45</c:v>
                </c:pt>
                <c:pt idx="56">
                  <c:v>0.33</c:v>
                </c:pt>
                <c:pt idx="57">
                  <c:v>0.57999999999999996</c:v>
                </c:pt>
                <c:pt idx="58">
                  <c:v>0.42</c:v>
                </c:pt>
                <c:pt idx="59">
                  <c:v>0.51</c:v>
                </c:pt>
                <c:pt idx="60">
                  <c:v>0.31</c:v>
                </c:pt>
                <c:pt idx="61">
                  <c:v>0.56000000000000005</c:v>
                </c:pt>
                <c:pt idx="62">
                  <c:v>0.33</c:v>
                </c:pt>
                <c:pt idx="63">
                  <c:v>0.59599999999999997</c:v>
                </c:pt>
                <c:pt idx="64">
                  <c:v>0.43</c:v>
                </c:pt>
                <c:pt idx="65">
                  <c:v>0.35</c:v>
                </c:pt>
                <c:pt idx="66">
                  <c:v>0.59</c:v>
                </c:pt>
                <c:pt idx="67">
                  <c:v>0.4</c:v>
                </c:pt>
                <c:pt idx="68">
                  <c:v>1.04</c:v>
                </c:pt>
                <c:pt idx="69">
                  <c:v>0.39</c:v>
                </c:pt>
                <c:pt idx="70">
                  <c:v>0.59</c:v>
                </c:pt>
                <c:pt idx="71">
                  <c:v>0.5</c:v>
                </c:pt>
                <c:pt idx="72">
                  <c:v>0.19</c:v>
                </c:pt>
                <c:pt idx="73">
                  <c:v>0.15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310712"/>
        <c:axId val="234311104"/>
      </c:lineChart>
      <c:scatterChart>
        <c:scatterStyle val="lineMarker"/>
        <c:varyColors val="0"/>
        <c:ser>
          <c:idx val="1"/>
          <c:order val="1"/>
          <c:tx>
            <c:strRef>
              <c:f>'Graphiques DE'!$A$58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DE'!$B$58</c:f>
              <c:numCache>
                <c:formatCode>0.000</c:formatCode>
                <c:ptCount val="1"/>
                <c:pt idx="0">
                  <c:v>0.39670270270270258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DE'!$A$59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DE'!$B$59</c:f>
              <c:numCache>
                <c:formatCode>0.000</c:formatCode>
                <c:ptCount val="1"/>
                <c:pt idx="0">
                  <c:v>0.8972859459459458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DE'!$A$60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DE'!$B$60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310712"/>
        <c:axId val="234311104"/>
      </c:scatterChart>
      <c:catAx>
        <c:axId val="2343107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11104"/>
        <c:crosses val="autoZero"/>
        <c:auto val="1"/>
        <c:lblAlgn val="ctr"/>
        <c:lblOffset val="100"/>
        <c:noMultiLvlLbl val="0"/>
      </c:catAx>
      <c:valAx>
        <c:axId val="23431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10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D2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(DE)'!$AK$1</c:f>
              <c:strCache>
                <c:ptCount val="1"/>
                <c:pt idx="0">
                  <c:v>Seuil 1 sigma D2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Extrados (DE)'!$AK$2:$AK$75</c:f>
              <c:numCache>
                <c:formatCode>General</c:formatCode>
                <c:ptCount val="74"/>
                <c:pt idx="0">
                  <c:v>0.56816249969801413</c:v>
                </c:pt>
                <c:pt idx="1">
                  <c:v>0.56816249969801413</c:v>
                </c:pt>
                <c:pt idx="2">
                  <c:v>0.56816249969801413</c:v>
                </c:pt>
                <c:pt idx="3">
                  <c:v>0.56816249969801413</c:v>
                </c:pt>
                <c:pt idx="4">
                  <c:v>0.56816249969801413</c:v>
                </c:pt>
                <c:pt idx="5">
                  <c:v>0.56816249969801413</c:v>
                </c:pt>
                <c:pt idx="6">
                  <c:v>0.56816249969801413</c:v>
                </c:pt>
                <c:pt idx="7">
                  <c:v>0.56816249969801413</c:v>
                </c:pt>
                <c:pt idx="8">
                  <c:v>0.56816249969801413</c:v>
                </c:pt>
                <c:pt idx="9">
                  <c:v>0.56816249969801413</c:v>
                </c:pt>
                <c:pt idx="10">
                  <c:v>0.56816249969801413</c:v>
                </c:pt>
                <c:pt idx="11">
                  <c:v>0.56816249969801413</c:v>
                </c:pt>
                <c:pt idx="12">
                  <c:v>0.56816249969801413</c:v>
                </c:pt>
                <c:pt idx="13">
                  <c:v>0.56816249969801413</c:v>
                </c:pt>
                <c:pt idx="14">
                  <c:v>0.56816249969801413</c:v>
                </c:pt>
                <c:pt idx="15">
                  <c:v>0.56816249969801413</c:v>
                </c:pt>
                <c:pt idx="16">
                  <c:v>0.56816249969801413</c:v>
                </c:pt>
                <c:pt idx="17">
                  <c:v>0.56816249969801413</c:v>
                </c:pt>
                <c:pt idx="18">
                  <c:v>0.56816249969801413</c:v>
                </c:pt>
                <c:pt idx="19">
                  <c:v>0.56816249969801413</c:v>
                </c:pt>
                <c:pt idx="20">
                  <c:v>0.56816249969801413</c:v>
                </c:pt>
                <c:pt idx="21">
                  <c:v>0.56816249969801413</c:v>
                </c:pt>
                <c:pt idx="22">
                  <c:v>0.56816249969801413</c:v>
                </c:pt>
                <c:pt idx="23">
                  <c:v>0.56816249969801413</c:v>
                </c:pt>
                <c:pt idx="24">
                  <c:v>0.56816249969801413</c:v>
                </c:pt>
                <c:pt idx="25">
                  <c:v>0.56816249969801413</c:v>
                </c:pt>
                <c:pt idx="26">
                  <c:v>0.56816249969801413</c:v>
                </c:pt>
                <c:pt idx="27">
                  <c:v>0.56816249969801413</c:v>
                </c:pt>
                <c:pt idx="28">
                  <c:v>0.56816249969801413</c:v>
                </c:pt>
                <c:pt idx="29">
                  <c:v>0.56816249969801413</c:v>
                </c:pt>
                <c:pt idx="30">
                  <c:v>0.56816249969801413</c:v>
                </c:pt>
                <c:pt idx="31">
                  <c:v>0.56816249969801413</c:v>
                </c:pt>
                <c:pt idx="32">
                  <c:v>0.56816249969801413</c:v>
                </c:pt>
                <c:pt idx="33">
                  <c:v>0.56816249969801413</c:v>
                </c:pt>
                <c:pt idx="34">
                  <c:v>0.56816249969801413</c:v>
                </c:pt>
                <c:pt idx="35">
                  <c:v>0.56816249969801413</c:v>
                </c:pt>
                <c:pt idx="36">
                  <c:v>0.56816249969801413</c:v>
                </c:pt>
                <c:pt idx="37">
                  <c:v>0.56816249969801413</c:v>
                </c:pt>
                <c:pt idx="38">
                  <c:v>0.56816249969801413</c:v>
                </c:pt>
                <c:pt idx="39">
                  <c:v>0.56816249969801413</c:v>
                </c:pt>
                <c:pt idx="40">
                  <c:v>0.56816249969801413</c:v>
                </c:pt>
                <c:pt idx="41">
                  <c:v>0.56816249969801413</c:v>
                </c:pt>
                <c:pt idx="42">
                  <c:v>0.56816249969801413</c:v>
                </c:pt>
                <c:pt idx="43">
                  <c:v>0.56816249969801413</c:v>
                </c:pt>
                <c:pt idx="44">
                  <c:v>0.56816249969801413</c:v>
                </c:pt>
                <c:pt idx="45">
                  <c:v>0.56816249969801413</c:v>
                </c:pt>
                <c:pt idx="46">
                  <c:v>0.56816249969801413</c:v>
                </c:pt>
                <c:pt idx="47">
                  <c:v>0.56816249969801413</c:v>
                </c:pt>
                <c:pt idx="48">
                  <c:v>0.56816249969801413</c:v>
                </c:pt>
                <c:pt idx="49">
                  <c:v>0.56816249969801413</c:v>
                </c:pt>
                <c:pt idx="50">
                  <c:v>0.56816249969801413</c:v>
                </c:pt>
                <c:pt idx="51">
                  <c:v>0.56816249969801413</c:v>
                </c:pt>
                <c:pt idx="52">
                  <c:v>0.56816249969801413</c:v>
                </c:pt>
                <c:pt idx="53">
                  <c:v>0.56816249969801413</c:v>
                </c:pt>
                <c:pt idx="54">
                  <c:v>0.56816249969801413</c:v>
                </c:pt>
                <c:pt idx="55">
                  <c:v>0.56816249969801413</c:v>
                </c:pt>
                <c:pt idx="56">
                  <c:v>0.56816249969801413</c:v>
                </c:pt>
                <c:pt idx="57">
                  <c:v>0.56816249969801413</c:v>
                </c:pt>
                <c:pt idx="58">
                  <c:v>0.56816249969801413</c:v>
                </c:pt>
                <c:pt idx="59">
                  <c:v>0.56816249969801413</c:v>
                </c:pt>
                <c:pt idx="60">
                  <c:v>0.56816249969801413</c:v>
                </c:pt>
                <c:pt idx="61">
                  <c:v>0.56816249969801413</c:v>
                </c:pt>
                <c:pt idx="62">
                  <c:v>0.56816249969801413</c:v>
                </c:pt>
                <c:pt idx="63">
                  <c:v>0.56816249969801413</c:v>
                </c:pt>
                <c:pt idx="64">
                  <c:v>0.56816249969801413</c:v>
                </c:pt>
                <c:pt idx="65">
                  <c:v>0.56816249969801413</c:v>
                </c:pt>
                <c:pt idx="66">
                  <c:v>0.56816249969801413</c:v>
                </c:pt>
                <c:pt idx="67">
                  <c:v>0.56816249969801413</c:v>
                </c:pt>
                <c:pt idx="68">
                  <c:v>0.56816249969801413</c:v>
                </c:pt>
                <c:pt idx="69">
                  <c:v>0.56816249969801413</c:v>
                </c:pt>
                <c:pt idx="70">
                  <c:v>0.56816249969801413</c:v>
                </c:pt>
                <c:pt idx="71">
                  <c:v>0.56816249969801413</c:v>
                </c:pt>
                <c:pt idx="72">
                  <c:v>0.56816249969801413</c:v>
                </c:pt>
                <c:pt idx="73">
                  <c:v>0.56816249969801413</c:v>
                </c:pt>
              </c:numCache>
            </c:numRef>
          </c:val>
        </c:ser>
        <c:ser>
          <c:idx val="5"/>
          <c:order val="5"/>
          <c:tx>
            <c:strRef>
              <c:f>'DROIT Extrados (DE)'!$AL$1</c:f>
              <c:strCache>
                <c:ptCount val="1"/>
                <c:pt idx="0">
                  <c:v>Seuil 2 sigma D2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Extrados (DE)'!$AL$2:$AL$75</c:f>
              <c:numCache>
                <c:formatCode>General</c:formatCode>
                <c:ptCount val="74"/>
                <c:pt idx="0">
                  <c:v>0.17994628348179792</c:v>
                </c:pt>
                <c:pt idx="1">
                  <c:v>0.17994628348179792</c:v>
                </c:pt>
                <c:pt idx="2">
                  <c:v>0.17994628348179792</c:v>
                </c:pt>
                <c:pt idx="3">
                  <c:v>0.17994628348179792</c:v>
                </c:pt>
                <c:pt idx="4">
                  <c:v>0.17994628348179792</c:v>
                </c:pt>
                <c:pt idx="5">
                  <c:v>0.17994628348179792</c:v>
                </c:pt>
                <c:pt idx="6">
                  <c:v>0.17994628348179792</c:v>
                </c:pt>
                <c:pt idx="7">
                  <c:v>0.17994628348179792</c:v>
                </c:pt>
                <c:pt idx="8">
                  <c:v>0.17994628348179792</c:v>
                </c:pt>
                <c:pt idx="9">
                  <c:v>0.17994628348179792</c:v>
                </c:pt>
                <c:pt idx="10">
                  <c:v>0.17994628348179792</c:v>
                </c:pt>
                <c:pt idx="11">
                  <c:v>0.17994628348179792</c:v>
                </c:pt>
                <c:pt idx="12">
                  <c:v>0.17994628348179792</c:v>
                </c:pt>
                <c:pt idx="13">
                  <c:v>0.17994628348179792</c:v>
                </c:pt>
                <c:pt idx="14">
                  <c:v>0.17994628348179792</c:v>
                </c:pt>
                <c:pt idx="15">
                  <c:v>0.17994628348179792</c:v>
                </c:pt>
                <c:pt idx="16">
                  <c:v>0.17994628348179792</c:v>
                </c:pt>
                <c:pt idx="17">
                  <c:v>0.17994628348179792</c:v>
                </c:pt>
                <c:pt idx="18">
                  <c:v>0.17994628348179792</c:v>
                </c:pt>
                <c:pt idx="19">
                  <c:v>0.17994628348179792</c:v>
                </c:pt>
                <c:pt idx="20">
                  <c:v>0.17994628348179792</c:v>
                </c:pt>
                <c:pt idx="21">
                  <c:v>0.17994628348179792</c:v>
                </c:pt>
                <c:pt idx="22">
                  <c:v>0.17994628348179792</c:v>
                </c:pt>
                <c:pt idx="23">
                  <c:v>0.17994628348179792</c:v>
                </c:pt>
                <c:pt idx="24">
                  <c:v>0.17994628348179792</c:v>
                </c:pt>
                <c:pt idx="25">
                  <c:v>0.17994628348179792</c:v>
                </c:pt>
                <c:pt idx="26">
                  <c:v>0.17994628348179792</c:v>
                </c:pt>
                <c:pt idx="27">
                  <c:v>0.17994628348179792</c:v>
                </c:pt>
                <c:pt idx="28">
                  <c:v>0.17994628348179792</c:v>
                </c:pt>
                <c:pt idx="29">
                  <c:v>0.17994628348179792</c:v>
                </c:pt>
                <c:pt idx="30">
                  <c:v>0.17994628348179792</c:v>
                </c:pt>
                <c:pt idx="31">
                  <c:v>0.17994628348179792</c:v>
                </c:pt>
                <c:pt idx="32">
                  <c:v>0.17994628348179792</c:v>
                </c:pt>
                <c:pt idx="33">
                  <c:v>0.17994628348179792</c:v>
                </c:pt>
                <c:pt idx="34">
                  <c:v>0.17994628348179792</c:v>
                </c:pt>
                <c:pt idx="35">
                  <c:v>0.17994628348179792</c:v>
                </c:pt>
                <c:pt idx="36">
                  <c:v>0.17994628348179792</c:v>
                </c:pt>
                <c:pt idx="37">
                  <c:v>0.17994628348179792</c:v>
                </c:pt>
                <c:pt idx="38">
                  <c:v>0.17994628348179792</c:v>
                </c:pt>
                <c:pt idx="39">
                  <c:v>0.17994628348179792</c:v>
                </c:pt>
                <c:pt idx="40">
                  <c:v>0.17994628348179792</c:v>
                </c:pt>
                <c:pt idx="41">
                  <c:v>0.17994628348179792</c:v>
                </c:pt>
                <c:pt idx="42">
                  <c:v>0.17994628348179792</c:v>
                </c:pt>
                <c:pt idx="43">
                  <c:v>0.17994628348179792</c:v>
                </c:pt>
                <c:pt idx="44">
                  <c:v>0.17994628348179792</c:v>
                </c:pt>
                <c:pt idx="45">
                  <c:v>0.17994628348179792</c:v>
                </c:pt>
                <c:pt idx="46">
                  <c:v>0.17994628348179792</c:v>
                </c:pt>
                <c:pt idx="47">
                  <c:v>0.17994628348179792</c:v>
                </c:pt>
                <c:pt idx="48">
                  <c:v>0.17994628348179792</c:v>
                </c:pt>
                <c:pt idx="49">
                  <c:v>0.17994628348179792</c:v>
                </c:pt>
                <c:pt idx="50">
                  <c:v>0.17994628348179792</c:v>
                </c:pt>
                <c:pt idx="51">
                  <c:v>0.17994628348179792</c:v>
                </c:pt>
                <c:pt idx="52">
                  <c:v>0.17994628348179792</c:v>
                </c:pt>
                <c:pt idx="53">
                  <c:v>0.17994628348179792</c:v>
                </c:pt>
                <c:pt idx="54">
                  <c:v>0.17994628348179792</c:v>
                </c:pt>
                <c:pt idx="55">
                  <c:v>0.17994628348179792</c:v>
                </c:pt>
                <c:pt idx="56">
                  <c:v>0.17994628348179792</c:v>
                </c:pt>
                <c:pt idx="57">
                  <c:v>0.17994628348179792</c:v>
                </c:pt>
                <c:pt idx="58">
                  <c:v>0.17994628348179792</c:v>
                </c:pt>
                <c:pt idx="59">
                  <c:v>0.17994628348179792</c:v>
                </c:pt>
                <c:pt idx="60">
                  <c:v>0.17994628348179792</c:v>
                </c:pt>
                <c:pt idx="61">
                  <c:v>0.17994628348179792</c:v>
                </c:pt>
                <c:pt idx="62">
                  <c:v>0.17994628348179792</c:v>
                </c:pt>
                <c:pt idx="63">
                  <c:v>0.17994628348179792</c:v>
                </c:pt>
                <c:pt idx="64">
                  <c:v>0.17994628348179792</c:v>
                </c:pt>
                <c:pt idx="65">
                  <c:v>0.17994628348179792</c:v>
                </c:pt>
                <c:pt idx="66">
                  <c:v>0.17994628348179792</c:v>
                </c:pt>
                <c:pt idx="67">
                  <c:v>0.17994628348179792</c:v>
                </c:pt>
                <c:pt idx="68">
                  <c:v>0.17994628348179792</c:v>
                </c:pt>
                <c:pt idx="69">
                  <c:v>0.17994628348179792</c:v>
                </c:pt>
                <c:pt idx="70">
                  <c:v>0.17994628348179792</c:v>
                </c:pt>
                <c:pt idx="71">
                  <c:v>0.17994628348179792</c:v>
                </c:pt>
                <c:pt idx="72">
                  <c:v>0.17994628348179792</c:v>
                </c:pt>
                <c:pt idx="73">
                  <c:v>0.17994628348179792</c:v>
                </c:pt>
              </c:numCache>
            </c:numRef>
          </c:val>
        </c:ser>
        <c:ser>
          <c:idx val="6"/>
          <c:order val="6"/>
          <c:tx>
            <c:strRef>
              <c:f>'DROIT Extrados (DE)'!$AM$1</c:f>
              <c:strCache>
                <c:ptCount val="1"/>
                <c:pt idx="0">
                  <c:v>Seuil 3 sigma D2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(DE)'!$AM$2:$AM$75</c:f>
              <c:numCache>
                <c:formatCode>General</c:formatCode>
                <c:ptCount val="74"/>
                <c:pt idx="0">
                  <c:v>0.17994628348179792</c:v>
                </c:pt>
                <c:pt idx="1">
                  <c:v>0.17994628348179792</c:v>
                </c:pt>
                <c:pt idx="2">
                  <c:v>0.17994628348179792</c:v>
                </c:pt>
                <c:pt idx="3">
                  <c:v>0.17994628348179792</c:v>
                </c:pt>
                <c:pt idx="4">
                  <c:v>0.17994628348179792</c:v>
                </c:pt>
                <c:pt idx="5">
                  <c:v>0.17994628348179792</c:v>
                </c:pt>
                <c:pt idx="6">
                  <c:v>0.17994628348179792</c:v>
                </c:pt>
                <c:pt idx="7">
                  <c:v>0.17994628348179792</c:v>
                </c:pt>
                <c:pt idx="8">
                  <c:v>0.17994628348179792</c:v>
                </c:pt>
                <c:pt idx="9">
                  <c:v>0.17994628348179792</c:v>
                </c:pt>
                <c:pt idx="10">
                  <c:v>0.17994628348179792</c:v>
                </c:pt>
                <c:pt idx="11">
                  <c:v>0.17994628348179792</c:v>
                </c:pt>
                <c:pt idx="12">
                  <c:v>0.17994628348179792</c:v>
                </c:pt>
                <c:pt idx="13">
                  <c:v>0.17994628348179792</c:v>
                </c:pt>
                <c:pt idx="14">
                  <c:v>0.17994628348179792</c:v>
                </c:pt>
                <c:pt idx="15">
                  <c:v>0.17994628348179792</c:v>
                </c:pt>
                <c:pt idx="16">
                  <c:v>0.17994628348179792</c:v>
                </c:pt>
                <c:pt idx="17">
                  <c:v>0.17994628348179792</c:v>
                </c:pt>
                <c:pt idx="18">
                  <c:v>0.17994628348179792</c:v>
                </c:pt>
                <c:pt idx="19">
                  <c:v>0.17994628348179792</c:v>
                </c:pt>
                <c:pt idx="20">
                  <c:v>0.17994628348179792</c:v>
                </c:pt>
                <c:pt idx="21">
                  <c:v>0.17994628348179792</c:v>
                </c:pt>
                <c:pt idx="22">
                  <c:v>0.17994628348179792</c:v>
                </c:pt>
                <c:pt idx="23">
                  <c:v>0.17994628348179792</c:v>
                </c:pt>
                <c:pt idx="24">
                  <c:v>0.17994628348179792</c:v>
                </c:pt>
                <c:pt idx="25">
                  <c:v>0.17994628348179792</c:v>
                </c:pt>
                <c:pt idx="26">
                  <c:v>0.17994628348179792</c:v>
                </c:pt>
                <c:pt idx="27">
                  <c:v>0.17994628348179792</c:v>
                </c:pt>
                <c:pt idx="28">
                  <c:v>0.17994628348179792</c:v>
                </c:pt>
                <c:pt idx="29">
                  <c:v>0.17994628348179792</c:v>
                </c:pt>
                <c:pt idx="30">
                  <c:v>0.17994628348179792</c:v>
                </c:pt>
                <c:pt idx="31">
                  <c:v>0.17994628348179792</c:v>
                </c:pt>
                <c:pt idx="32">
                  <c:v>0.17994628348179792</c:v>
                </c:pt>
                <c:pt idx="33">
                  <c:v>0.17994628348179792</c:v>
                </c:pt>
                <c:pt idx="34">
                  <c:v>0.17994628348179792</c:v>
                </c:pt>
                <c:pt idx="35">
                  <c:v>0.17994628348179792</c:v>
                </c:pt>
                <c:pt idx="36">
                  <c:v>0.17994628348179792</c:v>
                </c:pt>
                <c:pt idx="37">
                  <c:v>0.17994628348179792</c:v>
                </c:pt>
                <c:pt idx="38">
                  <c:v>0.17994628348179792</c:v>
                </c:pt>
                <c:pt idx="39">
                  <c:v>0.17994628348179792</c:v>
                </c:pt>
                <c:pt idx="40">
                  <c:v>0.17994628348179792</c:v>
                </c:pt>
                <c:pt idx="41">
                  <c:v>0.17994628348179792</c:v>
                </c:pt>
                <c:pt idx="42">
                  <c:v>0.17994628348179792</c:v>
                </c:pt>
                <c:pt idx="43">
                  <c:v>0.17994628348179792</c:v>
                </c:pt>
                <c:pt idx="44">
                  <c:v>0.17994628348179792</c:v>
                </c:pt>
                <c:pt idx="45">
                  <c:v>0.17994628348179792</c:v>
                </c:pt>
                <c:pt idx="46">
                  <c:v>0.17994628348179792</c:v>
                </c:pt>
                <c:pt idx="47">
                  <c:v>0.17994628348179792</c:v>
                </c:pt>
                <c:pt idx="48">
                  <c:v>0.17994628348179792</c:v>
                </c:pt>
                <c:pt idx="49">
                  <c:v>0.17994628348179792</c:v>
                </c:pt>
                <c:pt idx="50">
                  <c:v>0.17994628348179792</c:v>
                </c:pt>
                <c:pt idx="51">
                  <c:v>0.17994628348179792</c:v>
                </c:pt>
                <c:pt idx="52">
                  <c:v>0.17994628348179792</c:v>
                </c:pt>
                <c:pt idx="53">
                  <c:v>0.17994628348179792</c:v>
                </c:pt>
                <c:pt idx="54">
                  <c:v>0.17994628348179792</c:v>
                </c:pt>
                <c:pt idx="55">
                  <c:v>0.17994628348179792</c:v>
                </c:pt>
                <c:pt idx="56">
                  <c:v>0.17994628348179792</c:v>
                </c:pt>
                <c:pt idx="57">
                  <c:v>0.17994628348179792</c:v>
                </c:pt>
                <c:pt idx="58">
                  <c:v>0.17994628348179792</c:v>
                </c:pt>
                <c:pt idx="59">
                  <c:v>0.17994628348179792</c:v>
                </c:pt>
                <c:pt idx="60">
                  <c:v>0.17994628348179792</c:v>
                </c:pt>
                <c:pt idx="61">
                  <c:v>0.17994628348179792</c:v>
                </c:pt>
                <c:pt idx="62">
                  <c:v>0.17994628348179792</c:v>
                </c:pt>
                <c:pt idx="63">
                  <c:v>0.17994628348179792</c:v>
                </c:pt>
                <c:pt idx="64">
                  <c:v>0.17994628348179792</c:v>
                </c:pt>
                <c:pt idx="65">
                  <c:v>0.17994628348179792</c:v>
                </c:pt>
                <c:pt idx="66">
                  <c:v>0.17994628348179792</c:v>
                </c:pt>
                <c:pt idx="67">
                  <c:v>0.17994628348179792</c:v>
                </c:pt>
                <c:pt idx="68">
                  <c:v>0.17994628348179792</c:v>
                </c:pt>
                <c:pt idx="69">
                  <c:v>0.17994628348179792</c:v>
                </c:pt>
                <c:pt idx="70">
                  <c:v>0.17994628348179792</c:v>
                </c:pt>
                <c:pt idx="71">
                  <c:v>0.17994628348179792</c:v>
                </c:pt>
                <c:pt idx="72">
                  <c:v>0.17994628348179792</c:v>
                </c:pt>
                <c:pt idx="73">
                  <c:v>0.17994628348179792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311496"/>
        <c:axId val="234311888"/>
      </c:areaChart>
      <c:lineChart>
        <c:grouping val="standard"/>
        <c:varyColors val="0"/>
        <c:ser>
          <c:idx val="0"/>
          <c:order val="0"/>
          <c:tx>
            <c:strRef>
              <c:f>'DROIT Extrados (DE)'!$I$1</c:f>
              <c:strCache>
                <c:ptCount val="1"/>
                <c:pt idx="0">
                  <c:v>cercle D2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Extrados (DE)'!$I$2:$I$77</c:f>
              <c:numCache>
                <c:formatCode>0.00</c:formatCode>
                <c:ptCount val="76"/>
                <c:pt idx="0">
                  <c:v>0.26</c:v>
                </c:pt>
                <c:pt idx="1">
                  <c:v>0.46</c:v>
                </c:pt>
                <c:pt idx="2">
                  <c:v>0.61</c:v>
                </c:pt>
                <c:pt idx="3">
                  <c:v>0.38</c:v>
                </c:pt>
                <c:pt idx="4">
                  <c:v>0.22</c:v>
                </c:pt>
                <c:pt idx="5">
                  <c:v>0.28999999999999998</c:v>
                </c:pt>
                <c:pt idx="6">
                  <c:v>0.26</c:v>
                </c:pt>
                <c:pt idx="7">
                  <c:v>0.42</c:v>
                </c:pt>
                <c:pt idx="8">
                  <c:v>7.0000000000000007E-2</c:v>
                </c:pt>
                <c:pt idx="9">
                  <c:v>0.22</c:v>
                </c:pt>
                <c:pt idx="10">
                  <c:v>0.33</c:v>
                </c:pt>
                <c:pt idx="11">
                  <c:v>0.56999999999999995</c:v>
                </c:pt>
                <c:pt idx="12">
                  <c:v>0.15</c:v>
                </c:pt>
                <c:pt idx="13">
                  <c:v>0.34</c:v>
                </c:pt>
                <c:pt idx="14">
                  <c:v>0.51</c:v>
                </c:pt>
                <c:pt idx="15">
                  <c:v>0.56999999999999995</c:v>
                </c:pt>
                <c:pt idx="16">
                  <c:v>0.28000000000000003</c:v>
                </c:pt>
                <c:pt idx="17">
                  <c:v>0.19</c:v>
                </c:pt>
                <c:pt idx="18">
                  <c:v>0.32</c:v>
                </c:pt>
                <c:pt idx="19">
                  <c:v>0.36</c:v>
                </c:pt>
                <c:pt idx="20">
                  <c:v>0.45</c:v>
                </c:pt>
                <c:pt idx="21">
                  <c:v>0.4</c:v>
                </c:pt>
                <c:pt idx="22">
                  <c:v>0.28000000000000003</c:v>
                </c:pt>
                <c:pt idx="23">
                  <c:v>0.56000000000000005</c:v>
                </c:pt>
                <c:pt idx="24">
                  <c:v>0.24</c:v>
                </c:pt>
                <c:pt idx="25">
                  <c:v>0.5</c:v>
                </c:pt>
                <c:pt idx="26">
                  <c:v>0.59</c:v>
                </c:pt>
                <c:pt idx="27">
                  <c:v>0.31</c:v>
                </c:pt>
                <c:pt idx="28">
                  <c:v>0.44</c:v>
                </c:pt>
                <c:pt idx="29">
                  <c:v>0.48</c:v>
                </c:pt>
                <c:pt idx="30">
                  <c:v>0.28999999999999998</c:v>
                </c:pt>
                <c:pt idx="31">
                  <c:v>0.54</c:v>
                </c:pt>
                <c:pt idx="32">
                  <c:v>0.43</c:v>
                </c:pt>
                <c:pt idx="33">
                  <c:v>0.48</c:v>
                </c:pt>
                <c:pt idx="34">
                  <c:v>0.32</c:v>
                </c:pt>
                <c:pt idx="35">
                  <c:v>0.52</c:v>
                </c:pt>
                <c:pt idx="36">
                  <c:v>0.51</c:v>
                </c:pt>
                <c:pt idx="37">
                  <c:v>0.46</c:v>
                </c:pt>
                <c:pt idx="38">
                  <c:v>0.34</c:v>
                </c:pt>
                <c:pt idx="39">
                  <c:v>0.56000000000000005</c:v>
                </c:pt>
                <c:pt idx="40">
                  <c:v>0.25</c:v>
                </c:pt>
                <c:pt idx="41">
                  <c:v>0.53</c:v>
                </c:pt>
                <c:pt idx="42">
                  <c:v>0.03</c:v>
                </c:pt>
                <c:pt idx="43">
                  <c:v>0.34</c:v>
                </c:pt>
                <c:pt idx="44">
                  <c:v>0.06</c:v>
                </c:pt>
                <c:pt idx="45">
                  <c:v>0.25</c:v>
                </c:pt>
                <c:pt idx="46">
                  <c:v>0.08</c:v>
                </c:pt>
                <c:pt idx="47">
                  <c:v>0.19</c:v>
                </c:pt>
                <c:pt idx="48">
                  <c:v>0.2</c:v>
                </c:pt>
                <c:pt idx="49">
                  <c:v>0.55000000000000004</c:v>
                </c:pt>
                <c:pt idx="50">
                  <c:v>0.12</c:v>
                </c:pt>
                <c:pt idx="51">
                  <c:v>0.24</c:v>
                </c:pt>
                <c:pt idx="52">
                  <c:v>0.7</c:v>
                </c:pt>
                <c:pt idx="53">
                  <c:v>0.69</c:v>
                </c:pt>
                <c:pt idx="54">
                  <c:v>0.66</c:v>
                </c:pt>
                <c:pt idx="55">
                  <c:v>0.6</c:v>
                </c:pt>
                <c:pt idx="56">
                  <c:v>0.36</c:v>
                </c:pt>
                <c:pt idx="57">
                  <c:v>0.64</c:v>
                </c:pt>
                <c:pt idx="58">
                  <c:v>0.52</c:v>
                </c:pt>
                <c:pt idx="59">
                  <c:v>0.59</c:v>
                </c:pt>
                <c:pt idx="60">
                  <c:v>0.34</c:v>
                </c:pt>
                <c:pt idx="61">
                  <c:v>0.31</c:v>
                </c:pt>
                <c:pt idx="62">
                  <c:v>0.21</c:v>
                </c:pt>
                <c:pt idx="63">
                  <c:v>0.45800000000000002</c:v>
                </c:pt>
                <c:pt idx="64">
                  <c:v>0.59</c:v>
                </c:pt>
                <c:pt idx="65">
                  <c:v>0.39</c:v>
                </c:pt>
                <c:pt idx="66">
                  <c:v>0.48</c:v>
                </c:pt>
                <c:pt idx="67">
                  <c:v>0.22</c:v>
                </c:pt>
                <c:pt idx="68">
                  <c:v>0.99</c:v>
                </c:pt>
                <c:pt idx="69">
                  <c:v>0.47</c:v>
                </c:pt>
                <c:pt idx="70">
                  <c:v>0.49</c:v>
                </c:pt>
                <c:pt idx="71">
                  <c:v>0.38</c:v>
                </c:pt>
                <c:pt idx="72">
                  <c:v>0.24</c:v>
                </c:pt>
                <c:pt idx="73">
                  <c:v>0.05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311496"/>
        <c:axId val="234311888"/>
      </c:lineChart>
      <c:scatterChart>
        <c:scatterStyle val="lineMarker"/>
        <c:varyColors val="0"/>
        <c:ser>
          <c:idx val="1"/>
          <c:order val="1"/>
          <c:tx>
            <c:strRef>
              <c:f>'Graphiques DE'!$A$70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DE'!$B$70</c:f>
              <c:numCache>
                <c:formatCode>0.000</c:formatCode>
                <c:ptCount val="1"/>
                <c:pt idx="0">
                  <c:v>0.38821621621621616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DE'!$A$71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DE'!$B$71</c:f>
              <c:numCache>
                <c:formatCode>0.000</c:formatCode>
                <c:ptCount val="1"/>
                <c:pt idx="0">
                  <c:v>0.84839621621621597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DE'!$A$72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DE'!$B$72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311496"/>
        <c:axId val="234311888"/>
      </c:scatterChart>
      <c:catAx>
        <c:axId val="234311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11888"/>
        <c:crosses val="autoZero"/>
        <c:auto val="1"/>
        <c:lblAlgn val="ctr"/>
        <c:lblOffset val="100"/>
        <c:noMultiLvlLbl val="0"/>
      </c:catAx>
      <c:valAx>
        <c:axId val="23431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11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D3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(DE)'!$AO$1</c:f>
              <c:strCache>
                <c:ptCount val="1"/>
                <c:pt idx="0">
                  <c:v>Seuil 1 sigma D3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(DE)'!$AO$2:$AO$75</c:f>
              <c:numCache>
                <c:formatCode>General</c:formatCode>
                <c:ptCount val="74"/>
                <c:pt idx="0">
                  <c:v>0.62142273561986772</c:v>
                </c:pt>
                <c:pt idx="1">
                  <c:v>0.62142273561986772</c:v>
                </c:pt>
                <c:pt idx="2">
                  <c:v>0.62142273561986772</c:v>
                </c:pt>
                <c:pt idx="3">
                  <c:v>0.62142273561986772</c:v>
                </c:pt>
                <c:pt idx="4">
                  <c:v>0.62142273561986772</c:v>
                </c:pt>
                <c:pt idx="5">
                  <c:v>0.62142273561986772</c:v>
                </c:pt>
                <c:pt idx="6">
                  <c:v>0.62142273561986772</c:v>
                </c:pt>
                <c:pt idx="7">
                  <c:v>0.62142273561986772</c:v>
                </c:pt>
                <c:pt idx="8">
                  <c:v>0.62142273561986772</c:v>
                </c:pt>
                <c:pt idx="9">
                  <c:v>0.62142273561986772</c:v>
                </c:pt>
                <c:pt idx="10">
                  <c:v>0.62142273561986772</c:v>
                </c:pt>
                <c:pt idx="11">
                  <c:v>0.62142273561986772</c:v>
                </c:pt>
                <c:pt idx="12">
                  <c:v>0.62142273561986772</c:v>
                </c:pt>
                <c:pt idx="13">
                  <c:v>0.62142273561986772</c:v>
                </c:pt>
                <c:pt idx="14">
                  <c:v>0.62142273561986772</c:v>
                </c:pt>
                <c:pt idx="15">
                  <c:v>0.62142273561986772</c:v>
                </c:pt>
                <c:pt idx="16">
                  <c:v>0.62142273561986772</c:v>
                </c:pt>
                <c:pt idx="17">
                  <c:v>0.62142273561986772</c:v>
                </c:pt>
                <c:pt idx="18">
                  <c:v>0.62142273561986772</c:v>
                </c:pt>
                <c:pt idx="19">
                  <c:v>0.62142273561986772</c:v>
                </c:pt>
                <c:pt idx="20">
                  <c:v>0.62142273561986772</c:v>
                </c:pt>
                <c:pt idx="21">
                  <c:v>0.62142273561986772</c:v>
                </c:pt>
                <c:pt idx="22">
                  <c:v>0.62142273561986772</c:v>
                </c:pt>
                <c:pt idx="23">
                  <c:v>0.62142273561986772</c:v>
                </c:pt>
                <c:pt idx="24">
                  <c:v>0.62142273561986772</c:v>
                </c:pt>
                <c:pt idx="25">
                  <c:v>0.62142273561986772</c:v>
                </c:pt>
                <c:pt idx="26">
                  <c:v>0.62142273561986772</c:v>
                </c:pt>
                <c:pt idx="27">
                  <c:v>0.62142273561986772</c:v>
                </c:pt>
                <c:pt idx="28">
                  <c:v>0.62142273561986772</c:v>
                </c:pt>
                <c:pt idx="29">
                  <c:v>0.62142273561986772</c:v>
                </c:pt>
                <c:pt idx="30">
                  <c:v>0.62142273561986772</c:v>
                </c:pt>
                <c:pt idx="31">
                  <c:v>0.62142273561986772</c:v>
                </c:pt>
                <c:pt idx="32">
                  <c:v>0.62142273561986772</c:v>
                </c:pt>
                <c:pt idx="33">
                  <c:v>0.62142273561986772</c:v>
                </c:pt>
                <c:pt idx="34">
                  <c:v>0.62142273561986772</c:v>
                </c:pt>
                <c:pt idx="35">
                  <c:v>0.62142273561986772</c:v>
                </c:pt>
                <c:pt idx="36">
                  <c:v>0.62142273561986772</c:v>
                </c:pt>
                <c:pt idx="37">
                  <c:v>0.62142273561986772</c:v>
                </c:pt>
                <c:pt idx="38">
                  <c:v>0.62142273561986772</c:v>
                </c:pt>
                <c:pt idx="39">
                  <c:v>0.62142273561986772</c:v>
                </c:pt>
                <c:pt idx="40">
                  <c:v>0.62142273561986772</c:v>
                </c:pt>
                <c:pt idx="41">
                  <c:v>0.62142273561986772</c:v>
                </c:pt>
                <c:pt idx="42">
                  <c:v>0.62142273561986772</c:v>
                </c:pt>
                <c:pt idx="43">
                  <c:v>0.62142273561986772</c:v>
                </c:pt>
                <c:pt idx="44">
                  <c:v>0.62142273561986772</c:v>
                </c:pt>
                <c:pt idx="45">
                  <c:v>0.62142273561986772</c:v>
                </c:pt>
                <c:pt idx="46">
                  <c:v>0.62142273561986772</c:v>
                </c:pt>
                <c:pt idx="47">
                  <c:v>0.62142273561986772</c:v>
                </c:pt>
                <c:pt idx="48">
                  <c:v>0.62142273561986772</c:v>
                </c:pt>
                <c:pt idx="49">
                  <c:v>0.62142273561986772</c:v>
                </c:pt>
                <c:pt idx="50">
                  <c:v>0.62142273561986772</c:v>
                </c:pt>
                <c:pt idx="51">
                  <c:v>0.62142273561986772</c:v>
                </c:pt>
                <c:pt idx="52">
                  <c:v>0.62142273561986772</c:v>
                </c:pt>
                <c:pt idx="53">
                  <c:v>0.62142273561986772</c:v>
                </c:pt>
                <c:pt idx="54">
                  <c:v>0.62142273561986772</c:v>
                </c:pt>
                <c:pt idx="55">
                  <c:v>0.62142273561986772</c:v>
                </c:pt>
                <c:pt idx="56">
                  <c:v>0.62142273561986772</c:v>
                </c:pt>
                <c:pt idx="57">
                  <c:v>0.62142273561986772</c:v>
                </c:pt>
                <c:pt idx="58">
                  <c:v>0.62142273561986772</c:v>
                </c:pt>
                <c:pt idx="59">
                  <c:v>0.62142273561986772</c:v>
                </c:pt>
                <c:pt idx="60">
                  <c:v>0.62142273561986772</c:v>
                </c:pt>
                <c:pt idx="61">
                  <c:v>0.62142273561986772</c:v>
                </c:pt>
                <c:pt idx="62">
                  <c:v>0.62142273561986772</c:v>
                </c:pt>
                <c:pt idx="63">
                  <c:v>0.62142273561986772</c:v>
                </c:pt>
                <c:pt idx="64">
                  <c:v>0.62142273561986772</c:v>
                </c:pt>
                <c:pt idx="65">
                  <c:v>0.62142273561986772</c:v>
                </c:pt>
                <c:pt idx="66">
                  <c:v>0.62142273561986772</c:v>
                </c:pt>
                <c:pt idx="67">
                  <c:v>0.62142273561986772</c:v>
                </c:pt>
                <c:pt idx="68">
                  <c:v>0.62142273561986772</c:v>
                </c:pt>
                <c:pt idx="69">
                  <c:v>0.62142273561986772</c:v>
                </c:pt>
                <c:pt idx="70">
                  <c:v>0.62142273561986772</c:v>
                </c:pt>
                <c:pt idx="71">
                  <c:v>0.62142273561986772</c:v>
                </c:pt>
                <c:pt idx="72">
                  <c:v>0.62142273561986772</c:v>
                </c:pt>
                <c:pt idx="73">
                  <c:v>0.62142273561986772</c:v>
                </c:pt>
              </c:numCache>
            </c:numRef>
          </c:val>
        </c:ser>
        <c:ser>
          <c:idx val="5"/>
          <c:order val="5"/>
          <c:tx>
            <c:strRef>
              <c:f>'DROIT Extrados (DE)'!$AP$1</c:f>
              <c:strCache>
                <c:ptCount val="1"/>
                <c:pt idx="0">
                  <c:v>Seuil 2 sigma D3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(DE)'!$AP$2:$AP$75</c:f>
              <c:numCache>
                <c:formatCode>General</c:formatCode>
                <c:ptCount val="74"/>
                <c:pt idx="0">
                  <c:v>0.18777408697121897</c:v>
                </c:pt>
                <c:pt idx="1">
                  <c:v>0.18777408697121897</c:v>
                </c:pt>
                <c:pt idx="2">
                  <c:v>0.18777408697121897</c:v>
                </c:pt>
                <c:pt idx="3">
                  <c:v>0.18777408697121897</c:v>
                </c:pt>
                <c:pt idx="4">
                  <c:v>0.18777408697121897</c:v>
                </c:pt>
                <c:pt idx="5">
                  <c:v>0.18777408697121897</c:v>
                </c:pt>
                <c:pt idx="6">
                  <c:v>0.18777408697121897</c:v>
                </c:pt>
                <c:pt idx="7">
                  <c:v>0.18777408697121897</c:v>
                </c:pt>
                <c:pt idx="8">
                  <c:v>0.18777408697121897</c:v>
                </c:pt>
                <c:pt idx="9">
                  <c:v>0.18777408697121897</c:v>
                </c:pt>
                <c:pt idx="10">
                  <c:v>0.18777408697121897</c:v>
                </c:pt>
                <c:pt idx="11">
                  <c:v>0.18777408697121897</c:v>
                </c:pt>
                <c:pt idx="12">
                  <c:v>0.18777408697121897</c:v>
                </c:pt>
                <c:pt idx="13">
                  <c:v>0.18777408697121897</c:v>
                </c:pt>
                <c:pt idx="14">
                  <c:v>0.18777408697121897</c:v>
                </c:pt>
                <c:pt idx="15">
                  <c:v>0.18777408697121897</c:v>
                </c:pt>
                <c:pt idx="16">
                  <c:v>0.18777408697121897</c:v>
                </c:pt>
                <c:pt idx="17">
                  <c:v>0.18777408697121897</c:v>
                </c:pt>
                <c:pt idx="18">
                  <c:v>0.18777408697121897</c:v>
                </c:pt>
                <c:pt idx="19">
                  <c:v>0.18777408697121897</c:v>
                </c:pt>
                <c:pt idx="20">
                  <c:v>0.18777408697121897</c:v>
                </c:pt>
                <c:pt idx="21">
                  <c:v>0.18777408697121897</c:v>
                </c:pt>
                <c:pt idx="22">
                  <c:v>0.18777408697121897</c:v>
                </c:pt>
                <c:pt idx="23">
                  <c:v>0.18777408697121897</c:v>
                </c:pt>
                <c:pt idx="24">
                  <c:v>0.18777408697121897</c:v>
                </c:pt>
                <c:pt idx="25">
                  <c:v>0.18777408697121897</c:v>
                </c:pt>
                <c:pt idx="26">
                  <c:v>0.18777408697121897</c:v>
                </c:pt>
                <c:pt idx="27">
                  <c:v>0.18777408697121897</c:v>
                </c:pt>
                <c:pt idx="28">
                  <c:v>0.18777408697121897</c:v>
                </c:pt>
                <c:pt idx="29">
                  <c:v>0.18777408697121897</c:v>
                </c:pt>
                <c:pt idx="30">
                  <c:v>0.18777408697121897</c:v>
                </c:pt>
                <c:pt idx="31">
                  <c:v>0.18777408697121897</c:v>
                </c:pt>
                <c:pt idx="32">
                  <c:v>0.18777408697121897</c:v>
                </c:pt>
                <c:pt idx="33">
                  <c:v>0.18777408697121897</c:v>
                </c:pt>
                <c:pt idx="34">
                  <c:v>0.18777408697121897</c:v>
                </c:pt>
                <c:pt idx="35">
                  <c:v>0.18777408697121897</c:v>
                </c:pt>
                <c:pt idx="36">
                  <c:v>0.18777408697121897</c:v>
                </c:pt>
                <c:pt idx="37">
                  <c:v>0.18777408697121897</c:v>
                </c:pt>
                <c:pt idx="38">
                  <c:v>0.18777408697121897</c:v>
                </c:pt>
                <c:pt idx="39">
                  <c:v>0.18777408697121897</c:v>
                </c:pt>
                <c:pt idx="40">
                  <c:v>0.18777408697121897</c:v>
                </c:pt>
                <c:pt idx="41">
                  <c:v>0.18777408697121897</c:v>
                </c:pt>
                <c:pt idx="42">
                  <c:v>0.18777408697121897</c:v>
                </c:pt>
                <c:pt idx="43">
                  <c:v>0.18777408697121897</c:v>
                </c:pt>
                <c:pt idx="44">
                  <c:v>0.18777408697121897</c:v>
                </c:pt>
                <c:pt idx="45">
                  <c:v>0.18777408697121897</c:v>
                </c:pt>
                <c:pt idx="46">
                  <c:v>0.18777408697121897</c:v>
                </c:pt>
                <c:pt idx="47">
                  <c:v>0.18777408697121897</c:v>
                </c:pt>
                <c:pt idx="48">
                  <c:v>0.18777408697121897</c:v>
                </c:pt>
                <c:pt idx="49">
                  <c:v>0.18777408697121897</c:v>
                </c:pt>
                <c:pt idx="50">
                  <c:v>0.18777408697121897</c:v>
                </c:pt>
                <c:pt idx="51">
                  <c:v>0.18777408697121897</c:v>
                </c:pt>
                <c:pt idx="52">
                  <c:v>0.18777408697121897</c:v>
                </c:pt>
                <c:pt idx="53">
                  <c:v>0.18777408697121897</c:v>
                </c:pt>
                <c:pt idx="54">
                  <c:v>0.18777408697121897</c:v>
                </c:pt>
                <c:pt idx="55">
                  <c:v>0.18777408697121897</c:v>
                </c:pt>
                <c:pt idx="56">
                  <c:v>0.18777408697121897</c:v>
                </c:pt>
                <c:pt idx="57">
                  <c:v>0.18777408697121897</c:v>
                </c:pt>
                <c:pt idx="58">
                  <c:v>0.18777408697121897</c:v>
                </c:pt>
                <c:pt idx="59">
                  <c:v>0.18777408697121897</c:v>
                </c:pt>
                <c:pt idx="60">
                  <c:v>0.18777408697121897</c:v>
                </c:pt>
                <c:pt idx="61">
                  <c:v>0.18777408697121897</c:v>
                </c:pt>
                <c:pt idx="62">
                  <c:v>0.18777408697121897</c:v>
                </c:pt>
                <c:pt idx="63">
                  <c:v>0.18777408697121897</c:v>
                </c:pt>
                <c:pt idx="64">
                  <c:v>0.18777408697121897</c:v>
                </c:pt>
                <c:pt idx="65">
                  <c:v>0.18777408697121897</c:v>
                </c:pt>
                <c:pt idx="66">
                  <c:v>0.18777408697121897</c:v>
                </c:pt>
                <c:pt idx="67">
                  <c:v>0.18777408697121897</c:v>
                </c:pt>
                <c:pt idx="68">
                  <c:v>0.18777408697121897</c:v>
                </c:pt>
                <c:pt idx="69">
                  <c:v>0.18777408697121897</c:v>
                </c:pt>
                <c:pt idx="70">
                  <c:v>0.18777408697121897</c:v>
                </c:pt>
                <c:pt idx="71">
                  <c:v>0.18777408697121897</c:v>
                </c:pt>
                <c:pt idx="72">
                  <c:v>0.18777408697121897</c:v>
                </c:pt>
                <c:pt idx="73">
                  <c:v>0.18777408697121897</c:v>
                </c:pt>
              </c:numCache>
            </c:numRef>
          </c:val>
        </c:ser>
        <c:ser>
          <c:idx val="6"/>
          <c:order val="6"/>
          <c:tx>
            <c:strRef>
              <c:f>'DROIT Extrados (DE)'!$AQ$1</c:f>
              <c:strCache>
                <c:ptCount val="1"/>
                <c:pt idx="0">
                  <c:v>Seuil 3 sigma D3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(DE)'!$AQ$2:$AQ$75</c:f>
              <c:numCache>
                <c:formatCode>General</c:formatCode>
                <c:ptCount val="74"/>
                <c:pt idx="0">
                  <c:v>0.18777408697121897</c:v>
                </c:pt>
                <c:pt idx="1">
                  <c:v>0.18777408697121897</c:v>
                </c:pt>
                <c:pt idx="2">
                  <c:v>0.18777408697121897</c:v>
                </c:pt>
                <c:pt idx="3">
                  <c:v>0.18777408697121897</c:v>
                </c:pt>
                <c:pt idx="4">
                  <c:v>0.18777408697121897</c:v>
                </c:pt>
                <c:pt idx="5">
                  <c:v>0.18777408697121897</c:v>
                </c:pt>
                <c:pt idx="6">
                  <c:v>0.18777408697121897</c:v>
                </c:pt>
                <c:pt idx="7">
                  <c:v>0.18777408697121897</c:v>
                </c:pt>
                <c:pt idx="8">
                  <c:v>0.18777408697121897</c:v>
                </c:pt>
                <c:pt idx="9">
                  <c:v>0.18777408697121897</c:v>
                </c:pt>
                <c:pt idx="10">
                  <c:v>0.18777408697121897</c:v>
                </c:pt>
                <c:pt idx="11">
                  <c:v>0.18777408697121897</c:v>
                </c:pt>
                <c:pt idx="12">
                  <c:v>0.18777408697121897</c:v>
                </c:pt>
                <c:pt idx="13">
                  <c:v>0.18777408697121897</c:v>
                </c:pt>
                <c:pt idx="14">
                  <c:v>0.18777408697121897</c:v>
                </c:pt>
                <c:pt idx="15">
                  <c:v>0.18777408697121897</c:v>
                </c:pt>
                <c:pt idx="16">
                  <c:v>0.18777408697121897</c:v>
                </c:pt>
                <c:pt idx="17">
                  <c:v>0.18777408697121897</c:v>
                </c:pt>
                <c:pt idx="18">
                  <c:v>0.18777408697121897</c:v>
                </c:pt>
                <c:pt idx="19">
                  <c:v>0.18777408697121897</c:v>
                </c:pt>
                <c:pt idx="20">
                  <c:v>0.18777408697121897</c:v>
                </c:pt>
                <c:pt idx="21">
                  <c:v>0.18777408697121897</c:v>
                </c:pt>
                <c:pt idx="22">
                  <c:v>0.18777408697121897</c:v>
                </c:pt>
                <c:pt idx="23">
                  <c:v>0.18777408697121897</c:v>
                </c:pt>
                <c:pt idx="24">
                  <c:v>0.18777408697121897</c:v>
                </c:pt>
                <c:pt idx="25">
                  <c:v>0.18777408697121897</c:v>
                </c:pt>
                <c:pt idx="26">
                  <c:v>0.18777408697121897</c:v>
                </c:pt>
                <c:pt idx="27">
                  <c:v>0.18777408697121897</c:v>
                </c:pt>
                <c:pt idx="28">
                  <c:v>0.18777408697121897</c:v>
                </c:pt>
                <c:pt idx="29">
                  <c:v>0.18777408697121897</c:v>
                </c:pt>
                <c:pt idx="30">
                  <c:v>0.18777408697121897</c:v>
                </c:pt>
                <c:pt idx="31">
                  <c:v>0.18777408697121897</c:v>
                </c:pt>
                <c:pt idx="32">
                  <c:v>0.18777408697121897</c:v>
                </c:pt>
                <c:pt idx="33">
                  <c:v>0.18777408697121897</c:v>
                </c:pt>
                <c:pt idx="34">
                  <c:v>0.18777408697121897</c:v>
                </c:pt>
                <c:pt idx="35">
                  <c:v>0.18777408697121897</c:v>
                </c:pt>
                <c:pt idx="36">
                  <c:v>0.18777408697121897</c:v>
                </c:pt>
                <c:pt idx="37">
                  <c:v>0.18777408697121897</c:v>
                </c:pt>
                <c:pt idx="38">
                  <c:v>0.18777408697121897</c:v>
                </c:pt>
                <c:pt idx="39">
                  <c:v>0.18777408697121897</c:v>
                </c:pt>
                <c:pt idx="40">
                  <c:v>0.18777408697121897</c:v>
                </c:pt>
                <c:pt idx="41">
                  <c:v>0.18777408697121897</c:v>
                </c:pt>
                <c:pt idx="42">
                  <c:v>0.18777408697121897</c:v>
                </c:pt>
                <c:pt idx="43">
                  <c:v>0.18777408697121897</c:v>
                </c:pt>
                <c:pt idx="44">
                  <c:v>0.18777408697121897</c:v>
                </c:pt>
                <c:pt idx="45">
                  <c:v>0.18777408697121897</c:v>
                </c:pt>
                <c:pt idx="46">
                  <c:v>0.18777408697121897</c:v>
                </c:pt>
                <c:pt idx="47">
                  <c:v>0.18777408697121897</c:v>
                </c:pt>
                <c:pt idx="48">
                  <c:v>0.18777408697121897</c:v>
                </c:pt>
                <c:pt idx="49">
                  <c:v>0.18777408697121897</c:v>
                </c:pt>
                <c:pt idx="50">
                  <c:v>0.18777408697121897</c:v>
                </c:pt>
                <c:pt idx="51">
                  <c:v>0.18777408697121897</c:v>
                </c:pt>
                <c:pt idx="52">
                  <c:v>0.18777408697121897</c:v>
                </c:pt>
                <c:pt idx="53">
                  <c:v>0.18777408697121897</c:v>
                </c:pt>
                <c:pt idx="54">
                  <c:v>0.18777408697121897</c:v>
                </c:pt>
                <c:pt idx="55">
                  <c:v>0.18777408697121897</c:v>
                </c:pt>
                <c:pt idx="56">
                  <c:v>0.18777408697121897</c:v>
                </c:pt>
                <c:pt idx="57">
                  <c:v>0.18777408697121897</c:v>
                </c:pt>
                <c:pt idx="58">
                  <c:v>0.18777408697121897</c:v>
                </c:pt>
                <c:pt idx="59">
                  <c:v>0.18777408697121897</c:v>
                </c:pt>
                <c:pt idx="60">
                  <c:v>0.18777408697121897</c:v>
                </c:pt>
                <c:pt idx="61">
                  <c:v>0.18777408697121897</c:v>
                </c:pt>
                <c:pt idx="62">
                  <c:v>0.18777408697121897</c:v>
                </c:pt>
                <c:pt idx="63">
                  <c:v>0.18777408697121897</c:v>
                </c:pt>
                <c:pt idx="64">
                  <c:v>0.18777408697121897</c:v>
                </c:pt>
                <c:pt idx="65">
                  <c:v>0.18777408697121897</c:v>
                </c:pt>
                <c:pt idx="66">
                  <c:v>0.18777408697121897</c:v>
                </c:pt>
                <c:pt idx="67">
                  <c:v>0.18777408697121897</c:v>
                </c:pt>
                <c:pt idx="68">
                  <c:v>0.18777408697121897</c:v>
                </c:pt>
                <c:pt idx="69">
                  <c:v>0.18777408697121897</c:v>
                </c:pt>
                <c:pt idx="70">
                  <c:v>0.18777408697121897</c:v>
                </c:pt>
                <c:pt idx="71">
                  <c:v>0.18777408697121897</c:v>
                </c:pt>
                <c:pt idx="72">
                  <c:v>0.18777408697121897</c:v>
                </c:pt>
                <c:pt idx="73">
                  <c:v>0.18777408697121897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312672"/>
        <c:axId val="234313064"/>
      </c:areaChart>
      <c:lineChart>
        <c:grouping val="standard"/>
        <c:varyColors val="0"/>
        <c:ser>
          <c:idx val="0"/>
          <c:order val="0"/>
          <c:tx>
            <c:strRef>
              <c:f>'DROIT Extrados (DE)'!$J$1</c:f>
              <c:strCache>
                <c:ptCount val="1"/>
                <c:pt idx="0">
                  <c:v>cercle D3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(DE)'!$J$2:$J$77</c:f>
              <c:numCache>
                <c:formatCode>0.00</c:formatCode>
                <c:ptCount val="76"/>
                <c:pt idx="0">
                  <c:v>0.33</c:v>
                </c:pt>
                <c:pt idx="1">
                  <c:v>0.49</c:v>
                </c:pt>
                <c:pt idx="2">
                  <c:v>0.49</c:v>
                </c:pt>
                <c:pt idx="3">
                  <c:v>0.35</c:v>
                </c:pt>
                <c:pt idx="4">
                  <c:v>0.19</c:v>
                </c:pt>
                <c:pt idx="5">
                  <c:v>0.37</c:v>
                </c:pt>
                <c:pt idx="6">
                  <c:v>0.49</c:v>
                </c:pt>
                <c:pt idx="7">
                  <c:v>0.56000000000000005</c:v>
                </c:pt>
                <c:pt idx="8">
                  <c:v>0.1</c:v>
                </c:pt>
                <c:pt idx="9">
                  <c:v>0.32</c:v>
                </c:pt>
                <c:pt idx="10">
                  <c:v>0.34</c:v>
                </c:pt>
                <c:pt idx="11">
                  <c:v>0.48</c:v>
                </c:pt>
                <c:pt idx="12">
                  <c:v>0.25</c:v>
                </c:pt>
                <c:pt idx="13">
                  <c:v>0.18</c:v>
                </c:pt>
                <c:pt idx="14">
                  <c:v>0.51</c:v>
                </c:pt>
                <c:pt idx="15">
                  <c:v>0.49</c:v>
                </c:pt>
                <c:pt idx="16">
                  <c:v>0.46</c:v>
                </c:pt>
                <c:pt idx="17">
                  <c:v>0.28000000000000003</c:v>
                </c:pt>
                <c:pt idx="18">
                  <c:v>0.54</c:v>
                </c:pt>
                <c:pt idx="19">
                  <c:v>0.32</c:v>
                </c:pt>
                <c:pt idx="20">
                  <c:v>0.44</c:v>
                </c:pt>
                <c:pt idx="21">
                  <c:v>0.46</c:v>
                </c:pt>
                <c:pt idx="22">
                  <c:v>0.45</c:v>
                </c:pt>
                <c:pt idx="23">
                  <c:v>0.68</c:v>
                </c:pt>
                <c:pt idx="24">
                  <c:v>0.36</c:v>
                </c:pt>
                <c:pt idx="25">
                  <c:v>0.6</c:v>
                </c:pt>
                <c:pt idx="26">
                  <c:v>0.5</c:v>
                </c:pt>
                <c:pt idx="27">
                  <c:v>0.37</c:v>
                </c:pt>
                <c:pt idx="28">
                  <c:v>0.5</c:v>
                </c:pt>
                <c:pt idx="29">
                  <c:v>0.53</c:v>
                </c:pt>
                <c:pt idx="30">
                  <c:v>0.69</c:v>
                </c:pt>
                <c:pt idx="31">
                  <c:v>0.46</c:v>
                </c:pt>
                <c:pt idx="32">
                  <c:v>0.32</c:v>
                </c:pt>
                <c:pt idx="33">
                  <c:v>0.27</c:v>
                </c:pt>
                <c:pt idx="34">
                  <c:v>0.51</c:v>
                </c:pt>
                <c:pt idx="35">
                  <c:v>0.67</c:v>
                </c:pt>
                <c:pt idx="36">
                  <c:v>0.78</c:v>
                </c:pt>
                <c:pt idx="37">
                  <c:v>0.4</c:v>
                </c:pt>
                <c:pt idx="38">
                  <c:v>0.24</c:v>
                </c:pt>
                <c:pt idx="39">
                  <c:v>0.66</c:v>
                </c:pt>
                <c:pt idx="40">
                  <c:v>0.26</c:v>
                </c:pt>
                <c:pt idx="41">
                  <c:v>0.54</c:v>
                </c:pt>
                <c:pt idx="42">
                  <c:v>0.17</c:v>
                </c:pt>
                <c:pt idx="43">
                  <c:v>0.26</c:v>
                </c:pt>
                <c:pt idx="44">
                  <c:v>0.12</c:v>
                </c:pt>
                <c:pt idx="45">
                  <c:v>0.13</c:v>
                </c:pt>
                <c:pt idx="46">
                  <c:v>0.09</c:v>
                </c:pt>
                <c:pt idx="47">
                  <c:v>0.25</c:v>
                </c:pt>
                <c:pt idx="48">
                  <c:v>0.26</c:v>
                </c:pt>
                <c:pt idx="49">
                  <c:v>0.65</c:v>
                </c:pt>
                <c:pt idx="50">
                  <c:v>0.18</c:v>
                </c:pt>
                <c:pt idx="51">
                  <c:v>0.19</c:v>
                </c:pt>
                <c:pt idx="52">
                  <c:v>0.81</c:v>
                </c:pt>
                <c:pt idx="53">
                  <c:v>0.72</c:v>
                </c:pt>
                <c:pt idx="54">
                  <c:v>0.57999999999999996</c:v>
                </c:pt>
                <c:pt idx="55">
                  <c:v>0.64</c:v>
                </c:pt>
                <c:pt idx="56">
                  <c:v>0.55000000000000004</c:v>
                </c:pt>
                <c:pt idx="57">
                  <c:v>0.64</c:v>
                </c:pt>
                <c:pt idx="58">
                  <c:v>0.68</c:v>
                </c:pt>
                <c:pt idx="59">
                  <c:v>0.59</c:v>
                </c:pt>
                <c:pt idx="60">
                  <c:v>0.39</c:v>
                </c:pt>
                <c:pt idx="61">
                  <c:v>0.33</c:v>
                </c:pt>
                <c:pt idx="62">
                  <c:v>0.35</c:v>
                </c:pt>
                <c:pt idx="63">
                  <c:v>0.28000000000000003</c:v>
                </c:pt>
                <c:pt idx="64">
                  <c:v>0.67</c:v>
                </c:pt>
                <c:pt idx="65">
                  <c:v>0.44</c:v>
                </c:pt>
                <c:pt idx="66">
                  <c:v>0.5</c:v>
                </c:pt>
                <c:pt idx="67">
                  <c:v>0.22</c:v>
                </c:pt>
                <c:pt idx="68">
                  <c:v>0.93</c:v>
                </c:pt>
                <c:pt idx="69">
                  <c:v>0.55000000000000004</c:v>
                </c:pt>
                <c:pt idx="70">
                  <c:v>0.76</c:v>
                </c:pt>
                <c:pt idx="71">
                  <c:v>0.34</c:v>
                </c:pt>
                <c:pt idx="72">
                  <c:v>0.35</c:v>
                </c:pt>
                <c:pt idx="73">
                  <c:v>0.24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312672"/>
        <c:axId val="234313064"/>
      </c:lineChart>
      <c:scatterChart>
        <c:scatterStyle val="lineMarker"/>
        <c:varyColors val="0"/>
        <c:ser>
          <c:idx val="1"/>
          <c:order val="1"/>
          <c:tx>
            <c:strRef>
              <c:f>'Graphiques DE'!$A$82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DE'!$B$82</c:f>
              <c:numCache>
                <c:formatCode>0.000</c:formatCode>
                <c:ptCount val="1"/>
                <c:pt idx="0">
                  <c:v>0.43364864864864872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DE'!$A$83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DE'!$B$83</c:f>
              <c:numCache>
                <c:formatCode>0.000</c:formatCode>
                <c:ptCount val="1"/>
                <c:pt idx="0">
                  <c:v>0.8854891891891894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DE'!$A$48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DE'!$B$48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312672"/>
        <c:axId val="234313064"/>
      </c:scatterChart>
      <c:catAx>
        <c:axId val="2343126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13064"/>
        <c:crosses val="autoZero"/>
        <c:auto val="1"/>
        <c:lblAlgn val="ctr"/>
        <c:lblOffset val="100"/>
        <c:noMultiLvlLbl val="0"/>
      </c:catAx>
      <c:valAx>
        <c:axId val="234313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12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D4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(DE)'!$AS$1</c:f>
              <c:strCache>
                <c:ptCount val="1"/>
                <c:pt idx="0">
                  <c:v>Seuil 1 sigma D4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(DE)'!$AS$2:$AS$75</c:f>
              <c:numCache>
                <c:formatCode>General</c:formatCode>
                <c:ptCount val="74"/>
                <c:pt idx="0">
                  <c:v>0.73690112383285822</c:v>
                </c:pt>
                <c:pt idx="1">
                  <c:v>0.73690112383285822</c:v>
                </c:pt>
                <c:pt idx="2">
                  <c:v>0.73690112383285822</c:v>
                </c:pt>
                <c:pt idx="3">
                  <c:v>0.73690112383285822</c:v>
                </c:pt>
                <c:pt idx="4">
                  <c:v>0.73690112383285822</c:v>
                </c:pt>
                <c:pt idx="5">
                  <c:v>0.73690112383285822</c:v>
                </c:pt>
                <c:pt idx="6">
                  <c:v>0.73690112383285822</c:v>
                </c:pt>
                <c:pt idx="7">
                  <c:v>0.73690112383285822</c:v>
                </c:pt>
                <c:pt idx="8">
                  <c:v>0.73690112383285822</c:v>
                </c:pt>
                <c:pt idx="9">
                  <c:v>0.73690112383285822</c:v>
                </c:pt>
                <c:pt idx="10">
                  <c:v>0.73690112383285822</c:v>
                </c:pt>
                <c:pt idx="11">
                  <c:v>0.73690112383285822</c:v>
                </c:pt>
                <c:pt idx="12">
                  <c:v>0.73690112383285822</c:v>
                </c:pt>
                <c:pt idx="13">
                  <c:v>0.73690112383285822</c:v>
                </c:pt>
                <c:pt idx="14">
                  <c:v>0.73690112383285822</c:v>
                </c:pt>
                <c:pt idx="15">
                  <c:v>0.73690112383285822</c:v>
                </c:pt>
                <c:pt idx="16">
                  <c:v>0.73690112383285822</c:v>
                </c:pt>
                <c:pt idx="17">
                  <c:v>0.73690112383285822</c:v>
                </c:pt>
                <c:pt idx="18">
                  <c:v>0.73690112383285822</c:v>
                </c:pt>
                <c:pt idx="19">
                  <c:v>0.73690112383285822</c:v>
                </c:pt>
                <c:pt idx="20">
                  <c:v>0.73690112383285822</c:v>
                </c:pt>
                <c:pt idx="21">
                  <c:v>0.73690112383285822</c:v>
                </c:pt>
                <c:pt idx="22">
                  <c:v>0.73690112383285822</c:v>
                </c:pt>
                <c:pt idx="23">
                  <c:v>0.73690112383285822</c:v>
                </c:pt>
                <c:pt idx="24">
                  <c:v>0.73690112383285822</c:v>
                </c:pt>
                <c:pt idx="25">
                  <c:v>0.73690112383285822</c:v>
                </c:pt>
                <c:pt idx="26">
                  <c:v>0.73690112383285822</c:v>
                </c:pt>
                <c:pt idx="27">
                  <c:v>0.73690112383285822</c:v>
                </c:pt>
                <c:pt idx="28">
                  <c:v>0.73690112383285822</c:v>
                </c:pt>
                <c:pt idx="29">
                  <c:v>0.73690112383285822</c:v>
                </c:pt>
                <c:pt idx="30">
                  <c:v>0.73690112383285822</c:v>
                </c:pt>
                <c:pt idx="31">
                  <c:v>0.73690112383285822</c:v>
                </c:pt>
                <c:pt idx="32">
                  <c:v>0.73690112383285822</c:v>
                </c:pt>
                <c:pt idx="33">
                  <c:v>0.73690112383285822</c:v>
                </c:pt>
                <c:pt idx="34">
                  <c:v>0.73690112383285822</c:v>
                </c:pt>
                <c:pt idx="35">
                  <c:v>0.73690112383285822</c:v>
                </c:pt>
                <c:pt idx="36">
                  <c:v>0.73690112383285822</c:v>
                </c:pt>
                <c:pt idx="37">
                  <c:v>0.73690112383285822</c:v>
                </c:pt>
                <c:pt idx="38">
                  <c:v>0.73690112383285822</c:v>
                </c:pt>
                <c:pt idx="39">
                  <c:v>0.73690112383285822</c:v>
                </c:pt>
                <c:pt idx="40">
                  <c:v>0.73690112383285822</c:v>
                </c:pt>
                <c:pt idx="41">
                  <c:v>0.73690112383285822</c:v>
                </c:pt>
                <c:pt idx="42">
                  <c:v>0.73690112383285822</c:v>
                </c:pt>
                <c:pt idx="43">
                  <c:v>0.73690112383285822</c:v>
                </c:pt>
                <c:pt idx="44">
                  <c:v>0.73690112383285822</c:v>
                </c:pt>
                <c:pt idx="45">
                  <c:v>0.73690112383285822</c:v>
                </c:pt>
                <c:pt idx="46">
                  <c:v>0.73690112383285822</c:v>
                </c:pt>
                <c:pt idx="47">
                  <c:v>0.73690112383285822</c:v>
                </c:pt>
                <c:pt idx="48">
                  <c:v>0.73690112383285822</c:v>
                </c:pt>
                <c:pt idx="49">
                  <c:v>0.73690112383285822</c:v>
                </c:pt>
                <c:pt idx="50">
                  <c:v>0.73690112383285822</c:v>
                </c:pt>
                <c:pt idx="51">
                  <c:v>0.73690112383285822</c:v>
                </c:pt>
                <c:pt idx="52">
                  <c:v>0.73690112383285822</c:v>
                </c:pt>
                <c:pt idx="53">
                  <c:v>0.73690112383285822</c:v>
                </c:pt>
                <c:pt idx="54">
                  <c:v>0.73690112383285822</c:v>
                </c:pt>
                <c:pt idx="55">
                  <c:v>0.73690112383285822</c:v>
                </c:pt>
                <c:pt idx="56">
                  <c:v>0.73690112383285822</c:v>
                </c:pt>
                <c:pt idx="57">
                  <c:v>0.73690112383285822</c:v>
                </c:pt>
                <c:pt idx="58">
                  <c:v>0.73690112383285822</c:v>
                </c:pt>
                <c:pt idx="59">
                  <c:v>0.73690112383285822</c:v>
                </c:pt>
                <c:pt idx="60">
                  <c:v>0.73690112383285822</c:v>
                </c:pt>
                <c:pt idx="61">
                  <c:v>0.73690112383285822</c:v>
                </c:pt>
                <c:pt idx="62">
                  <c:v>0.73690112383285822</c:v>
                </c:pt>
                <c:pt idx="63">
                  <c:v>0.73690112383285822</c:v>
                </c:pt>
                <c:pt idx="64">
                  <c:v>0.73690112383285822</c:v>
                </c:pt>
                <c:pt idx="65">
                  <c:v>0.73690112383285822</c:v>
                </c:pt>
                <c:pt idx="66">
                  <c:v>0.73690112383285822</c:v>
                </c:pt>
                <c:pt idx="67">
                  <c:v>0.73690112383285822</c:v>
                </c:pt>
                <c:pt idx="68">
                  <c:v>0.73690112383285822</c:v>
                </c:pt>
                <c:pt idx="69">
                  <c:v>0.73690112383285822</c:v>
                </c:pt>
                <c:pt idx="70">
                  <c:v>0.73690112383285822</c:v>
                </c:pt>
                <c:pt idx="71">
                  <c:v>0.73690112383285822</c:v>
                </c:pt>
                <c:pt idx="72">
                  <c:v>0.73690112383285822</c:v>
                </c:pt>
                <c:pt idx="73">
                  <c:v>0.73690112383285822</c:v>
                </c:pt>
              </c:numCache>
            </c:numRef>
          </c:val>
        </c:ser>
        <c:ser>
          <c:idx val="5"/>
          <c:order val="5"/>
          <c:tx>
            <c:strRef>
              <c:f>'DROIT Extrados (DE)'!$AT$1</c:f>
              <c:strCache>
                <c:ptCount val="1"/>
                <c:pt idx="0">
                  <c:v>Seuil 2 sigma D4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(DE)'!$AT$2:$AT$75</c:f>
              <c:numCache>
                <c:formatCode>General</c:formatCode>
                <c:ptCount val="74"/>
                <c:pt idx="0">
                  <c:v>0.20383355626529071</c:v>
                </c:pt>
                <c:pt idx="1">
                  <c:v>0.20383355626529071</c:v>
                </c:pt>
                <c:pt idx="2">
                  <c:v>0.20383355626529071</c:v>
                </c:pt>
                <c:pt idx="3">
                  <c:v>0.20383355626529071</c:v>
                </c:pt>
                <c:pt idx="4">
                  <c:v>0.20383355626529071</c:v>
                </c:pt>
                <c:pt idx="5">
                  <c:v>0.20383355626529071</c:v>
                </c:pt>
                <c:pt idx="6">
                  <c:v>0.20383355626529071</c:v>
                </c:pt>
                <c:pt idx="7">
                  <c:v>0.20383355626529071</c:v>
                </c:pt>
                <c:pt idx="8">
                  <c:v>0.20383355626529071</c:v>
                </c:pt>
                <c:pt idx="9">
                  <c:v>0.20383355626529071</c:v>
                </c:pt>
                <c:pt idx="10">
                  <c:v>0.20383355626529071</c:v>
                </c:pt>
                <c:pt idx="11">
                  <c:v>0.20383355626529071</c:v>
                </c:pt>
                <c:pt idx="12">
                  <c:v>0.20383355626529071</c:v>
                </c:pt>
                <c:pt idx="13">
                  <c:v>0.20383355626529071</c:v>
                </c:pt>
                <c:pt idx="14">
                  <c:v>0.20383355626529071</c:v>
                </c:pt>
                <c:pt idx="15">
                  <c:v>0.20383355626529071</c:v>
                </c:pt>
                <c:pt idx="16">
                  <c:v>0.20383355626529071</c:v>
                </c:pt>
                <c:pt idx="17">
                  <c:v>0.20383355626529071</c:v>
                </c:pt>
                <c:pt idx="18">
                  <c:v>0.20383355626529071</c:v>
                </c:pt>
                <c:pt idx="19">
                  <c:v>0.20383355626529071</c:v>
                </c:pt>
                <c:pt idx="20">
                  <c:v>0.20383355626529071</c:v>
                </c:pt>
                <c:pt idx="21">
                  <c:v>0.20383355626529071</c:v>
                </c:pt>
                <c:pt idx="22">
                  <c:v>0.20383355626529071</c:v>
                </c:pt>
                <c:pt idx="23">
                  <c:v>0.20383355626529071</c:v>
                </c:pt>
                <c:pt idx="24">
                  <c:v>0.20383355626529071</c:v>
                </c:pt>
                <c:pt idx="25">
                  <c:v>0.20383355626529071</c:v>
                </c:pt>
                <c:pt idx="26">
                  <c:v>0.20383355626529071</c:v>
                </c:pt>
                <c:pt idx="27">
                  <c:v>0.20383355626529071</c:v>
                </c:pt>
                <c:pt idx="28">
                  <c:v>0.20383355626529071</c:v>
                </c:pt>
                <c:pt idx="29">
                  <c:v>0.20383355626529071</c:v>
                </c:pt>
                <c:pt idx="30">
                  <c:v>0.20383355626529071</c:v>
                </c:pt>
                <c:pt idx="31">
                  <c:v>0.20383355626529071</c:v>
                </c:pt>
                <c:pt idx="32">
                  <c:v>0.20383355626529071</c:v>
                </c:pt>
                <c:pt idx="33">
                  <c:v>0.20383355626529071</c:v>
                </c:pt>
                <c:pt idx="34">
                  <c:v>0.20383355626529071</c:v>
                </c:pt>
                <c:pt idx="35">
                  <c:v>0.20383355626529071</c:v>
                </c:pt>
                <c:pt idx="36">
                  <c:v>0.20383355626529071</c:v>
                </c:pt>
                <c:pt idx="37">
                  <c:v>0.20383355626529071</c:v>
                </c:pt>
                <c:pt idx="38">
                  <c:v>0.20383355626529071</c:v>
                </c:pt>
                <c:pt idx="39">
                  <c:v>0.20383355626529071</c:v>
                </c:pt>
                <c:pt idx="40">
                  <c:v>0.20383355626529071</c:v>
                </c:pt>
                <c:pt idx="41">
                  <c:v>0.20383355626529071</c:v>
                </c:pt>
                <c:pt idx="42">
                  <c:v>0.20383355626529071</c:v>
                </c:pt>
                <c:pt idx="43">
                  <c:v>0.20383355626529071</c:v>
                </c:pt>
                <c:pt idx="44">
                  <c:v>0.20383355626529071</c:v>
                </c:pt>
                <c:pt idx="45">
                  <c:v>0.20383355626529071</c:v>
                </c:pt>
                <c:pt idx="46">
                  <c:v>0.20383355626529071</c:v>
                </c:pt>
                <c:pt idx="47">
                  <c:v>0.20383355626529071</c:v>
                </c:pt>
                <c:pt idx="48">
                  <c:v>0.20383355626529071</c:v>
                </c:pt>
                <c:pt idx="49">
                  <c:v>0.20383355626529071</c:v>
                </c:pt>
                <c:pt idx="50">
                  <c:v>0.20383355626529071</c:v>
                </c:pt>
                <c:pt idx="51">
                  <c:v>0.20383355626529071</c:v>
                </c:pt>
                <c:pt idx="52">
                  <c:v>0.20383355626529071</c:v>
                </c:pt>
                <c:pt idx="53">
                  <c:v>0.20383355626529071</c:v>
                </c:pt>
                <c:pt idx="54">
                  <c:v>0.20383355626529071</c:v>
                </c:pt>
                <c:pt idx="55">
                  <c:v>0.20383355626529071</c:v>
                </c:pt>
                <c:pt idx="56">
                  <c:v>0.20383355626529071</c:v>
                </c:pt>
                <c:pt idx="57">
                  <c:v>0.20383355626529071</c:v>
                </c:pt>
                <c:pt idx="58">
                  <c:v>0.20383355626529071</c:v>
                </c:pt>
                <c:pt idx="59">
                  <c:v>0.20383355626529071</c:v>
                </c:pt>
                <c:pt idx="60">
                  <c:v>0.20383355626529071</c:v>
                </c:pt>
                <c:pt idx="61">
                  <c:v>0.20383355626529071</c:v>
                </c:pt>
                <c:pt idx="62">
                  <c:v>0.20383355626529071</c:v>
                </c:pt>
                <c:pt idx="63">
                  <c:v>0.20383355626529071</c:v>
                </c:pt>
                <c:pt idx="64">
                  <c:v>0.20383355626529071</c:v>
                </c:pt>
                <c:pt idx="65">
                  <c:v>0.20383355626529071</c:v>
                </c:pt>
                <c:pt idx="66">
                  <c:v>0.20383355626529071</c:v>
                </c:pt>
                <c:pt idx="67">
                  <c:v>0.20383355626529071</c:v>
                </c:pt>
                <c:pt idx="68">
                  <c:v>0.20383355626529071</c:v>
                </c:pt>
                <c:pt idx="69">
                  <c:v>0.20383355626529071</c:v>
                </c:pt>
                <c:pt idx="70">
                  <c:v>0.20383355626529071</c:v>
                </c:pt>
                <c:pt idx="71">
                  <c:v>0.20383355626529071</c:v>
                </c:pt>
                <c:pt idx="72">
                  <c:v>0.20383355626529071</c:v>
                </c:pt>
                <c:pt idx="73">
                  <c:v>0.20383355626529071</c:v>
                </c:pt>
              </c:numCache>
            </c:numRef>
          </c:val>
        </c:ser>
        <c:ser>
          <c:idx val="6"/>
          <c:order val="6"/>
          <c:tx>
            <c:strRef>
              <c:f>'DROIT Extrados (DE)'!$AU$1</c:f>
              <c:strCache>
                <c:ptCount val="1"/>
                <c:pt idx="0">
                  <c:v>Seuil 3 sigma D4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(DE)'!$AU$2:$AU$75</c:f>
              <c:numCache>
                <c:formatCode>General</c:formatCode>
                <c:ptCount val="74"/>
                <c:pt idx="0">
                  <c:v>0.20383355626529071</c:v>
                </c:pt>
                <c:pt idx="1">
                  <c:v>0.20383355626529071</c:v>
                </c:pt>
                <c:pt idx="2">
                  <c:v>0.20383355626529071</c:v>
                </c:pt>
                <c:pt idx="3">
                  <c:v>0.20383355626529071</c:v>
                </c:pt>
                <c:pt idx="4">
                  <c:v>0.20383355626529071</c:v>
                </c:pt>
                <c:pt idx="5">
                  <c:v>0.20383355626529071</c:v>
                </c:pt>
                <c:pt idx="6">
                  <c:v>0.20383355626529071</c:v>
                </c:pt>
                <c:pt idx="7">
                  <c:v>0.20383355626529071</c:v>
                </c:pt>
                <c:pt idx="8">
                  <c:v>0.20383355626529071</c:v>
                </c:pt>
                <c:pt idx="9">
                  <c:v>0.20383355626529071</c:v>
                </c:pt>
                <c:pt idx="10">
                  <c:v>0.20383355626529071</c:v>
                </c:pt>
                <c:pt idx="11">
                  <c:v>0.20383355626529071</c:v>
                </c:pt>
                <c:pt idx="12">
                  <c:v>0.20383355626529071</c:v>
                </c:pt>
                <c:pt idx="13">
                  <c:v>0.20383355626529071</c:v>
                </c:pt>
                <c:pt idx="14">
                  <c:v>0.20383355626529071</c:v>
                </c:pt>
                <c:pt idx="15">
                  <c:v>0.20383355626529071</c:v>
                </c:pt>
                <c:pt idx="16">
                  <c:v>0.20383355626529071</c:v>
                </c:pt>
                <c:pt idx="17">
                  <c:v>0.20383355626529071</c:v>
                </c:pt>
                <c:pt idx="18">
                  <c:v>0.20383355626529071</c:v>
                </c:pt>
                <c:pt idx="19">
                  <c:v>0.20383355626529071</c:v>
                </c:pt>
                <c:pt idx="20">
                  <c:v>0.20383355626529071</c:v>
                </c:pt>
                <c:pt idx="21">
                  <c:v>0.20383355626529071</c:v>
                </c:pt>
                <c:pt idx="22">
                  <c:v>0.20383355626529071</c:v>
                </c:pt>
                <c:pt idx="23">
                  <c:v>0.20383355626529071</c:v>
                </c:pt>
                <c:pt idx="24">
                  <c:v>0.20383355626529071</c:v>
                </c:pt>
                <c:pt idx="25">
                  <c:v>0.20383355626529071</c:v>
                </c:pt>
                <c:pt idx="26">
                  <c:v>0.20383355626529071</c:v>
                </c:pt>
                <c:pt idx="27">
                  <c:v>0.20383355626529071</c:v>
                </c:pt>
                <c:pt idx="28">
                  <c:v>0.20383355626529071</c:v>
                </c:pt>
                <c:pt idx="29">
                  <c:v>0.20383355626529071</c:v>
                </c:pt>
                <c:pt idx="30">
                  <c:v>0.20383355626529071</c:v>
                </c:pt>
                <c:pt idx="31">
                  <c:v>0.20383355626529071</c:v>
                </c:pt>
                <c:pt idx="32">
                  <c:v>0.20383355626529071</c:v>
                </c:pt>
                <c:pt idx="33">
                  <c:v>0.20383355626529071</c:v>
                </c:pt>
                <c:pt idx="34">
                  <c:v>0.20383355626529071</c:v>
                </c:pt>
                <c:pt idx="35">
                  <c:v>0.20383355626529071</c:v>
                </c:pt>
                <c:pt idx="36">
                  <c:v>0.20383355626529071</c:v>
                </c:pt>
                <c:pt idx="37">
                  <c:v>0.20383355626529071</c:v>
                </c:pt>
                <c:pt idx="38">
                  <c:v>0.20383355626529071</c:v>
                </c:pt>
                <c:pt idx="39">
                  <c:v>0.20383355626529071</c:v>
                </c:pt>
                <c:pt idx="40">
                  <c:v>0.20383355626529071</c:v>
                </c:pt>
                <c:pt idx="41">
                  <c:v>0.20383355626529071</c:v>
                </c:pt>
                <c:pt idx="42">
                  <c:v>0.20383355626529071</c:v>
                </c:pt>
                <c:pt idx="43">
                  <c:v>0.20383355626529071</c:v>
                </c:pt>
                <c:pt idx="44">
                  <c:v>0.20383355626529071</c:v>
                </c:pt>
                <c:pt idx="45">
                  <c:v>0.20383355626529071</c:v>
                </c:pt>
                <c:pt idx="46">
                  <c:v>0.20383355626529071</c:v>
                </c:pt>
                <c:pt idx="47">
                  <c:v>0.20383355626529071</c:v>
                </c:pt>
                <c:pt idx="48">
                  <c:v>0.20383355626529071</c:v>
                </c:pt>
                <c:pt idx="49">
                  <c:v>0.20383355626529071</c:v>
                </c:pt>
                <c:pt idx="50">
                  <c:v>0.20383355626529071</c:v>
                </c:pt>
                <c:pt idx="51">
                  <c:v>0.20383355626529071</c:v>
                </c:pt>
                <c:pt idx="52">
                  <c:v>0.20383355626529071</c:v>
                </c:pt>
                <c:pt idx="53">
                  <c:v>0.20383355626529071</c:v>
                </c:pt>
                <c:pt idx="54">
                  <c:v>0.20383355626529071</c:v>
                </c:pt>
                <c:pt idx="55">
                  <c:v>0.20383355626529071</c:v>
                </c:pt>
                <c:pt idx="56">
                  <c:v>0.20383355626529071</c:v>
                </c:pt>
                <c:pt idx="57">
                  <c:v>0.20383355626529071</c:v>
                </c:pt>
                <c:pt idx="58">
                  <c:v>0.20383355626529071</c:v>
                </c:pt>
                <c:pt idx="59">
                  <c:v>0.20383355626529071</c:v>
                </c:pt>
                <c:pt idx="60">
                  <c:v>0.20383355626529071</c:v>
                </c:pt>
                <c:pt idx="61">
                  <c:v>0.20383355626529071</c:v>
                </c:pt>
                <c:pt idx="62">
                  <c:v>0.20383355626529071</c:v>
                </c:pt>
                <c:pt idx="63">
                  <c:v>0.20383355626529071</c:v>
                </c:pt>
                <c:pt idx="64">
                  <c:v>0.20383355626529071</c:v>
                </c:pt>
                <c:pt idx="65">
                  <c:v>0.20383355626529071</c:v>
                </c:pt>
                <c:pt idx="66">
                  <c:v>0.20383355626529071</c:v>
                </c:pt>
                <c:pt idx="67">
                  <c:v>0.20383355626529071</c:v>
                </c:pt>
                <c:pt idx="68">
                  <c:v>0.20383355626529071</c:v>
                </c:pt>
                <c:pt idx="69">
                  <c:v>0.20383355626529071</c:v>
                </c:pt>
                <c:pt idx="70">
                  <c:v>0.20383355626529071</c:v>
                </c:pt>
                <c:pt idx="71">
                  <c:v>0.20383355626529071</c:v>
                </c:pt>
                <c:pt idx="72">
                  <c:v>0.20383355626529071</c:v>
                </c:pt>
                <c:pt idx="73">
                  <c:v>0.20383355626529071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170656"/>
        <c:axId val="234171048"/>
      </c:areaChart>
      <c:lineChart>
        <c:grouping val="standard"/>
        <c:varyColors val="0"/>
        <c:ser>
          <c:idx val="0"/>
          <c:order val="0"/>
          <c:tx>
            <c:strRef>
              <c:f>'DROIT Extrados (DE)'!$K$1</c:f>
              <c:strCache>
                <c:ptCount val="1"/>
                <c:pt idx="0">
                  <c:v>cercle D4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(DE)'!$K$2:$K$77</c:f>
              <c:numCache>
                <c:formatCode>0.00</c:formatCode>
                <c:ptCount val="76"/>
                <c:pt idx="0">
                  <c:v>0.35</c:v>
                </c:pt>
                <c:pt idx="1">
                  <c:v>0.59</c:v>
                </c:pt>
                <c:pt idx="2">
                  <c:v>0.5</c:v>
                </c:pt>
                <c:pt idx="3">
                  <c:v>0.52</c:v>
                </c:pt>
                <c:pt idx="4">
                  <c:v>0.48</c:v>
                </c:pt>
                <c:pt idx="5">
                  <c:v>0.48</c:v>
                </c:pt>
                <c:pt idx="6">
                  <c:v>0.65</c:v>
                </c:pt>
                <c:pt idx="7">
                  <c:v>0.68</c:v>
                </c:pt>
                <c:pt idx="8">
                  <c:v>0.17</c:v>
                </c:pt>
                <c:pt idx="9">
                  <c:v>0.22</c:v>
                </c:pt>
                <c:pt idx="10">
                  <c:v>0.61</c:v>
                </c:pt>
                <c:pt idx="11">
                  <c:v>0.48</c:v>
                </c:pt>
                <c:pt idx="12">
                  <c:v>0.3</c:v>
                </c:pt>
                <c:pt idx="13">
                  <c:v>0.23</c:v>
                </c:pt>
                <c:pt idx="14">
                  <c:v>0.53</c:v>
                </c:pt>
                <c:pt idx="15">
                  <c:v>0.53</c:v>
                </c:pt>
                <c:pt idx="16">
                  <c:v>0.55000000000000004</c:v>
                </c:pt>
                <c:pt idx="17">
                  <c:v>0.43</c:v>
                </c:pt>
                <c:pt idx="18">
                  <c:v>0.61</c:v>
                </c:pt>
                <c:pt idx="19">
                  <c:v>0.32</c:v>
                </c:pt>
                <c:pt idx="20">
                  <c:v>0.45</c:v>
                </c:pt>
                <c:pt idx="21">
                  <c:v>0.51</c:v>
                </c:pt>
                <c:pt idx="22">
                  <c:v>0.55000000000000004</c:v>
                </c:pt>
                <c:pt idx="23">
                  <c:v>0.66</c:v>
                </c:pt>
                <c:pt idx="24">
                  <c:v>0.48</c:v>
                </c:pt>
                <c:pt idx="25">
                  <c:v>0.56000000000000005</c:v>
                </c:pt>
                <c:pt idx="26">
                  <c:v>0.46</c:v>
                </c:pt>
                <c:pt idx="27">
                  <c:v>0.53</c:v>
                </c:pt>
                <c:pt idx="28">
                  <c:v>0.45</c:v>
                </c:pt>
                <c:pt idx="29">
                  <c:v>0.59</c:v>
                </c:pt>
                <c:pt idx="30">
                  <c:v>0.71</c:v>
                </c:pt>
                <c:pt idx="31">
                  <c:v>0.55000000000000004</c:v>
                </c:pt>
                <c:pt idx="32">
                  <c:v>0.32</c:v>
                </c:pt>
                <c:pt idx="33">
                  <c:v>0.48</c:v>
                </c:pt>
                <c:pt idx="34">
                  <c:v>0.57999999999999996</c:v>
                </c:pt>
                <c:pt idx="35">
                  <c:v>0.69</c:v>
                </c:pt>
                <c:pt idx="36">
                  <c:v>0.82</c:v>
                </c:pt>
                <c:pt idx="37">
                  <c:v>0.44</c:v>
                </c:pt>
                <c:pt idx="38">
                  <c:v>0.56000000000000005</c:v>
                </c:pt>
                <c:pt idx="39">
                  <c:v>0.66</c:v>
                </c:pt>
                <c:pt idx="40">
                  <c:v>0.34</c:v>
                </c:pt>
                <c:pt idx="41">
                  <c:v>0.73</c:v>
                </c:pt>
                <c:pt idx="42">
                  <c:v>0.35</c:v>
                </c:pt>
                <c:pt idx="43">
                  <c:v>0.35</c:v>
                </c:pt>
                <c:pt idx="44">
                  <c:v>0.3</c:v>
                </c:pt>
                <c:pt idx="45">
                  <c:v>0.22</c:v>
                </c:pt>
                <c:pt idx="46">
                  <c:v>0.3</c:v>
                </c:pt>
                <c:pt idx="47">
                  <c:v>0.4</c:v>
                </c:pt>
                <c:pt idx="48">
                  <c:v>0.37</c:v>
                </c:pt>
                <c:pt idx="49">
                  <c:v>0.7</c:v>
                </c:pt>
                <c:pt idx="50">
                  <c:v>0.23</c:v>
                </c:pt>
                <c:pt idx="51">
                  <c:v>0.36</c:v>
                </c:pt>
                <c:pt idx="52">
                  <c:v>0.82</c:v>
                </c:pt>
                <c:pt idx="53">
                  <c:v>0.92</c:v>
                </c:pt>
                <c:pt idx="54">
                  <c:v>0.76</c:v>
                </c:pt>
                <c:pt idx="55">
                  <c:v>0.87</c:v>
                </c:pt>
                <c:pt idx="56">
                  <c:v>0.75</c:v>
                </c:pt>
                <c:pt idx="57">
                  <c:v>0.78</c:v>
                </c:pt>
                <c:pt idx="58">
                  <c:v>0.93</c:v>
                </c:pt>
                <c:pt idx="59">
                  <c:v>0.68</c:v>
                </c:pt>
                <c:pt idx="60">
                  <c:v>0.55000000000000004</c:v>
                </c:pt>
                <c:pt idx="61">
                  <c:v>0.43</c:v>
                </c:pt>
                <c:pt idx="62">
                  <c:v>0.47</c:v>
                </c:pt>
                <c:pt idx="63">
                  <c:v>0.22700000000000001</c:v>
                </c:pt>
                <c:pt idx="64">
                  <c:v>0.85</c:v>
                </c:pt>
                <c:pt idx="65">
                  <c:v>0.56999999999999995</c:v>
                </c:pt>
                <c:pt idx="66">
                  <c:v>0.59</c:v>
                </c:pt>
                <c:pt idx="67">
                  <c:v>0.22</c:v>
                </c:pt>
                <c:pt idx="68">
                  <c:v>1.05</c:v>
                </c:pt>
                <c:pt idx="69">
                  <c:v>0.97</c:v>
                </c:pt>
                <c:pt idx="70">
                  <c:v>0.92</c:v>
                </c:pt>
                <c:pt idx="71">
                  <c:v>0.23</c:v>
                </c:pt>
                <c:pt idx="72">
                  <c:v>0.44</c:v>
                </c:pt>
                <c:pt idx="73">
                  <c:v>0.49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170656"/>
        <c:axId val="234171048"/>
      </c:lineChart>
      <c:scatterChart>
        <c:scatterStyle val="lineMarker"/>
        <c:varyColors val="0"/>
        <c:ser>
          <c:idx val="1"/>
          <c:order val="1"/>
          <c:tx>
            <c:strRef>
              <c:f>'Graphiques DE'!$A$94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DE'!$B$94</c:f>
              <c:numCache>
                <c:formatCode>0.000</c:formatCode>
                <c:ptCount val="1"/>
                <c:pt idx="0">
                  <c:v>0.53306756756756757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DE'!$A$95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DE'!$B$95</c:f>
              <c:numCache>
                <c:formatCode>0.000</c:formatCode>
                <c:ptCount val="1"/>
                <c:pt idx="0">
                  <c:v>0.97099702702702695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DE'!$A$96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DE'!$B$96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170656"/>
        <c:axId val="234171048"/>
      </c:scatterChart>
      <c:catAx>
        <c:axId val="2341706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171048"/>
        <c:crosses val="autoZero"/>
        <c:auto val="1"/>
        <c:lblAlgn val="ctr"/>
        <c:lblOffset val="100"/>
        <c:noMultiLvlLbl val="0"/>
      </c:catAx>
      <c:valAx>
        <c:axId val="234171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170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D5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(DE)'!$AW$1</c:f>
              <c:strCache>
                <c:ptCount val="1"/>
                <c:pt idx="0">
                  <c:v>Seuil 1 sigma D5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(DE)'!$AW$2:$AW$75</c:f>
              <c:numCache>
                <c:formatCode>General</c:formatCode>
                <c:ptCount val="74"/>
                <c:pt idx="0">
                  <c:v>0.83312625588569733</c:v>
                </c:pt>
                <c:pt idx="1">
                  <c:v>0.83312625588569733</c:v>
                </c:pt>
                <c:pt idx="2">
                  <c:v>0.83312625588569733</c:v>
                </c:pt>
                <c:pt idx="3">
                  <c:v>0.83312625588569733</c:v>
                </c:pt>
                <c:pt idx="4">
                  <c:v>0.83312625588569733</c:v>
                </c:pt>
                <c:pt idx="5">
                  <c:v>0.83312625588569733</c:v>
                </c:pt>
                <c:pt idx="6">
                  <c:v>0.83312625588569733</c:v>
                </c:pt>
                <c:pt idx="7">
                  <c:v>0.83312625588569733</c:v>
                </c:pt>
                <c:pt idx="8">
                  <c:v>0.83312625588569733</c:v>
                </c:pt>
                <c:pt idx="9">
                  <c:v>0.83312625588569733</c:v>
                </c:pt>
                <c:pt idx="10">
                  <c:v>0.83312625588569733</c:v>
                </c:pt>
                <c:pt idx="11">
                  <c:v>0.83312625588569733</c:v>
                </c:pt>
                <c:pt idx="12">
                  <c:v>0.83312625588569733</c:v>
                </c:pt>
                <c:pt idx="13">
                  <c:v>0.83312625588569733</c:v>
                </c:pt>
                <c:pt idx="14">
                  <c:v>0.83312625588569733</c:v>
                </c:pt>
                <c:pt idx="15">
                  <c:v>0.83312625588569733</c:v>
                </c:pt>
                <c:pt idx="16">
                  <c:v>0.83312625588569733</c:v>
                </c:pt>
                <c:pt idx="17">
                  <c:v>0.83312625588569733</c:v>
                </c:pt>
                <c:pt idx="18">
                  <c:v>0.83312625588569733</c:v>
                </c:pt>
                <c:pt idx="19">
                  <c:v>0.83312625588569733</c:v>
                </c:pt>
                <c:pt idx="20">
                  <c:v>0.83312625588569733</c:v>
                </c:pt>
                <c:pt idx="21">
                  <c:v>0.83312625588569733</c:v>
                </c:pt>
                <c:pt idx="22">
                  <c:v>0.83312625588569733</c:v>
                </c:pt>
                <c:pt idx="23">
                  <c:v>0.83312625588569733</c:v>
                </c:pt>
                <c:pt idx="24">
                  <c:v>0.83312625588569733</c:v>
                </c:pt>
                <c:pt idx="25">
                  <c:v>0.83312625588569733</c:v>
                </c:pt>
                <c:pt idx="26">
                  <c:v>0.83312625588569733</c:v>
                </c:pt>
                <c:pt idx="27">
                  <c:v>0.83312625588569733</c:v>
                </c:pt>
                <c:pt idx="28">
                  <c:v>0.83312625588569733</c:v>
                </c:pt>
                <c:pt idx="29">
                  <c:v>0.83312625588569733</c:v>
                </c:pt>
                <c:pt idx="30">
                  <c:v>0.83312625588569733</c:v>
                </c:pt>
                <c:pt idx="31">
                  <c:v>0.83312625588569733</c:v>
                </c:pt>
                <c:pt idx="32">
                  <c:v>0.83312625588569733</c:v>
                </c:pt>
                <c:pt idx="33">
                  <c:v>0.83312625588569733</c:v>
                </c:pt>
                <c:pt idx="34">
                  <c:v>0.83312625588569733</c:v>
                </c:pt>
                <c:pt idx="35">
                  <c:v>0.83312625588569733</c:v>
                </c:pt>
                <c:pt idx="36">
                  <c:v>0.83312625588569733</c:v>
                </c:pt>
                <c:pt idx="37">
                  <c:v>0.83312625588569733</c:v>
                </c:pt>
                <c:pt idx="38">
                  <c:v>0.83312625588569733</c:v>
                </c:pt>
                <c:pt idx="39">
                  <c:v>0.83312625588569733</c:v>
                </c:pt>
                <c:pt idx="40">
                  <c:v>0.83312625588569733</c:v>
                </c:pt>
                <c:pt idx="41">
                  <c:v>0.83312625588569733</c:v>
                </c:pt>
                <c:pt idx="42">
                  <c:v>0.83312625588569733</c:v>
                </c:pt>
                <c:pt idx="43">
                  <c:v>0.83312625588569733</c:v>
                </c:pt>
                <c:pt idx="44">
                  <c:v>0.83312625588569733</c:v>
                </c:pt>
                <c:pt idx="45">
                  <c:v>0.83312625588569733</c:v>
                </c:pt>
                <c:pt idx="46">
                  <c:v>0.83312625588569733</c:v>
                </c:pt>
                <c:pt idx="47">
                  <c:v>0.83312625588569733</c:v>
                </c:pt>
                <c:pt idx="48">
                  <c:v>0.83312625588569733</c:v>
                </c:pt>
                <c:pt idx="49">
                  <c:v>0.83312625588569733</c:v>
                </c:pt>
                <c:pt idx="50">
                  <c:v>0.83312625588569733</c:v>
                </c:pt>
                <c:pt idx="51">
                  <c:v>0.83312625588569733</c:v>
                </c:pt>
                <c:pt idx="52">
                  <c:v>0.83312625588569733</c:v>
                </c:pt>
                <c:pt idx="53">
                  <c:v>0.83312625588569733</c:v>
                </c:pt>
                <c:pt idx="54">
                  <c:v>0.83312625588569733</c:v>
                </c:pt>
                <c:pt idx="55">
                  <c:v>0.83312625588569733</c:v>
                </c:pt>
                <c:pt idx="56">
                  <c:v>0.83312625588569733</c:v>
                </c:pt>
                <c:pt idx="57">
                  <c:v>0.83312625588569733</c:v>
                </c:pt>
                <c:pt idx="58">
                  <c:v>0.83312625588569733</c:v>
                </c:pt>
                <c:pt idx="59">
                  <c:v>0.83312625588569733</c:v>
                </c:pt>
                <c:pt idx="60">
                  <c:v>0.83312625588569733</c:v>
                </c:pt>
                <c:pt idx="61">
                  <c:v>0.83312625588569733</c:v>
                </c:pt>
                <c:pt idx="62">
                  <c:v>0.83312625588569733</c:v>
                </c:pt>
                <c:pt idx="63">
                  <c:v>0.83312625588569733</c:v>
                </c:pt>
                <c:pt idx="64">
                  <c:v>0.83312625588569733</c:v>
                </c:pt>
                <c:pt idx="65">
                  <c:v>0.83312625588569733</c:v>
                </c:pt>
                <c:pt idx="66">
                  <c:v>0.83312625588569733</c:v>
                </c:pt>
                <c:pt idx="67">
                  <c:v>0.83312625588569733</c:v>
                </c:pt>
                <c:pt idx="68">
                  <c:v>0.83312625588569733</c:v>
                </c:pt>
                <c:pt idx="69">
                  <c:v>0.83312625588569733</c:v>
                </c:pt>
                <c:pt idx="70">
                  <c:v>0.83312625588569733</c:v>
                </c:pt>
                <c:pt idx="71">
                  <c:v>0.83312625588569733</c:v>
                </c:pt>
                <c:pt idx="72">
                  <c:v>0.83312625588569733</c:v>
                </c:pt>
                <c:pt idx="73">
                  <c:v>0.83312625588569733</c:v>
                </c:pt>
              </c:numCache>
            </c:numRef>
          </c:val>
        </c:ser>
        <c:ser>
          <c:idx val="5"/>
          <c:order val="5"/>
          <c:tx>
            <c:strRef>
              <c:f>'DROIT Extrados (DE)'!$AX$1</c:f>
              <c:strCache>
                <c:ptCount val="1"/>
                <c:pt idx="0">
                  <c:v>Seuil 2 sigma D5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(DE)'!$AX$2:$AX$75</c:f>
              <c:numCache>
                <c:formatCode>General</c:formatCode>
                <c:ptCount val="74"/>
                <c:pt idx="0">
                  <c:v>0.23020733696677867</c:v>
                </c:pt>
                <c:pt idx="1">
                  <c:v>0.23020733696677867</c:v>
                </c:pt>
                <c:pt idx="2">
                  <c:v>0.23020733696677867</c:v>
                </c:pt>
                <c:pt idx="3">
                  <c:v>0.23020733696677867</c:v>
                </c:pt>
                <c:pt idx="4">
                  <c:v>0.23020733696677867</c:v>
                </c:pt>
                <c:pt idx="5">
                  <c:v>0.23020733696677867</c:v>
                </c:pt>
                <c:pt idx="6">
                  <c:v>0.23020733696677867</c:v>
                </c:pt>
                <c:pt idx="7">
                  <c:v>0.23020733696677867</c:v>
                </c:pt>
                <c:pt idx="8">
                  <c:v>0.23020733696677867</c:v>
                </c:pt>
                <c:pt idx="9">
                  <c:v>0.23020733696677867</c:v>
                </c:pt>
                <c:pt idx="10">
                  <c:v>0.23020733696677867</c:v>
                </c:pt>
                <c:pt idx="11">
                  <c:v>0.23020733696677867</c:v>
                </c:pt>
                <c:pt idx="12">
                  <c:v>0.23020733696677867</c:v>
                </c:pt>
                <c:pt idx="13">
                  <c:v>0.23020733696677867</c:v>
                </c:pt>
                <c:pt idx="14">
                  <c:v>0.23020733696677867</c:v>
                </c:pt>
                <c:pt idx="15">
                  <c:v>0.23020733696677867</c:v>
                </c:pt>
                <c:pt idx="16">
                  <c:v>0.23020733696677867</c:v>
                </c:pt>
                <c:pt idx="17">
                  <c:v>0.23020733696677867</c:v>
                </c:pt>
                <c:pt idx="18">
                  <c:v>0.23020733696677867</c:v>
                </c:pt>
                <c:pt idx="19">
                  <c:v>0.23020733696677867</c:v>
                </c:pt>
                <c:pt idx="20">
                  <c:v>0.23020733696677867</c:v>
                </c:pt>
                <c:pt idx="21">
                  <c:v>0.23020733696677867</c:v>
                </c:pt>
                <c:pt idx="22">
                  <c:v>0.23020733696677867</c:v>
                </c:pt>
                <c:pt idx="23">
                  <c:v>0.23020733696677867</c:v>
                </c:pt>
                <c:pt idx="24">
                  <c:v>0.23020733696677867</c:v>
                </c:pt>
                <c:pt idx="25">
                  <c:v>0.23020733696677867</c:v>
                </c:pt>
                <c:pt idx="26">
                  <c:v>0.23020733696677867</c:v>
                </c:pt>
                <c:pt idx="27">
                  <c:v>0.23020733696677867</c:v>
                </c:pt>
                <c:pt idx="28">
                  <c:v>0.23020733696677867</c:v>
                </c:pt>
                <c:pt idx="29">
                  <c:v>0.23020733696677867</c:v>
                </c:pt>
                <c:pt idx="30">
                  <c:v>0.23020733696677867</c:v>
                </c:pt>
                <c:pt idx="31">
                  <c:v>0.23020733696677867</c:v>
                </c:pt>
                <c:pt idx="32">
                  <c:v>0.23020733696677867</c:v>
                </c:pt>
                <c:pt idx="33">
                  <c:v>0.23020733696677867</c:v>
                </c:pt>
                <c:pt idx="34">
                  <c:v>0.23020733696677867</c:v>
                </c:pt>
                <c:pt idx="35">
                  <c:v>0.23020733696677867</c:v>
                </c:pt>
                <c:pt idx="36">
                  <c:v>0.23020733696677867</c:v>
                </c:pt>
                <c:pt idx="37">
                  <c:v>0.23020733696677867</c:v>
                </c:pt>
                <c:pt idx="38">
                  <c:v>0.23020733696677867</c:v>
                </c:pt>
                <c:pt idx="39">
                  <c:v>0.23020733696677867</c:v>
                </c:pt>
                <c:pt idx="40">
                  <c:v>0.23020733696677867</c:v>
                </c:pt>
                <c:pt idx="41">
                  <c:v>0.23020733696677867</c:v>
                </c:pt>
                <c:pt idx="42">
                  <c:v>0.23020733696677867</c:v>
                </c:pt>
                <c:pt idx="43">
                  <c:v>0.23020733696677867</c:v>
                </c:pt>
                <c:pt idx="44">
                  <c:v>0.23020733696677867</c:v>
                </c:pt>
                <c:pt idx="45">
                  <c:v>0.23020733696677867</c:v>
                </c:pt>
                <c:pt idx="46">
                  <c:v>0.23020733696677867</c:v>
                </c:pt>
                <c:pt idx="47">
                  <c:v>0.23020733696677867</c:v>
                </c:pt>
                <c:pt idx="48">
                  <c:v>0.23020733696677867</c:v>
                </c:pt>
                <c:pt idx="49">
                  <c:v>0.23020733696677867</c:v>
                </c:pt>
                <c:pt idx="50">
                  <c:v>0.23020733696677867</c:v>
                </c:pt>
                <c:pt idx="51">
                  <c:v>0.23020733696677867</c:v>
                </c:pt>
                <c:pt idx="52">
                  <c:v>0.23020733696677867</c:v>
                </c:pt>
                <c:pt idx="53">
                  <c:v>0.23020733696677867</c:v>
                </c:pt>
                <c:pt idx="54">
                  <c:v>0.23020733696677867</c:v>
                </c:pt>
                <c:pt idx="55">
                  <c:v>0.23020733696677867</c:v>
                </c:pt>
                <c:pt idx="56">
                  <c:v>0.23020733696677867</c:v>
                </c:pt>
                <c:pt idx="57">
                  <c:v>0.23020733696677867</c:v>
                </c:pt>
                <c:pt idx="58">
                  <c:v>0.23020733696677867</c:v>
                </c:pt>
                <c:pt idx="59">
                  <c:v>0.23020733696677867</c:v>
                </c:pt>
                <c:pt idx="60">
                  <c:v>0.23020733696677867</c:v>
                </c:pt>
                <c:pt idx="61">
                  <c:v>0.23020733696677867</c:v>
                </c:pt>
                <c:pt idx="62">
                  <c:v>0.23020733696677867</c:v>
                </c:pt>
                <c:pt idx="63">
                  <c:v>0.23020733696677867</c:v>
                </c:pt>
                <c:pt idx="64">
                  <c:v>0.23020733696677867</c:v>
                </c:pt>
                <c:pt idx="65">
                  <c:v>0.23020733696677867</c:v>
                </c:pt>
                <c:pt idx="66">
                  <c:v>0.23020733696677867</c:v>
                </c:pt>
                <c:pt idx="67">
                  <c:v>0.23020733696677867</c:v>
                </c:pt>
                <c:pt idx="68">
                  <c:v>0.23020733696677867</c:v>
                </c:pt>
                <c:pt idx="69">
                  <c:v>0.23020733696677867</c:v>
                </c:pt>
                <c:pt idx="70">
                  <c:v>0.23020733696677867</c:v>
                </c:pt>
                <c:pt idx="71">
                  <c:v>0.23020733696677867</c:v>
                </c:pt>
                <c:pt idx="72">
                  <c:v>0.23020733696677867</c:v>
                </c:pt>
                <c:pt idx="73">
                  <c:v>0.23020733696677867</c:v>
                </c:pt>
              </c:numCache>
            </c:numRef>
          </c:val>
        </c:ser>
        <c:ser>
          <c:idx val="6"/>
          <c:order val="6"/>
          <c:tx>
            <c:strRef>
              <c:f>'DROIT Extrados (DE)'!$AY$1</c:f>
              <c:strCache>
                <c:ptCount val="1"/>
                <c:pt idx="0">
                  <c:v>Seuil 3 sigma D5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(DE)'!$AY$2:$AY$75</c:f>
              <c:numCache>
                <c:formatCode>General</c:formatCode>
                <c:ptCount val="74"/>
                <c:pt idx="0">
                  <c:v>0.23020733696677867</c:v>
                </c:pt>
                <c:pt idx="1">
                  <c:v>0.23020733696677867</c:v>
                </c:pt>
                <c:pt idx="2">
                  <c:v>0.23020733696677867</c:v>
                </c:pt>
                <c:pt idx="3">
                  <c:v>0.23020733696677867</c:v>
                </c:pt>
                <c:pt idx="4">
                  <c:v>0.23020733696677867</c:v>
                </c:pt>
                <c:pt idx="5">
                  <c:v>0.23020733696677867</c:v>
                </c:pt>
                <c:pt idx="6">
                  <c:v>0.23020733696677867</c:v>
                </c:pt>
                <c:pt idx="7">
                  <c:v>0.23020733696677867</c:v>
                </c:pt>
                <c:pt idx="8">
                  <c:v>0.23020733696677867</c:v>
                </c:pt>
                <c:pt idx="9">
                  <c:v>0.23020733696677867</c:v>
                </c:pt>
                <c:pt idx="10">
                  <c:v>0.23020733696677867</c:v>
                </c:pt>
                <c:pt idx="11">
                  <c:v>0.23020733696677867</c:v>
                </c:pt>
                <c:pt idx="12">
                  <c:v>0.23020733696677867</c:v>
                </c:pt>
                <c:pt idx="13">
                  <c:v>0.23020733696677867</c:v>
                </c:pt>
                <c:pt idx="14">
                  <c:v>0.23020733696677867</c:v>
                </c:pt>
                <c:pt idx="15">
                  <c:v>0.23020733696677867</c:v>
                </c:pt>
                <c:pt idx="16">
                  <c:v>0.23020733696677867</c:v>
                </c:pt>
                <c:pt idx="17">
                  <c:v>0.23020733696677867</c:v>
                </c:pt>
                <c:pt idx="18">
                  <c:v>0.23020733696677867</c:v>
                </c:pt>
                <c:pt idx="19">
                  <c:v>0.23020733696677867</c:v>
                </c:pt>
                <c:pt idx="20">
                  <c:v>0.23020733696677867</c:v>
                </c:pt>
                <c:pt idx="21">
                  <c:v>0.23020733696677867</c:v>
                </c:pt>
                <c:pt idx="22">
                  <c:v>0.23020733696677867</c:v>
                </c:pt>
                <c:pt idx="23">
                  <c:v>0.23020733696677867</c:v>
                </c:pt>
                <c:pt idx="24">
                  <c:v>0.23020733696677867</c:v>
                </c:pt>
                <c:pt idx="25">
                  <c:v>0.23020733696677867</c:v>
                </c:pt>
                <c:pt idx="26">
                  <c:v>0.23020733696677867</c:v>
                </c:pt>
                <c:pt idx="27">
                  <c:v>0.23020733696677867</c:v>
                </c:pt>
                <c:pt idx="28">
                  <c:v>0.23020733696677867</c:v>
                </c:pt>
                <c:pt idx="29">
                  <c:v>0.23020733696677867</c:v>
                </c:pt>
                <c:pt idx="30">
                  <c:v>0.23020733696677867</c:v>
                </c:pt>
                <c:pt idx="31">
                  <c:v>0.23020733696677867</c:v>
                </c:pt>
                <c:pt idx="32">
                  <c:v>0.23020733696677867</c:v>
                </c:pt>
                <c:pt idx="33">
                  <c:v>0.23020733696677867</c:v>
                </c:pt>
                <c:pt idx="34">
                  <c:v>0.23020733696677867</c:v>
                </c:pt>
                <c:pt idx="35">
                  <c:v>0.23020733696677867</c:v>
                </c:pt>
                <c:pt idx="36">
                  <c:v>0.23020733696677867</c:v>
                </c:pt>
                <c:pt idx="37">
                  <c:v>0.23020733696677867</c:v>
                </c:pt>
                <c:pt idx="38">
                  <c:v>0.23020733696677867</c:v>
                </c:pt>
                <c:pt idx="39">
                  <c:v>0.23020733696677867</c:v>
                </c:pt>
                <c:pt idx="40">
                  <c:v>0.23020733696677867</c:v>
                </c:pt>
                <c:pt idx="41">
                  <c:v>0.23020733696677867</c:v>
                </c:pt>
                <c:pt idx="42">
                  <c:v>0.23020733696677867</c:v>
                </c:pt>
                <c:pt idx="43">
                  <c:v>0.23020733696677867</c:v>
                </c:pt>
                <c:pt idx="44">
                  <c:v>0.23020733696677867</c:v>
                </c:pt>
                <c:pt idx="45">
                  <c:v>0.23020733696677867</c:v>
                </c:pt>
                <c:pt idx="46">
                  <c:v>0.23020733696677867</c:v>
                </c:pt>
                <c:pt idx="47">
                  <c:v>0.23020733696677867</c:v>
                </c:pt>
                <c:pt idx="48">
                  <c:v>0.23020733696677867</c:v>
                </c:pt>
                <c:pt idx="49">
                  <c:v>0.23020733696677867</c:v>
                </c:pt>
                <c:pt idx="50">
                  <c:v>0.23020733696677867</c:v>
                </c:pt>
                <c:pt idx="51">
                  <c:v>0.23020733696677867</c:v>
                </c:pt>
                <c:pt idx="52">
                  <c:v>0.23020733696677867</c:v>
                </c:pt>
                <c:pt idx="53">
                  <c:v>0.23020733696677867</c:v>
                </c:pt>
                <c:pt idx="54">
                  <c:v>0.23020733696677867</c:v>
                </c:pt>
                <c:pt idx="55">
                  <c:v>0.23020733696677867</c:v>
                </c:pt>
                <c:pt idx="56">
                  <c:v>0.23020733696677867</c:v>
                </c:pt>
                <c:pt idx="57">
                  <c:v>0.23020733696677867</c:v>
                </c:pt>
                <c:pt idx="58">
                  <c:v>0.23020733696677867</c:v>
                </c:pt>
                <c:pt idx="59">
                  <c:v>0.23020733696677867</c:v>
                </c:pt>
                <c:pt idx="60">
                  <c:v>0.23020733696677867</c:v>
                </c:pt>
                <c:pt idx="61">
                  <c:v>0.23020733696677867</c:v>
                </c:pt>
                <c:pt idx="62">
                  <c:v>0.23020733696677867</c:v>
                </c:pt>
                <c:pt idx="63">
                  <c:v>0.23020733696677867</c:v>
                </c:pt>
                <c:pt idx="64">
                  <c:v>0.23020733696677867</c:v>
                </c:pt>
                <c:pt idx="65">
                  <c:v>0.23020733696677867</c:v>
                </c:pt>
                <c:pt idx="66">
                  <c:v>0.23020733696677867</c:v>
                </c:pt>
                <c:pt idx="67">
                  <c:v>0.23020733696677867</c:v>
                </c:pt>
                <c:pt idx="68">
                  <c:v>0.23020733696677867</c:v>
                </c:pt>
                <c:pt idx="69">
                  <c:v>0.23020733696677867</c:v>
                </c:pt>
                <c:pt idx="70">
                  <c:v>0.23020733696677867</c:v>
                </c:pt>
                <c:pt idx="71">
                  <c:v>0.23020733696677867</c:v>
                </c:pt>
                <c:pt idx="72">
                  <c:v>0.23020733696677867</c:v>
                </c:pt>
                <c:pt idx="73">
                  <c:v>0.23020733696677867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171832"/>
        <c:axId val="234172224"/>
      </c:areaChart>
      <c:lineChart>
        <c:grouping val="standard"/>
        <c:varyColors val="0"/>
        <c:ser>
          <c:idx val="0"/>
          <c:order val="0"/>
          <c:tx>
            <c:strRef>
              <c:f>'DROIT Extrados (DE)'!$L$1</c:f>
              <c:strCache>
                <c:ptCount val="1"/>
                <c:pt idx="0">
                  <c:v>cercle D5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(DE)'!$L$2:$L$77</c:f>
              <c:numCache>
                <c:formatCode>0.00</c:formatCode>
                <c:ptCount val="76"/>
                <c:pt idx="0">
                  <c:v>0.25</c:v>
                </c:pt>
                <c:pt idx="1">
                  <c:v>0.64</c:v>
                </c:pt>
                <c:pt idx="2">
                  <c:v>0.41</c:v>
                </c:pt>
                <c:pt idx="3">
                  <c:v>0.6</c:v>
                </c:pt>
                <c:pt idx="4">
                  <c:v>0.62</c:v>
                </c:pt>
                <c:pt idx="5">
                  <c:v>0.61</c:v>
                </c:pt>
                <c:pt idx="6">
                  <c:v>0.67</c:v>
                </c:pt>
                <c:pt idx="7">
                  <c:v>0.82</c:v>
                </c:pt>
                <c:pt idx="8">
                  <c:v>0.2</c:v>
                </c:pt>
                <c:pt idx="9">
                  <c:v>0.3</c:v>
                </c:pt>
                <c:pt idx="10">
                  <c:v>0.77</c:v>
                </c:pt>
                <c:pt idx="11">
                  <c:v>0.47</c:v>
                </c:pt>
                <c:pt idx="12">
                  <c:v>0.28000000000000003</c:v>
                </c:pt>
                <c:pt idx="13">
                  <c:v>0.32</c:v>
                </c:pt>
                <c:pt idx="14">
                  <c:v>0.74</c:v>
                </c:pt>
                <c:pt idx="15">
                  <c:v>0.67</c:v>
                </c:pt>
                <c:pt idx="16">
                  <c:v>0.72</c:v>
                </c:pt>
                <c:pt idx="17">
                  <c:v>0.56999999999999995</c:v>
                </c:pt>
                <c:pt idx="18">
                  <c:v>0.96</c:v>
                </c:pt>
                <c:pt idx="19">
                  <c:v>0.22</c:v>
                </c:pt>
                <c:pt idx="20">
                  <c:v>0.53</c:v>
                </c:pt>
                <c:pt idx="21">
                  <c:v>0.5</c:v>
                </c:pt>
                <c:pt idx="22">
                  <c:v>0.68</c:v>
                </c:pt>
                <c:pt idx="23">
                  <c:v>0.79</c:v>
                </c:pt>
                <c:pt idx="24">
                  <c:v>0.53</c:v>
                </c:pt>
                <c:pt idx="25">
                  <c:v>0.84</c:v>
                </c:pt>
                <c:pt idx="26">
                  <c:v>0.56999999999999995</c:v>
                </c:pt>
                <c:pt idx="27">
                  <c:v>0.51</c:v>
                </c:pt>
                <c:pt idx="28">
                  <c:v>0.52</c:v>
                </c:pt>
                <c:pt idx="29">
                  <c:v>0.6</c:v>
                </c:pt>
                <c:pt idx="30">
                  <c:v>0.82</c:v>
                </c:pt>
                <c:pt idx="31">
                  <c:v>0.53</c:v>
                </c:pt>
                <c:pt idx="32">
                  <c:v>0.36</c:v>
                </c:pt>
                <c:pt idx="33">
                  <c:v>0.44</c:v>
                </c:pt>
                <c:pt idx="34">
                  <c:v>0.64</c:v>
                </c:pt>
                <c:pt idx="35">
                  <c:v>0.74</c:v>
                </c:pt>
                <c:pt idx="36">
                  <c:v>0.87</c:v>
                </c:pt>
                <c:pt idx="37">
                  <c:v>0.5</c:v>
                </c:pt>
                <c:pt idx="38">
                  <c:v>0.47</c:v>
                </c:pt>
                <c:pt idx="39">
                  <c:v>0.56999999999999995</c:v>
                </c:pt>
                <c:pt idx="40">
                  <c:v>0.36</c:v>
                </c:pt>
                <c:pt idx="41">
                  <c:v>0.69</c:v>
                </c:pt>
                <c:pt idx="42">
                  <c:v>0.41</c:v>
                </c:pt>
                <c:pt idx="43">
                  <c:v>0.43</c:v>
                </c:pt>
                <c:pt idx="44">
                  <c:v>0.47</c:v>
                </c:pt>
                <c:pt idx="45">
                  <c:v>0.2</c:v>
                </c:pt>
                <c:pt idx="46">
                  <c:v>0.48</c:v>
                </c:pt>
                <c:pt idx="47">
                  <c:v>0.54</c:v>
                </c:pt>
                <c:pt idx="48">
                  <c:v>0.44</c:v>
                </c:pt>
                <c:pt idx="49">
                  <c:v>0.79</c:v>
                </c:pt>
                <c:pt idx="50">
                  <c:v>0.38</c:v>
                </c:pt>
                <c:pt idx="51">
                  <c:v>0.48</c:v>
                </c:pt>
                <c:pt idx="52">
                  <c:v>0.98</c:v>
                </c:pt>
                <c:pt idx="53">
                  <c:v>1.06</c:v>
                </c:pt>
                <c:pt idx="54">
                  <c:v>0.84</c:v>
                </c:pt>
                <c:pt idx="55">
                  <c:v>0.91</c:v>
                </c:pt>
                <c:pt idx="56">
                  <c:v>1</c:v>
                </c:pt>
                <c:pt idx="57">
                  <c:v>0.84</c:v>
                </c:pt>
                <c:pt idx="58">
                  <c:v>0.99</c:v>
                </c:pt>
                <c:pt idx="59">
                  <c:v>0.97</c:v>
                </c:pt>
                <c:pt idx="60">
                  <c:v>0.63</c:v>
                </c:pt>
                <c:pt idx="61">
                  <c:v>0.56999999999999995</c:v>
                </c:pt>
                <c:pt idx="62">
                  <c:v>0.57999999999999996</c:v>
                </c:pt>
                <c:pt idx="63">
                  <c:v>0.23599999999999999</c:v>
                </c:pt>
                <c:pt idx="64">
                  <c:v>1.01</c:v>
                </c:pt>
                <c:pt idx="65">
                  <c:v>0.67</c:v>
                </c:pt>
                <c:pt idx="66">
                  <c:v>0.48</c:v>
                </c:pt>
                <c:pt idx="67">
                  <c:v>0.4</c:v>
                </c:pt>
                <c:pt idx="68">
                  <c:v>1</c:v>
                </c:pt>
                <c:pt idx="69">
                  <c:v>0.97</c:v>
                </c:pt>
                <c:pt idx="70">
                  <c:v>0.93</c:v>
                </c:pt>
                <c:pt idx="71">
                  <c:v>0.23</c:v>
                </c:pt>
                <c:pt idx="72">
                  <c:v>0.5</c:v>
                </c:pt>
                <c:pt idx="73">
                  <c:v>0.3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171832"/>
        <c:axId val="234172224"/>
      </c:lineChart>
      <c:scatterChart>
        <c:scatterStyle val="lineMarker"/>
        <c:varyColors val="0"/>
        <c:ser>
          <c:idx val="1"/>
          <c:order val="1"/>
          <c:tx>
            <c:strRef>
              <c:f>'Graphiques DE'!$A$106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DE'!$B$106</c:f>
              <c:numCache>
                <c:formatCode>0.000</c:formatCode>
                <c:ptCount val="1"/>
                <c:pt idx="0">
                  <c:v>0.60291891891891869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DE'!$A$107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DE'!$B$107</c:f>
              <c:numCache>
                <c:formatCode>0.000</c:formatCode>
                <c:ptCount val="1"/>
                <c:pt idx="0">
                  <c:v>1.133265405405405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DE'!$A$108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DE'!$B$108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171832"/>
        <c:axId val="234172224"/>
      </c:scatterChart>
      <c:catAx>
        <c:axId val="234171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172224"/>
        <c:crosses val="autoZero"/>
        <c:auto val="1"/>
        <c:lblAlgn val="ctr"/>
        <c:lblOffset val="100"/>
        <c:noMultiLvlLbl val="0"/>
      </c:catAx>
      <c:valAx>
        <c:axId val="23417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171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D6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(DE)'!$BA$1</c:f>
              <c:strCache>
                <c:ptCount val="1"/>
                <c:pt idx="0">
                  <c:v>Seuil 1 sigma D6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(DE)'!$BA$2:$BA$75</c:f>
              <c:numCache>
                <c:formatCode>General</c:formatCode>
                <c:ptCount val="74"/>
                <c:pt idx="0">
                  <c:v>0.65426085726737337</c:v>
                </c:pt>
                <c:pt idx="1">
                  <c:v>0.65426085726737337</c:v>
                </c:pt>
                <c:pt idx="2">
                  <c:v>0.65426085726737337</c:v>
                </c:pt>
                <c:pt idx="3">
                  <c:v>0.65426085726737337</c:v>
                </c:pt>
                <c:pt idx="4">
                  <c:v>0.65426085726737337</c:v>
                </c:pt>
                <c:pt idx="5">
                  <c:v>0.65426085726737337</c:v>
                </c:pt>
                <c:pt idx="6">
                  <c:v>0.65426085726737337</c:v>
                </c:pt>
                <c:pt idx="7">
                  <c:v>0.65426085726737337</c:v>
                </c:pt>
                <c:pt idx="8">
                  <c:v>0.65426085726737337</c:v>
                </c:pt>
                <c:pt idx="9">
                  <c:v>0.65426085726737337</c:v>
                </c:pt>
                <c:pt idx="10">
                  <c:v>0.65426085726737337</c:v>
                </c:pt>
                <c:pt idx="11">
                  <c:v>0.65426085726737337</c:v>
                </c:pt>
                <c:pt idx="12">
                  <c:v>0.65426085726737337</c:v>
                </c:pt>
                <c:pt idx="13">
                  <c:v>0.65426085726737337</c:v>
                </c:pt>
                <c:pt idx="14">
                  <c:v>0.65426085726737337</c:v>
                </c:pt>
                <c:pt idx="15">
                  <c:v>0.65426085726737337</c:v>
                </c:pt>
                <c:pt idx="16">
                  <c:v>0.65426085726737337</c:v>
                </c:pt>
                <c:pt idx="17">
                  <c:v>0.65426085726737337</c:v>
                </c:pt>
                <c:pt idx="18">
                  <c:v>0.65426085726737337</c:v>
                </c:pt>
                <c:pt idx="19">
                  <c:v>0.65426085726737337</c:v>
                </c:pt>
                <c:pt idx="20">
                  <c:v>0.65426085726737337</c:v>
                </c:pt>
                <c:pt idx="21">
                  <c:v>0.65426085726737337</c:v>
                </c:pt>
                <c:pt idx="22">
                  <c:v>0.65426085726737337</c:v>
                </c:pt>
                <c:pt idx="23">
                  <c:v>0.65426085726737337</c:v>
                </c:pt>
                <c:pt idx="24">
                  <c:v>0.65426085726737337</c:v>
                </c:pt>
                <c:pt idx="25">
                  <c:v>0.65426085726737337</c:v>
                </c:pt>
                <c:pt idx="26">
                  <c:v>0.65426085726737337</c:v>
                </c:pt>
                <c:pt idx="27">
                  <c:v>0.65426085726737337</c:v>
                </c:pt>
                <c:pt idx="28">
                  <c:v>0.65426085726737337</c:v>
                </c:pt>
                <c:pt idx="29">
                  <c:v>0.65426085726737337</c:v>
                </c:pt>
                <c:pt idx="30">
                  <c:v>0.65426085726737337</c:v>
                </c:pt>
                <c:pt idx="31">
                  <c:v>0.65426085726737337</c:v>
                </c:pt>
                <c:pt idx="32">
                  <c:v>0.65426085726737337</c:v>
                </c:pt>
                <c:pt idx="33">
                  <c:v>0.65426085726737337</c:v>
                </c:pt>
                <c:pt idx="34">
                  <c:v>0.65426085726737337</c:v>
                </c:pt>
                <c:pt idx="35">
                  <c:v>0.65426085726737337</c:v>
                </c:pt>
                <c:pt idx="36">
                  <c:v>0.65426085726737337</c:v>
                </c:pt>
                <c:pt idx="37">
                  <c:v>0.65426085726737337</c:v>
                </c:pt>
                <c:pt idx="38">
                  <c:v>0.65426085726737337</c:v>
                </c:pt>
                <c:pt idx="39">
                  <c:v>0.65426085726737337</c:v>
                </c:pt>
                <c:pt idx="40">
                  <c:v>0.65426085726737337</c:v>
                </c:pt>
                <c:pt idx="41">
                  <c:v>0.65426085726737337</c:v>
                </c:pt>
                <c:pt idx="42">
                  <c:v>0.65426085726737337</c:v>
                </c:pt>
                <c:pt idx="43">
                  <c:v>0.65426085726737337</c:v>
                </c:pt>
                <c:pt idx="44">
                  <c:v>0.65426085726737337</c:v>
                </c:pt>
                <c:pt idx="45">
                  <c:v>0.65426085726737337</c:v>
                </c:pt>
                <c:pt idx="46">
                  <c:v>0.65426085726737337</c:v>
                </c:pt>
                <c:pt idx="47">
                  <c:v>0.65426085726737337</c:v>
                </c:pt>
                <c:pt idx="48">
                  <c:v>0.65426085726737337</c:v>
                </c:pt>
                <c:pt idx="49">
                  <c:v>0.65426085726737337</c:v>
                </c:pt>
                <c:pt idx="50">
                  <c:v>0.65426085726737337</c:v>
                </c:pt>
                <c:pt idx="51">
                  <c:v>0.65426085726737337</c:v>
                </c:pt>
                <c:pt idx="52">
                  <c:v>0.65426085726737337</c:v>
                </c:pt>
                <c:pt idx="53">
                  <c:v>0.65426085726737337</c:v>
                </c:pt>
                <c:pt idx="54">
                  <c:v>0.65426085726737337</c:v>
                </c:pt>
                <c:pt idx="55">
                  <c:v>0.65426085726737337</c:v>
                </c:pt>
                <c:pt idx="56">
                  <c:v>0.65426085726737337</c:v>
                </c:pt>
                <c:pt idx="57">
                  <c:v>0.65426085726737337</c:v>
                </c:pt>
                <c:pt idx="58">
                  <c:v>0.65426085726737337</c:v>
                </c:pt>
                <c:pt idx="59">
                  <c:v>0.65426085726737337</c:v>
                </c:pt>
                <c:pt idx="60">
                  <c:v>0.65426085726737337</c:v>
                </c:pt>
                <c:pt idx="61">
                  <c:v>0.65426085726737337</c:v>
                </c:pt>
                <c:pt idx="62">
                  <c:v>0.65426085726737337</c:v>
                </c:pt>
                <c:pt idx="63">
                  <c:v>0.65426085726737337</c:v>
                </c:pt>
                <c:pt idx="64">
                  <c:v>0.65426085726737337</c:v>
                </c:pt>
                <c:pt idx="65">
                  <c:v>0.65426085726737337</c:v>
                </c:pt>
                <c:pt idx="66">
                  <c:v>0.65426085726737337</c:v>
                </c:pt>
                <c:pt idx="67">
                  <c:v>0.65426085726737337</c:v>
                </c:pt>
                <c:pt idx="68">
                  <c:v>0.65426085726737337</c:v>
                </c:pt>
                <c:pt idx="69">
                  <c:v>0.65426085726737337</c:v>
                </c:pt>
                <c:pt idx="70">
                  <c:v>0.65426085726737337</c:v>
                </c:pt>
                <c:pt idx="71">
                  <c:v>0.65426085726737337</c:v>
                </c:pt>
                <c:pt idx="72">
                  <c:v>0.65426085726737337</c:v>
                </c:pt>
                <c:pt idx="73">
                  <c:v>0.65426085726737337</c:v>
                </c:pt>
              </c:numCache>
            </c:numRef>
          </c:val>
        </c:ser>
        <c:ser>
          <c:idx val="5"/>
          <c:order val="5"/>
          <c:tx>
            <c:strRef>
              <c:f>'DROIT Extrados (DE)'!$BB$1</c:f>
              <c:strCache>
                <c:ptCount val="1"/>
                <c:pt idx="0">
                  <c:v>Seuil 2 sigma D6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(DE)'!$BB$2:$BB$75</c:f>
              <c:numCache>
                <c:formatCode>General</c:formatCode>
                <c:ptCount val="74"/>
                <c:pt idx="0">
                  <c:v>0.15143653294304904</c:v>
                </c:pt>
                <c:pt idx="1">
                  <c:v>0.15143653294304904</c:v>
                </c:pt>
                <c:pt idx="2">
                  <c:v>0.15143653294304904</c:v>
                </c:pt>
                <c:pt idx="3">
                  <c:v>0.15143653294304904</c:v>
                </c:pt>
                <c:pt idx="4">
                  <c:v>0.15143653294304904</c:v>
                </c:pt>
                <c:pt idx="5">
                  <c:v>0.15143653294304904</c:v>
                </c:pt>
                <c:pt idx="6">
                  <c:v>0.15143653294304904</c:v>
                </c:pt>
                <c:pt idx="7">
                  <c:v>0.15143653294304904</c:v>
                </c:pt>
                <c:pt idx="8">
                  <c:v>0.15143653294304904</c:v>
                </c:pt>
                <c:pt idx="9">
                  <c:v>0.15143653294304904</c:v>
                </c:pt>
                <c:pt idx="10">
                  <c:v>0.15143653294304904</c:v>
                </c:pt>
                <c:pt idx="11">
                  <c:v>0.15143653294304904</c:v>
                </c:pt>
                <c:pt idx="12">
                  <c:v>0.15143653294304904</c:v>
                </c:pt>
                <c:pt idx="13">
                  <c:v>0.15143653294304904</c:v>
                </c:pt>
                <c:pt idx="14">
                  <c:v>0.15143653294304904</c:v>
                </c:pt>
                <c:pt idx="15">
                  <c:v>0.15143653294304904</c:v>
                </c:pt>
                <c:pt idx="16">
                  <c:v>0.15143653294304904</c:v>
                </c:pt>
                <c:pt idx="17">
                  <c:v>0.15143653294304904</c:v>
                </c:pt>
                <c:pt idx="18">
                  <c:v>0.15143653294304904</c:v>
                </c:pt>
                <c:pt idx="19">
                  <c:v>0.15143653294304904</c:v>
                </c:pt>
                <c:pt idx="20">
                  <c:v>0.15143653294304904</c:v>
                </c:pt>
                <c:pt idx="21">
                  <c:v>0.15143653294304904</c:v>
                </c:pt>
                <c:pt idx="22">
                  <c:v>0.15143653294304904</c:v>
                </c:pt>
                <c:pt idx="23">
                  <c:v>0.15143653294304904</c:v>
                </c:pt>
                <c:pt idx="24">
                  <c:v>0.15143653294304904</c:v>
                </c:pt>
                <c:pt idx="25">
                  <c:v>0.15143653294304904</c:v>
                </c:pt>
                <c:pt idx="26">
                  <c:v>0.15143653294304904</c:v>
                </c:pt>
                <c:pt idx="27">
                  <c:v>0.15143653294304904</c:v>
                </c:pt>
                <c:pt idx="28">
                  <c:v>0.15143653294304904</c:v>
                </c:pt>
                <c:pt idx="29">
                  <c:v>0.15143653294304904</c:v>
                </c:pt>
                <c:pt idx="30">
                  <c:v>0.15143653294304904</c:v>
                </c:pt>
                <c:pt idx="31">
                  <c:v>0.15143653294304904</c:v>
                </c:pt>
                <c:pt idx="32">
                  <c:v>0.15143653294304904</c:v>
                </c:pt>
                <c:pt idx="33">
                  <c:v>0.15143653294304904</c:v>
                </c:pt>
                <c:pt idx="34">
                  <c:v>0.15143653294304904</c:v>
                </c:pt>
                <c:pt idx="35">
                  <c:v>0.15143653294304904</c:v>
                </c:pt>
                <c:pt idx="36">
                  <c:v>0.15143653294304904</c:v>
                </c:pt>
                <c:pt idx="37">
                  <c:v>0.15143653294304904</c:v>
                </c:pt>
                <c:pt idx="38">
                  <c:v>0.15143653294304904</c:v>
                </c:pt>
                <c:pt idx="39">
                  <c:v>0.15143653294304904</c:v>
                </c:pt>
                <c:pt idx="40">
                  <c:v>0.15143653294304904</c:v>
                </c:pt>
                <c:pt idx="41">
                  <c:v>0.15143653294304904</c:v>
                </c:pt>
                <c:pt idx="42">
                  <c:v>0.15143653294304904</c:v>
                </c:pt>
                <c:pt idx="43">
                  <c:v>0.15143653294304904</c:v>
                </c:pt>
                <c:pt idx="44">
                  <c:v>0.15143653294304904</c:v>
                </c:pt>
                <c:pt idx="45">
                  <c:v>0.15143653294304904</c:v>
                </c:pt>
                <c:pt idx="46">
                  <c:v>0.15143653294304904</c:v>
                </c:pt>
                <c:pt idx="47">
                  <c:v>0.15143653294304904</c:v>
                </c:pt>
                <c:pt idx="48">
                  <c:v>0.15143653294304904</c:v>
                </c:pt>
                <c:pt idx="49">
                  <c:v>0.15143653294304904</c:v>
                </c:pt>
                <c:pt idx="50">
                  <c:v>0.15143653294304904</c:v>
                </c:pt>
                <c:pt idx="51">
                  <c:v>0.15143653294304904</c:v>
                </c:pt>
                <c:pt idx="52">
                  <c:v>0.15143653294304904</c:v>
                </c:pt>
                <c:pt idx="53">
                  <c:v>0.15143653294304904</c:v>
                </c:pt>
                <c:pt idx="54">
                  <c:v>0.15143653294304904</c:v>
                </c:pt>
                <c:pt idx="55">
                  <c:v>0.15143653294304904</c:v>
                </c:pt>
                <c:pt idx="56">
                  <c:v>0.15143653294304904</c:v>
                </c:pt>
                <c:pt idx="57">
                  <c:v>0.15143653294304904</c:v>
                </c:pt>
                <c:pt idx="58">
                  <c:v>0.15143653294304904</c:v>
                </c:pt>
                <c:pt idx="59">
                  <c:v>0.15143653294304904</c:v>
                </c:pt>
                <c:pt idx="60">
                  <c:v>0.15143653294304904</c:v>
                </c:pt>
                <c:pt idx="61">
                  <c:v>0.15143653294304904</c:v>
                </c:pt>
                <c:pt idx="62">
                  <c:v>0.15143653294304904</c:v>
                </c:pt>
                <c:pt idx="63">
                  <c:v>0.15143653294304904</c:v>
                </c:pt>
                <c:pt idx="64">
                  <c:v>0.15143653294304904</c:v>
                </c:pt>
                <c:pt idx="65">
                  <c:v>0.15143653294304904</c:v>
                </c:pt>
                <c:pt idx="66">
                  <c:v>0.15143653294304904</c:v>
                </c:pt>
                <c:pt idx="67">
                  <c:v>0.15143653294304904</c:v>
                </c:pt>
                <c:pt idx="68">
                  <c:v>0.15143653294304904</c:v>
                </c:pt>
                <c:pt idx="69">
                  <c:v>0.15143653294304904</c:v>
                </c:pt>
                <c:pt idx="70">
                  <c:v>0.15143653294304904</c:v>
                </c:pt>
                <c:pt idx="71">
                  <c:v>0.15143653294304904</c:v>
                </c:pt>
                <c:pt idx="72">
                  <c:v>0.15143653294304904</c:v>
                </c:pt>
                <c:pt idx="73">
                  <c:v>0.15143653294304904</c:v>
                </c:pt>
              </c:numCache>
            </c:numRef>
          </c:val>
        </c:ser>
        <c:ser>
          <c:idx val="6"/>
          <c:order val="6"/>
          <c:tx>
            <c:strRef>
              <c:f>'DROIT Extrados (DE)'!$BC$1</c:f>
              <c:strCache>
                <c:ptCount val="1"/>
                <c:pt idx="0">
                  <c:v>Seuil 3 sigma D6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(DE)'!$BC$2:$BC$75</c:f>
              <c:numCache>
                <c:formatCode>General</c:formatCode>
                <c:ptCount val="74"/>
                <c:pt idx="0">
                  <c:v>0.15143653294304904</c:v>
                </c:pt>
                <c:pt idx="1">
                  <c:v>0.15143653294304904</c:v>
                </c:pt>
                <c:pt idx="2">
                  <c:v>0.15143653294304904</c:v>
                </c:pt>
                <c:pt idx="3">
                  <c:v>0.15143653294304904</c:v>
                </c:pt>
                <c:pt idx="4">
                  <c:v>0.15143653294304904</c:v>
                </c:pt>
                <c:pt idx="5">
                  <c:v>0.15143653294304904</c:v>
                </c:pt>
                <c:pt idx="6">
                  <c:v>0.15143653294304904</c:v>
                </c:pt>
                <c:pt idx="7">
                  <c:v>0.15143653294304904</c:v>
                </c:pt>
                <c:pt idx="8">
                  <c:v>0.15143653294304904</c:v>
                </c:pt>
                <c:pt idx="9">
                  <c:v>0.15143653294304904</c:v>
                </c:pt>
                <c:pt idx="10">
                  <c:v>0.15143653294304904</c:v>
                </c:pt>
                <c:pt idx="11">
                  <c:v>0.15143653294304904</c:v>
                </c:pt>
                <c:pt idx="12">
                  <c:v>0.15143653294304904</c:v>
                </c:pt>
                <c:pt idx="13">
                  <c:v>0.15143653294304904</c:v>
                </c:pt>
                <c:pt idx="14">
                  <c:v>0.15143653294304904</c:v>
                </c:pt>
                <c:pt idx="15">
                  <c:v>0.15143653294304904</c:v>
                </c:pt>
                <c:pt idx="16">
                  <c:v>0.15143653294304904</c:v>
                </c:pt>
                <c:pt idx="17">
                  <c:v>0.15143653294304904</c:v>
                </c:pt>
                <c:pt idx="18">
                  <c:v>0.15143653294304904</c:v>
                </c:pt>
                <c:pt idx="19">
                  <c:v>0.15143653294304904</c:v>
                </c:pt>
                <c:pt idx="20">
                  <c:v>0.15143653294304904</c:v>
                </c:pt>
                <c:pt idx="21">
                  <c:v>0.15143653294304904</c:v>
                </c:pt>
                <c:pt idx="22">
                  <c:v>0.15143653294304904</c:v>
                </c:pt>
                <c:pt idx="23">
                  <c:v>0.15143653294304904</c:v>
                </c:pt>
                <c:pt idx="24">
                  <c:v>0.15143653294304904</c:v>
                </c:pt>
                <c:pt idx="25">
                  <c:v>0.15143653294304904</c:v>
                </c:pt>
                <c:pt idx="26">
                  <c:v>0.15143653294304904</c:v>
                </c:pt>
                <c:pt idx="27">
                  <c:v>0.15143653294304904</c:v>
                </c:pt>
                <c:pt idx="28">
                  <c:v>0.15143653294304904</c:v>
                </c:pt>
                <c:pt idx="29">
                  <c:v>0.15143653294304904</c:v>
                </c:pt>
                <c:pt idx="30">
                  <c:v>0.15143653294304904</c:v>
                </c:pt>
                <c:pt idx="31">
                  <c:v>0.15143653294304904</c:v>
                </c:pt>
                <c:pt idx="32">
                  <c:v>0.15143653294304904</c:v>
                </c:pt>
                <c:pt idx="33">
                  <c:v>0.15143653294304904</c:v>
                </c:pt>
                <c:pt idx="34">
                  <c:v>0.15143653294304904</c:v>
                </c:pt>
                <c:pt idx="35">
                  <c:v>0.15143653294304904</c:v>
                </c:pt>
                <c:pt idx="36">
                  <c:v>0.15143653294304904</c:v>
                </c:pt>
                <c:pt idx="37">
                  <c:v>0.15143653294304904</c:v>
                </c:pt>
                <c:pt idx="38">
                  <c:v>0.15143653294304904</c:v>
                </c:pt>
                <c:pt idx="39">
                  <c:v>0.15143653294304904</c:v>
                </c:pt>
                <c:pt idx="40">
                  <c:v>0.15143653294304904</c:v>
                </c:pt>
                <c:pt idx="41">
                  <c:v>0.15143653294304904</c:v>
                </c:pt>
                <c:pt idx="42">
                  <c:v>0.15143653294304904</c:v>
                </c:pt>
                <c:pt idx="43">
                  <c:v>0.15143653294304904</c:v>
                </c:pt>
                <c:pt idx="44">
                  <c:v>0.15143653294304904</c:v>
                </c:pt>
                <c:pt idx="45">
                  <c:v>0.15143653294304904</c:v>
                </c:pt>
                <c:pt idx="46">
                  <c:v>0.15143653294304904</c:v>
                </c:pt>
                <c:pt idx="47">
                  <c:v>0.15143653294304904</c:v>
                </c:pt>
                <c:pt idx="48">
                  <c:v>0.15143653294304904</c:v>
                </c:pt>
                <c:pt idx="49">
                  <c:v>0.15143653294304904</c:v>
                </c:pt>
                <c:pt idx="50">
                  <c:v>0.15143653294304904</c:v>
                </c:pt>
                <c:pt idx="51">
                  <c:v>0.15143653294304904</c:v>
                </c:pt>
                <c:pt idx="52">
                  <c:v>0.15143653294304904</c:v>
                </c:pt>
                <c:pt idx="53">
                  <c:v>0.15143653294304904</c:v>
                </c:pt>
                <c:pt idx="54">
                  <c:v>0.15143653294304904</c:v>
                </c:pt>
                <c:pt idx="55">
                  <c:v>0.15143653294304904</c:v>
                </c:pt>
                <c:pt idx="56">
                  <c:v>0.15143653294304904</c:v>
                </c:pt>
                <c:pt idx="57">
                  <c:v>0.15143653294304904</c:v>
                </c:pt>
                <c:pt idx="58">
                  <c:v>0.15143653294304904</c:v>
                </c:pt>
                <c:pt idx="59">
                  <c:v>0.15143653294304904</c:v>
                </c:pt>
                <c:pt idx="60">
                  <c:v>0.15143653294304904</c:v>
                </c:pt>
                <c:pt idx="61">
                  <c:v>0.15143653294304904</c:v>
                </c:pt>
                <c:pt idx="62">
                  <c:v>0.15143653294304904</c:v>
                </c:pt>
                <c:pt idx="63">
                  <c:v>0.15143653294304904</c:v>
                </c:pt>
                <c:pt idx="64">
                  <c:v>0.15143653294304904</c:v>
                </c:pt>
                <c:pt idx="65">
                  <c:v>0.15143653294304904</c:v>
                </c:pt>
                <c:pt idx="66">
                  <c:v>0.15143653294304904</c:v>
                </c:pt>
                <c:pt idx="67">
                  <c:v>0.15143653294304904</c:v>
                </c:pt>
                <c:pt idx="68">
                  <c:v>0.15143653294304904</c:v>
                </c:pt>
                <c:pt idx="69">
                  <c:v>0.15143653294304904</c:v>
                </c:pt>
                <c:pt idx="70">
                  <c:v>0.15143653294304904</c:v>
                </c:pt>
                <c:pt idx="71">
                  <c:v>0.15143653294304904</c:v>
                </c:pt>
                <c:pt idx="72">
                  <c:v>0.15143653294304904</c:v>
                </c:pt>
                <c:pt idx="73">
                  <c:v>0.15143653294304904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173008"/>
        <c:axId val="234173400"/>
      </c:areaChart>
      <c:lineChart>
        <c:grouping val="standard"/>
        <c:varyColors val="0"/>
        <c:ser>
          <c:idx val="0"/>
          <c:order val="0"/>
          <c:tx>
            <c:strRef>
              <c:f>'DROIT Extrados (DE)'!$M$1</c:f>
              <c:strCache>
                <c:ptCount val="1"/>
                <c:pt idx="0">
                  <c:v>cercle D6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(DE)'!$M$2:$M$77</c:f>
              <c:numCache>
                <c:formatCode>0.00</c:formatCode>
                <c:ptCount val="76"/>
                <c:pt idx="0">
                  <c:v>0.3</c:v>
                </c:pt>
                <c:pt idx="1">
                  <c:v>0.41</c:v>
                </c:pt>
                <c:pt idx="2">
                  <c:v>0.62</c:v>
                </c:pt>
                <c:pt idx="3">
                  <c:v>0.48</c:v>
                </c:pt>
                <c:pt idx="4">
                  <c:v>0.44</c:v>
                </c:pt>
                <c:pt idx="5">
                  <c:v>0.55000000000000004</c:v>
                </c:pt>
                <c:pt idx="6">
                  <c:v>0.62</c:v>
                </c:pt>
                <c:pt idx="7">
                  <c:v>0.56000000000000005</c:v>
                </c:pt>
                <c:pt idx="8">
                  <c:v>0.35</c:v>
                </c:pt>
                <c:pt idx="9">
                  <c:v>0.24</c:v>
                </c:pt>
                <c:pt idx="10">
                  <c:v>0.39</c:v>
                </c:pt>
                <c:pt idx="11">
                  <c:v>0.68</c:v>
                </c:pt>
                <c:pt idx="12">
                  <c:v>0.36</c:v>
                </c:pt>
                <c:pt idx="13">
                  <c:v>0.4</c:v>
                </c:pt>
                <c:pt idx="14">
                  <c:v>0.59</c:v>
                </c:pt>
                <c:pt idx="15">
                  <c:v>0.77</c:v>
                </c:pt>
                <c:pt idx="16">
                  <c:v>0.56999999999999995</c:v>
                </c:pt>
                <c:pt idx="17">
                  <c:v>0.57999999999999996</c:v>
                </c:pt>
                <c:pt idx="18">
                  <c:v>0.47</c:v>
                </c:pt>
                <c:pt idx="19">
                  <c:v>0.53</c:v>
                </c:pt>
                <c:pt idx="20">
                  <c:v>0.48</c:v>
                </c:pt>
                <c:pt idx="21">
                  <c:v>0.53</c:v>
                </c:pt>
                <c:pt idx="22">
                  <c:v>0.45</c:v>
                </c:pt>
                <c:pt idx="23">
                  <c:v>0.6</c:v>
                </c:pt>
                <c:pt idx="24">
                  <c:v>0.43</c:v>
                </c:pt>
                <c:pt idx="25">
                  <c:v>0.48</c:v>
                </c:pt>
                <c:pt idx="26">
                  <c:v>0.51</c:v>
                </c:pt>
                <c:pt idx="27">
                  <c:v>0.34</c:v>
                </c:pt>
                <c:pt idx="28">
                  <c:v>0.51</c:v>
                </c:pt>
                <c:pt idx="29">
                  <c:v>0.62</c:v>
                </c:pt>
                <c:pt idx="30">
                  <c:v>0.64</c:v>
                </c:pt>
                <c:pt idx="31">
                  <c:v>0.57999999999999996</c:v>
                </c:pt>
                <c:pt idx="32">
                  <c:v>0.37</c:v>
                </c:pt>
                <c:pt idx="33">
                  <c:v>0.5</c:v>
                </c:pt>
                <c:pt idx="34">
                  <c:v>0.52</c:v>
                </c:pt>
                <c:pt idx="35">
                  <c:v>0.39</c:v>
                </c:pt>
                <c:pt idx="36">
                  <c:v>0.65</c:v>
                </c:pt>
                <c:pt idx="37">
                  <c:v>0.44</c:v>
                </c:pt>
                <c:pt idx="38">
                  <c:v>0.5</c:v>
                </c:pt>
                <c:pt idx="39">
                  <c:v>0.46</c:v>
                </c:pt>
                <c:pt idx="40">
                  <c:v>0.37</c:v>
                </c:pt>
                <c:pt idx="41">
                  <c:v>0.38</c:v>
                </c:pt>
                <c:pt idx="42">
                  <c:v>0.41</c:v>
                </c:pt>
                <c:pt idx="43">
                  <c:v>0.37</c:v>
                </c:pt>
                <c:pt idx="44">
                  <c:v>0.3</c:v>
                </c:pt>
                <c:pt idx="45">
                  <c:v>0.18</c:v>
                </c:pt>
                <c:pt idx="46">
                  <c:v>0.26</c:v>
                </c:pt>
                <c:pt idx="47">
                  <c:v>0.37</c:v>
                </c:pt>
                <c:pt idx="48">
                  <c:v>0.41</c:v>
                </c:pt>
                <c:pt idx="49">
                  <c:v>0.62</c:v>
                </c:pt>
                <c:pt idx="50">
                  <c:v>0.25</c:v>
                </c:pt>
                <c:pt idx="51">
                  <c:v>0.41</c:v>
                </c:pt>
                <c:pt idx="52">
                  <c:v>0.78</c:v>
                </c:pt>
                <c:pt idx="53">
                  <c:v>0.71</c:v>
                </c:pt>
                <c:pt idx="54">
                  <c:v>0.62</c:v>
                </c:pt>
                <c:pt idx="55">
                  <c:v>0.56999999999999995</c:v>
                </c:pt>
                <c:pt idx="56">
                  <c:v>0.52</c:v>
                </c:pt>
                <c:pt idx="57">
                  <c:v>0.71</c:v>
                </c:pt>
                <c:pt idx="58">
                  <c:v>0.81</c:v>
                </c:pt>
                <c:pt idx="59">
                  <c:v>0.53</c:v>
                </c:pt>
                <c:pt idx="60">
                  <c:v>0.61</c:v>
                </c:pt>
                <c:pt idx="61">
                  <c:v>0.49</c:v>
                </c:pt>
                <c:pt idx="62">
                  <c:v>0.26</c:v>
                </c:pt>
                <c:pt idx="63">
                  <c:v>0.499</c:v>
                </c:pt>
                <c:pt idx="64">
                  <c:v>0.82</c:v>
                </c:pt>
                <c:pt idx="65">
                  <c:v>0.57999999999999996</c:v>
                </c:pt>
                <c:pt idx="66">
                  <c:v>0.46</c:v>
                </c:pt>
                <c:pt idx="67">
                  <c:v>0.35</c:v>
                </c:pt>
                <c:pt idx="68">
                  <c:v>0.97</c:v>
                </c:pt>
                <c:pt idx="69">
                  <c:v>0.54</c:v>
                </c:pt>
                <c:pt idx="70">
                  <c:v>0.79</c:v>
                </c:pt>
                <c:pt idx="71">
                  <c:v>0.43</c:v>
                </c:pt>
                <c:pt idx="72">
                  <c:v>0.36</c:v>
                </c:pt>
                <c:pt idx="73">
                  <c:v>0.56000000000000005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173008"/>
        <c:axId val="234173400"/>
      </c:lineChart>
      <c:scatterChart>
        <c:scatterStyle val="lineMarker"/>
        <c:varyColors val="0"/>
        <c:ser>
          <c:idx val="1"/>
          <c:order val="1"/>
          <c:tx>
            <c:strRef>
              <c:f>'Graphiques DE'!$A$118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DE'!$B$118</c:f>
              <c:numCache>
                <c:formatCode>0.000</c:formatCode>
                <c:ptCount val="1"/>
                <c:pt idx="0">
                  <c:v>0.50282432432432433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DE'!$A$119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DE'!$B$119</c:f>
              <c:numCache>
                <c:formatCode>0.000</c:formatCode>
                <c:ptCount val="1"/>
                <c:pt idx="0">
                  <c:v>0.86052243243243232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DE'!$A$120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DE'!$B$120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173008"/>
        <c:axId val="234173400"/>
      </c:scatterChart>
      <c:catAx>
        <c:axId val="234173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173400"/>
        <c:crosses val="autoZero"/>
        <c:auto val="1"/>
        <c:lblAlgn val="ctr"/>
        <c:lblOffset val="100"/>
        <c:noMultiLvlLbl val="0"/>
      </c:catAx>
      <c:valAx>
        <c:axId val="234173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17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D7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(DE)'!$BE$1</c:f>
              <c:strCache>
                <c:ptCount val="1"/>
                <c:pt idx="0">
                  <c:v>Seuil 1 sigma D7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(DE)'!$BE$2:$BE$75</c:f>
              <c:numCache>
                <c:formatCode>General</c:formatCode>
                <c:ptCount val="74"/>
                <c:pt idx="0">
                  <c:v>0.61541298732488015</c:v>
                </c:pt>
                <c:pt idx="1">
                  <c:v>0.61541298732488015</c:v>
                </c:pt>
                <c:pt idx="2">
                  <c:v>0.61541298732488015</c:v>
                </c:pt>
                <c:pt idx="3">
                  <c:v>0.61541298732488015</c:v>
                </c:pt>
                <c:pt idx="4">
                  <c:v>0.61541298732488015</c:v>
                </c:pt>
                <c:pt idx="5">
                  <c:v>0.61541298732488015</c:v>
                </c:pt>
                <c:pt idx="6">
                  <c:v>0.61541298732488015</c:v>
                </c:pt>
                <c:pt idx="7">
                  <c:v>0.61541298732488015</c:v>
                </c:pt>
                <c:pt idx="8">
                  <c:v>0.61541298732488015</c:v>
                </c:pt>
                <c:pt idx="9">
                  <c:v>0.61541298732488015</c:v>
                </c:pt>
                <c:pt idx="10">
                  <c:v>0.61541298732488015</c:v>
                </c:pt>
                <c:pt idx="11">
                  <c:v>0.61541298732488015</c:v>
                </c:pt>
                <c:pt idx="12">
                  <c:v>0.61541298732488015</c:v>
                </c:pt>
                <c:pt idx="13">
                  <c:v>0.61541298732488015</c:v>
                </c:pt>
                <c:pt idx="14">
                  <c:v>0.61541298732488015</c:v>
                </c:pt>
                <c:pt idx="15">
                  <c:v>0.61541298732488015</c:v>
                </c:pt>
                <c:pt idx="16">
                  <c:v>0.61541298732488015</c:v>
                </c:pt>
                <c:pt idx="17">
                  <c:v>0.61541298732488015</c:v>
                </c:pt>
                <c:pt idx="18">
                  <c:v>0.61541298732488015</c:v>
                </c:pt>
                <c:pt idx="19">
                  <c:v>0.61541298732488015</c:v>
                </c:pt>
                <c:pt idx="20">
                  <c:v>0.61541298732488015</c:v>
                </c:pt>
                <c:pt idx="21">
                  <c:v>0.61541298732488015</c:v>
                </c:pt>
                <c:pt idx="22">
                  <c:v>0.61541298732488015</c:v>
                </c:pt>
                <c:pt idx="23">
                  <c:v>0.61541298732488015</c:v>
                </c:pt>
                <c:pt idx="24">
                  <c:v>0.61541298732488015</c:v>
                </c:pt>
                <c:pt idx="25">
                  <c:v>0.61541298732488015</c:v>
                </c:pt>
                <c:pt idx="26">
                  <c:v>0.61541298732488015</c:v>
                </c:pt>
                <c:pt idx="27">
                  <c:v>0.61541298732488015</c:v>
                </c:pt>
                <c:pt idx="28">
                  <c:v>0.61541298732488015</c:v>
                </c:pt>
                <c:pt idx="29">
                  <c:v>0.61541298732488015</c:v>
                </c:pt>
                <c:pt idx="30">
                  <c:v>0.61541298732488015</c:v>
                </c:pt>
                <c:pt idx="31">
                  <c:v>0.61541298732488015</c:v>
                </c:pt>
                <c:pt idx="32">
                  <c:v>0.61541298732488015</c:v>
                </c:pt>
                <c:pt idx="33">
                  <c:v>0.61541298732488015</c:v>
                </c:pt>
                <c:pt idx="34">
                  <c:v>0.61541298732488015</c:v>
                </c:pt>
                <c:pt idx="35">
                  <c:v>0.61541298732488015</c:v>
                </c:pt>
                <c:pt idx="36">
                  <c:v>0.61541298732488015</c:v>
                </c:pt>
                <c:pt idx="37">
                  <c:v>0.61541298732488015</c:v>
                </c:pt>
                <c:pt idx="38">
                  <c:v>0.61541298732488015</c:v>
                </c:pt>
                <c:pt idx="39">
                  <c:v>0.61541298732488015</c:v>
                </c:pt>
                <c:pt idx="40">
                  <c:v>0.61541298732488015</c:v>
                </c:pt>
                <c:pt idx="41">
                  <c:v>0.61541298732488015</c:v>
                </c:pt>
                <c:pt idx="42">
                  <c:v>0.61541298732488015</c:v>
                </c:pt>
                <c:pt idx="43">
                  <c:v>0.61541298732488015</c:v>
                </c:pt>
                <c:pt idx="44">
                  <c:v>0.61541298732488015</c:v>
                </c:pt>
                <c:pt idx="45">
                  <c:v>0.61541298732488015</c:v>
                </c:pt>
                <c:pt idx="46">
                  <c:v>0.61541298732488015</c:v>
                </c:pt>
                <c:pt idx="47">
                  <c:v>0.61541298732488015</c:v>
                </c:pt>
                <c:pt idx="48">
                  <c:v>0.61541298732488015</c:v>
                </c:pt>
                <c:pt idx="49">
                  <c:v>0.61541298732488015</c:v>
                </c:pt>
                <c:pt idx="50">
                  <c:v>0.61541298732488015</c:v>
                </c:pt>
                <c:pt idx="51">
                  <c:v>0.61541298732488015</c:v>
                </c:pt>
                <c:pt idx="52">
                  <c:v>0.61541298732488015</c:v>
                </c:pt>
                <c:pt idx="53">
                  <c:v>0.61541298732488015</c:v>
                </c:pt>
                <c:pt idx="54">
                  <c:v>0.61541298732488015</c:v>
                </c:pt>
                <c:pt idx="55">
                  <c:v>0.61541298732488015</c:v>
                </c:pt>
                <c:pt idx="56">
                  <c:v>0.61541298732488015</c:v>
                </c:pt>
                <c:pt idx="57">
                  <c:v>0.61541298732488015</c:v>
                </c:pt>
                <c:pt idx="58">
                  <c:v>0.61541298732488015</c:v>
                </c:pt>
                <c:pt idx="59">
                  <c:v>0.61541298732488015</c:v>
                </c:pt>
                <c:pt idx="60">
                  <c:v>0.61541298732488015</c:v>
                </c:pt>
                <c:pt idx="61">
                  <c:v>0.61541298732488015</c:v>
                </c:pt>
                <c:pt idx="62">
                  <c:v>0.61541298732488015</c:v>
                </c:pt>
                <c:pt idx="63">
                  <c:v>0.61541298732488015</c:v>
                </c:pt>
                <c:pt idx="64">
                  <c:v>0.61541298732488015</c:v>
                </c:pt>
                <c:pt idx="65">
                  <c:v>0.61541298732488015</c:v>
                </c:pt>
                <c:pt idx="66">
                  <c:v>0.61541298732488015</c:v>
                </c:pt>
                <c:pt idx="67">
                  <c:v>0.61541298732488015</c:v>
                </c:pt>
                <c:pt idx="68">
                  <c:v>0.61541298732488015</c:v>
                </c:pt>
                <c:pt idx="69">
                  <c:v>0.61541298732488015</c:v>
                </c:pt>
                <c:pt idx="70">
                  <c:v>0.61541298732488015</c:v>
                </c:pt>
                <c:pt idx="71">
                  <c:v>0.61541298732488015</c:v>
                </c:pt>
                <c:pt idx="72">
                  <c:v>0.61541298732488015</c:v>
                </c:pt>
                <c:pt idx="73">
                  <c:v>0.61541298732488015</c:v>
                </c:pt>
              </c:numCache>
            </c:numRef>
          </c:val>
        </c:ser>
        <c:ser>
          <c:idx val="5"/>
          <c:order val="5"/>
          <c:tx>
            <c:strRef>
              <c:f>'DROIT Extrados (DE)'!$BF$1</c:f>
              <c:strCache>
                <c:ptCount val="1"/>
                <c:pt idx="0">
                  <c:v>Seuil 2 sigma D7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(DE)'!$BF$2:$BF$75</c:f>
              <c:numCache>
                <c:formatCode>General</c:formatCode>
                <c:ptCount val="74"/>
                <c:pt idx="0">
                  <c:v>0.15384541975731275</c:v>
                </c:pt>
                <c:pt idx="1">
                  <c:v>0.15384541975731275</c:v>
                </c:pt>
                <c:pt idx="2">
                  <c:v>0.15384541975731275</c:v>
                </c:pt>
                <c:pt idx="3">
                  <c:v>0.15384541975731275</c:v>
                </c:pt>
                <c:pt idx="4">
                  <c:v>0.15384541975731275</c:v>
                </c:pt>
                <c:pt idx="5">
                  <c:v>0.15384541975731275</c:v>
                </c:pt>
                <c:pt idx="6">
                  <c:v>0.15384541975731275</c:v>
                </c:pt>
                <c:pt idx="7">
                  <c:v>0.15384541975731275</c:v>
                </c:pt>
                <c:pt idx="8">
                  <c:v>0.15384541975731275</c:v>
                </c:pt>
                <c:pt idx="9">
                  <c:v>0.15384541975731275</c:v>
                </c:pt>
                <c:pt idx="10">
                  <c:v>0.15384541975731275</c:v>
                </c:pt>
                <c:pt idx="11">
                  <c:v>0.15384541975731275</c:v>
                </c:pt>
                <c:pt idx="12">
                  <c:v>0.15384541975731275</c:v>
                </c:pt>
                <c:pt idx="13">
                  <c:v>0.15384541975731275</c:v>
                </c:pt>
                <c:pt idx="14">
                  <c:v>0.15384541975731275</c:v>
                </c:pt>
                <c:pt idx="15">
                  <c:v>0.15384541975731275</c:v>
                </c:pt>
                <c:pt idx="16">
                  <c:v>0.15384541975731275</c:v>
                </c:pt>
                <c:pt idx="17">
                  <c:v>0.15384541975731275</c:v>
                </c:pt>
                <c:pt idx="18">
                  <c:v>0.15384541975731275</c:v>
                </c:pt>
                <c:pt idx="19">
                  <c:v>0.15384541975731275</c:v>
                </c:pt>
                <c:pt idx="20">
                  <c:v>0.15384541975731275</c:v>
                </c:pt>
                <c:pt idx="21">
                  <c:v>0.15384541975731275</c:v>
                </c:pt>
                <c:pt idx="22">
                  <c:v>0.15384541975731275</c:v>
                </c:pt>
                <c:pt idx="23">
                  <c:v>0.15384541975731275</c:v>
                </c:pt>
                <c:pt idx="24">
                  <c:v>0.15384541975731275</c:v>
                </c:pt>
                <c:pt idx="25">
                  <c:v>0.15384541975731275</c:v>
                </c:pt>
                <c:pt idx="26">
                  <c:v>0.15384541975731275</c:v>
                </c:pt>
                <c:pt idx="27">
                  <c:v>0.15384541975731275</c:v>
                </c:pt>
                <c:pt idx="28">
                  <c:v>0.15384541975731275</c:v>
                </c:pt>
                <c:pt idx="29">
                  <c:v>0.15384541975731275</c:v>
                </c:pt>
                <c:pt idx="30">
                  <c:v>0.15384541975731275</c:v>
                </c:pt>
                <c:pt idx="31">
                  <c:v>0.15384541975731275</c:v>
                </c:pt>
                <c:pt idx="32">
                  <c:v>0.15384541975731275</c:v>
                </c:pt>
                <c:pt idx="33">
                  <c:v>0.15384541975731275</c:v>
                </c:pt>
                <c:pt idx="34">
                  <c:v>0.15384541975731275</c:v>
                </c:pt>
                <c:pt idx="35">
                  <c:v>0.15384541975731275</c:v>
                </c:pt>
                <c:pt idx="36">
                  <c:v>0.15384541975731275</c:v>
                </c:pt>
                <c:pt idx="37">
                  <c:v>0.15384541975731275</c:v>
                </c:pt>
                <c:pt idx="38">
                  <c:v>0.15384541975731275</c:v>
                </c:pt>
                <c:pt idx="39">
                  <c:v>0.15384541975731275</c:v>
                </c:pt>
                <c:pt idx="40">
                  <c:v>0.15384541975731275</c:v>
                </c:pt>
                <c:pt idx="41">
                  <c:v>0.15384541975731275</c:v>
                </c:pt>
                <c:pt idx="42">
                  <c:v>0.15384541975731275</c:v>
                </c:pt>
                <c:pt idx="43">
                  <c:v>0.15384541975731275</c:v>
                </c:pt>
                <c:pt idx="44">
                  <c:v>0.15384541975731275</c:v>
                </c:pt>
                <c:pt idx="45">
                  <c:v>0.15384541975731275</c:v>
                </c:pt>
                <c:pt idx="46">
                  <c:v>0.15384541975731275</c:v>
                </c:pt>
                <c:pt idx="47">
                  <c:v>0.15384541975731275</c:v>
                </c:pt>
                <c:pt idx="48">
                  <c:v>0.15384541975731275</c:v>
                </c:pt>
                <c:pt idx="49">
                  <c:v>0.15384541975731275</c:v>
                </c:pt>
                <c:pt idx="50">
                  <c:v>0.15384541975731275</c:v>
                </c:pt>
                <c:pt idx="51">
                  <c:v>0.15384541975731275</c:v>
                </c:pt>
                <c:pt idx="52">
                  <c:v>0.15384541975731275</c:v>
                </c:pt>
                <c:pt idx="53">
                  <c:v>0.15384541975731275</c:v>
                </c:pt>
                <c:pt idx="54">
                  <c:v>0.15384541975731275</c:v>
                </c:pt>
                <c:pt idx="55">
                  <c:v>0.15384541975731275</c:v>
                </c:pt>
                <c:pt idx="56">
                  <c:v>0.15384541975731275</c:v>
                </c:pt>
                <c:pt idx="57">
                  <c:v>0.15384541975731275</c:v>
                </c:pt>
                <c:pt idx="58">
                  <c:v>0.15384541975731275</c:v>
                </c:pt>
                <c:pt idx="59">
                  <c:v>0.15384541975731275</c:v>
                </c:pt>
                <c:pt idx="60">
                  <c:v>0.15384541975731275</c:v>
                </c:pt>
                <c:pt idx="61">
                  <c:v>0.15384541975731275</c:v>
                </c:pt>
                <c:pt idx="62">
                  <c:v>0.15384541975731275</c:v>
                </c:pt>
                <c:pt idx="63">
                  <c:v>0.15384541975731275</c:v>
                </c:pt>
                <c:pt idx="64">
                  <c:v>0.15384541975731275</c:v>
                </c:pt>
                <c:pt idx="65">
                  <c:v>0.15384541975731275</c:v>
                </c:pt>
                <c:pt idx="66">
                  <c:v>0.15384541975731275</c:v>
                </c:pt>
                <c:pt idx="67">
                  <c:v>0.15384541975731275</c:v>
                </c:pt>
                <c:pt idx="68">
                  <c:v>0.15384541975731275</c:v>
                </c:pt>
                <c:pt idx="69">
                  <c:v>0.15384541975731275</c:v>
                </c:pt>
                <c:pt idx="70">
                  <c:v>0.15384541975731275</c:v>
                </c:pt>
                <c:pt idx="71">
                  <c:v>0.15384541975731275</c:v>
                </c:pt>
                <c:pt idx="72">
                  <c:v>0.15384541975731275</c:v>
                </c:pt>
                <c:pt idx="73">
                  <c:v>0.15384541975731275</c:v>
                </c:pt>
              </c:numCache>
            </c:numRef>
          </c:val>
        </c:ser>
        <c:ser>
          <c:idx val="6"/>
          <c:order val="6"/>
          <c:tx>
            <c:strRef>
              <c:f>'DROIT Extrados (DE)'!$BG$1</c:f>
              <c:strCache>
                <c:ptCount val="1"/>
                <c:pt idx="0">
                  <c:v>Seuil 3 sigma D7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(DE)'!$BG$2:$BG$75</c:f>
              <c:numCache>
                <c:formatCode>General</c:formatCode>
                <c:ptCount val="74"/>
                <c:pt idx="0">
                  <c:v>0.15384541975731275</c:v>
                </c:pt>
                <c:pt idx="1">
                  <c:v>0.15384541975731275</c:v>
                </c:pt>
                <c:pt idx="2">
                  <c:v>0.15384541975731275</c:v>
                </c:pt>
                <c:pt idx="3">
                  <c:v>0.15384541975731275</c:v>
                </c:pt>
                <c:pt idx="4">
                  <c:v>0.15384541975731275</c:v>
                </c:pt>
                <c:pt idx="5">
                  <c:v>0.15384541975731275</c:v>
                </c:pt>
                <c:pt idx="6">
                  <c:v>0.15384541975731275</c:v>
                </c:pt>
                <c:pt idx="7">
                  <c:v>0.15384541975731275</c:v>
                </c:pt>
                <c:pt idx="8">
                  <c:v>0.15384541975731275</c:v>
                </c:pt>
                <c:pt idx="9">
                  <c:v>0.15384541975731275</c:v>
                </c:pt>
                <c:pt idx="10">
                  <c:v>0.15384541975731275</c:v>
                </c:pt>
                <c:pt idx="11">
                  <c:v>0.15384541975731275</c:v>
                </c:pt>
                <c:pt idx="12">
                  <c:v>0.15384541975731275</c:v>
                </c:pt>
                <c:pt idx="13">
                  <c:v>0.15384541975731275</c:v>
                </c:pt>
                <c:pt idx="14">
                  <c:v>0.15384541975731275</c:v>
                </c:pt>
                <c:pt idx="15">
                  <c:v>0.15384541975731275</c:v>
                </c:pt>
                <c:pt idx="16">
                  <c:v>0.15384541975731275</c:v>
                </c:pt>
                <c:pt idx="17">
                  <c:v>0.15384541975731275</c:v>
                </c:pt>
                <c:pt idx="18">
                  <c:v>0.15384541975731275</c:v>
                </c:pt>
                <c:pt idx="19">
                  <c:v>0.15384541975731275</c:v>
                </c:pt>
                <c:pt idx="20">
                  <c:v>0.15384541975731275</c:v>
                </c:pt>
                <c:pt idx="21">
                  <c:v>0.15384541975731275</c:v>
                </c:pt>
                <c:pt idx="22">
                  <c:v>0.15384541975731275</c:v>
                </c:pt>
                <c:pt idx="23">
                  <c:v>0.15384541975731275</c:v>
                </c:pt>
                <c:pt idx="24">
                  <c:v>0.15384541975731275</c:v>
                </c:pt>
                <c:pt idx="25">
                  <c:v>0.15384541975731275</c:v>
                </c:pt>
                <c:pt idx="26">
                  <c:v>0.15384541975731275</c:v>
                </c:pt>
                <c:pt idx="27">
                  <c:v>0.15384541975731275</c:v>
                </c:pt>
                <c:pt idx="28">
                  <c:v>0.15384541975731275</c:v>
                </c:pt>
                <c:pt idx="29">
                  <c:v>0.15384541975731275</c:v>
                </c:pt>
                <c:pt idx="30">
                  <c:v>0.15384541975731275</c:v>
                </c:pt>
                <c:pt idx="31">
                  <c:v>0.15384541975731275</c:v>
                </c:pt>
                <c:pt idx="32">
                  <c:v>0.15384541975731275</c:v>
                </c:pt>
                <c:pt idx="33">
                  <c:v>0.15384541975731275</c:v>
                </c:pt>
                <c:pt idx="34">
                  <c:v>0.15384541975731275</c:v>
                </c:pt>
                <c:pt idx="35">
                  <c:v>0.15384541975731275</c:v>
                </c:pt>
                <c:pt idx="36">
                  <c:v>0.15384541975731275</c:v>
                </c:pt>
                <c:pt idx="37">
                  <c:v>0.15384541975731275</c:v>
                </c:pt>
                <c:pt idx="38">
                  <c:v>0.15384541975731275</c:v>
                </c:pt>
                <c:pt idx="39">
                  <c:v>0.15384541975731275</c:v>
                </c:pt>
                <c:pt idx="40">
                  <c:v>0.15384541975731275</c:v>
                </c:pt>
                <c:pt idx="41">
                  <c:v>0.15384541975731275</c:v>
                </c:pt>
                <c:pt idx="42">
                  <c:v>0.15384541975731275</c:v>
                </c:pt>
                <c:pt idx="43">
                  <c:v>0.15384541975731275</c:v>
                </c:pt>
                <c:pt idx="44">
                  <c:v>0.15384541975731275</c:v>
                </c:pt>
                <c:pt idx="45">
                  <c:v>0.15384541975731275</c:v>
                </c:pt>
                <c:pt idx="46">
                  <c:v>0.15384541975731275</c:v>
                </c:pt>
                <c:pt idx="47">
                  <c:v>0.15384541975731275</c:v>
                </c:pt>
                <c:pt idx="48">
                  <c:v>0.15384541975731275</c:v>
                </c:pt>
                <c:pt idx="49">
                  <c:v>0.15384541975731275</c:v>
                </c:pt>
                <c:pt idx="50">
                  <c:v>0.15384541975731275</c:v>
                </c:pt>
                <c:pt idx="51">
                  <c:v>0.15384541975731275</c:v>
                </c:pt>
                <c:pt idx="52">
                  <c:v>0.15384541975731275</c:v>
                </c:pt>
                <c:pt idx="53">
                  <c:v>0.15384541975731275</c:v>
                </c:pt>
                <c:pt idx="54">
                  <c:v>0.15384541975731275</c:v>
                </c:pt>
                <c:pt idx="55">
                  <c:v>0.15384541975731275</c:v>
                </c:pt>
                <c:pt idx="56">
                  <c:v>0.15384541975731275</c:v>
                </c:pt>
                <c:pt idx="57">
                  <c:v>0.15384541975731275</c:v>
                </c:pt>
                <c:pt idx="58">
                  <c:v>0.15384541975731275</c:v>
                </c:pt>
                <c:pt idx="59">
                  <c:v>0.15384541975731275</c:v>
                </c:pt>
                <c:pt idx="60">
                  <c:v>0.15384541975731275</c:v>
                </c:pt>
                <c:pt idx="61">
                  <c:v>0.15384541975731275</c:v>
                </c:pt>
                <c:pt idx="62">
                  <c:v>0.15384541975731275</c:v>
                </c:pt>
                <c:pt idx="63">
                  <c:v>0.15384541975731275</c:v>
                </c:pt>
                <c:pt idx="64">
                  <c:v>0.15384541975731275</c:v>
                </c:pt>
                <c:pt idx="65">
                  <c:v>0.15384541975731275</c:v>
                </c:pt>
                <c:pt idx="66">
                  <c:v>0.15384541975731275</c:v>
                </c:pt>
                <c:pt idx="67">
                  <c:v>0.15384541975731275</c:v>
                </c:pt>
                <c:pt idx="68">
                  <c:v>0.15384541975731275</c:v>
                </c:pt>
                <c:pt idx="69">
                  <c:v>0.15384541975731275</c:v>
                </c:pt>
                <c:pt idx="70">
                  <c:v>0.15384541975731275</c:v>
                </c:pt>
                <c:pt idx="71">
                  <c:v>0.15384541975731275</c:v>
                </c:pt>
                <c:pt idx="72">
                  <c:v>0.15384541975731275</c:v>
                </c:pt>
                <c:pt idx="73">
                  <c:v>0.15384541975731275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58760"/>
        <c:axId val="234659152"/>
      </c:areaChart>
      <c:lineChart>
        <c:grouping val="standard"/>
        <c:varyColors val="0"/>
        <c:ser>
          <c:idx val="0"/>
          <c:order val="0"/>
          <c:tx>
            <c:strRef>
              <c:f>'DROIT Extrados (DE)'!$N$1</c:f>
              <c:strCache>
                <c:ptCount val="1"/>
                <c:pt idx="0">
                  <c:v>cercle D7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(DE)'!$N$1:$N$77</c:f>
              <c:numCache>
                <c:formatCode>0.00</c:formatCode>
                <c:ptCount val="77"/>
                <c:pt idx="0" formatCode="General">
                  <c:v>0</c:v>
                </c:pt>
                <c:pt idx="1">
                  <c:v>0.35</c:v>
                </c:pt>
                <c:pt idx="2">
                  <c:v>0.38</c:v>
                </c:pt>
                <c:pt idx="3">
                  <c:v>0.68</c:v>
                </c:pt>
                <c:pt idx="4">
                  <c:v>0.51</c:v>
                </c:pt>
                <c:pt idx="5">
                  <c:v>0.45</c:v>
                </c:pt>
                <c:pt idx="6">
                  <c:v>0.53</c:v>
                </c:pt>
                <c:pt idx="7">
                  <c:v>0.59</c:v>
                </c:pt>
                <c:pt idx="8">
                  <c:v>0.52</c:v>
                </c:pt>
                <c:pt idx="9">
                  <c:v>0.37</c:v>
                </c:pt>
                <c:pt idx="10">
                  <c:v>0.18</c:v>
                </c:pt>
                <c:pt idx="11">
                  <c:v>0.33</c:v>
                </c:pt>
                <c:pt idx="12">
                  <c:v>0.5</c:v>
                </c:pt>
                <c:pt idx="13">
                  <c:v>0.28999999999999998</c:v>
                </c:pt>
                <c:pt idx="14">
                  <c:v>0.35</c:v>
                </c:pt>
                <c:pt idx="15">
                  <c:v>0.6</c:v>
                </c:pt>
                <c:pt idx="16">
                  <c:v>0.7</c:v>
                </c:pt>
                <c:pt idx="17">
                  <c:v>0.45</c:v>
                </c:pt>
                <c:pt idx="18">
                  <c:v>0.45</c:v>
                </c:pt>
                <c:pt idx="19">
                  <c:v>0.4</c:v>
                </c:pt>
                <c:pt idx="20">
                  <c:v>0.28999999999999998</c:v>
                </c:pt>
                <c:pt idx="21">
                  <c:v>0.48</c:v>
                </c:pt>
                <c:pt idx="22">
                  <c:v>0.42</c:v>
                </c:pt>
                <c:pt idx="23">
                  <c:v>0.46</c:v>
                </c:pt>
                <c:pt idx="24">
                  <c:v>0.56000000000000005</c:v>
                </c:pt>
                <c:pt idx="25">
                  <c:v>0.39</c:v>
                </c:pt>
                <c:pt idx="26">
                  <c:v>0.32</c:v>
                </c:pt>
                <c:pt idx="27">
                  <c:v>0.61</c:v>
                </c:pt>
                <c:pt idx="28">
                  <c:v>0.45</c:v>
                </c:pt>
                <c:pt idx="29">
                  <c:v>0.47</c:v>
                </c:pt>
                <c:pt idx="30">
                  <c:v>0.63</c:v>
                </c:pt>
                <c:pt idx="31">
                  <c:v>0.63</c:v>
                </c:pt>
                <c:pt idx="32">
                  <c:v>0.51</c:v>
                </c:pt>
                <c:pt idx="33">
                  <c:v>0.4</c:v>
                </c:pt>
                <c:pt idx="34">
                  <c:v>0.45</c:v>
                </c:pt>
                <c:pt idx="35">
                  <c:v>0.45</c:v>
                </c:pt>
                <c:pt idx="36">
                  <c:v>0.41</c:v>
                </c:pt>
                <c:pt idx="37">
                  <c:v>0.57999999999999996</c:v>
                </c:pt>
                <c:pt idx="38">
                  <c:v>0.45</c:v>
                </c:pt>
                <c:pt idx="39">
                  <c:v>0.38</c:v>
                </c:pt>
                <c:pt idx="40">
                  <c:v>0.49</c:v>
                </c:pt>
                <c:pt idx="41">
                  <c:v>0.32</c:v>
                </c:pt>
                <c:pt idx="42">
                  <c:v>0.53</c:v>
                </c:pt>
                <c:pt idx="43">
                  <c:v>0.37</c:v>
                </c:pt>
                <c:pt idx="44">
                  <c:v>0.24</c:v>
                </c:pt>
                <c:pt idx="45">
                  <c:v>0.28000000000000003</c:v>
                </c:pt>
                <c:pt idx="46">
                  <c:v>0.18</c:v>
                </c:pt>
                <c:pt idx="47">
                  <c:v>0.26</c:v>
                </c:pt>
                <c:pt idx="48">
                  <c:v>0.35</c:v>
                </c:pt>
                <c:pt idx="49">
                  <c:v>0.42</c:v>
                </c:pt>
                <c:pt idx="50">
                  <c:v>0.64</c:v>
                </c:pt>
                <c:pt idx="51">
                  <c:v>0.13</c:v>
                </c:pt>
                <c:pt idx="52">
                  <c:v>0.27</c:v>
                </c:pt>
                <c:pt idx="53">
                  <c:v>0.77</c:v>
                </c:pt>
                <c:pt idx="54">
                  <c:v>0.73</c:v>
                </c:pt>
                <c:pt idx="55">
                  <c:v>0.5</c:v>
                </c:pt>
                <c:pt idx="56">
                  <c:v>0.54</c:v>
                </c:pt>
                <c:pt idx="57">
                  <c:v>0.46</c:v>
                </c:pt>
                <c:pt idx="58">
                  <c:v>0.72</c:v>
                </c:pt>
                <c:pt idx="59">
                  <c:v>0.71</c:v>
                </c:pt>
                <c:pt idx="60">
                  <c:v>0.56999999999999995</c:v>
                </c:pt>
                <c:pt idx="61">
                  <c:v>0.43</c:v>
                </c:pt>
                <c:pt idx="62">
                  <c:v>0.45</c:v>
                </c:pt>
                <c:pt idx="63">
                  <c:v>0.24</c:v>
                </c:pt>
                <c:pt idx="64">
                  <c:v>0.48599999999999999</c:v>
                </c:pt>
                <c:pt idx="65">
                  <c:v>0.77</c:v>
                </c:pt>
                <c:pt idx="66">
                  <c:v>0.53</c:v>
                </c:pt>
                <c:pt idx="67">
                  <c:v>0.31</c:v>
                </c:pt>
                <c:pt idx="68">
                  <c:v>0.28999999999999998</c:v>
                </c:pt>
                <c:pt idx="69">
                  <c:v>0.89</c:v>
                </c:pt>
                <c:pt idx="70">
                  <c:v>0.39</c:v>
                </c:pt>
                <c:pt idx="71">
                  <c:v>0.72</c:v>
                </c:pt>
                <c:pt idx="72">
                  <c:v>0.42</c:v>
                </c:pt>
                <c:pt idx="73">
                  <c:v>0.3</c:v>
                </c:pt>
                <c:pt idx="74">
                  <c:v>0.48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658760"/>
        <c:axId val="234659152"/>
      </c:lineChart>
      <c:scatterChart>
        <c:scatterStyle val="lineMarker"/>
        <c:varyColors val="0"/>
        <c:ser>
          <c:idx val="1"/>
          <c:order val="1"/>
          <c:tx>
            <c:strRef>
              <c:f>'Graphiques DE'!$A$130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DE'!$B$130</c:f>
              <c:numCache>
                <c:formatCode>0.000</c:formatCode>
                <c:ptCount val="1"/>
                <c:pt idx="0">
                  <c:v>0.46156756756756745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DE'!$A$131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DE'!$B$131</c:f>
              <c:numCache>
                <c:formatCode>0.000</c:formatCode>
                <c:ptCount val="1"/>
                <c:pt idx="0">
                  <c:v>0.83267351351351349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DE'!$A$132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DE'!$B$132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58760"/>
        <c:axId val="234659152"/>
      </c:scatterChart>
      <c:catAx>
        <c:axId val="2346587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659152"/>
        <c:crosses val="autoZero"/>
        <c:auto val="1"/>
        <c:lblAlgn val="ctr"/>
        <c:lblOffset val="100"/>
        <c:noMultiLvlLbl val="0"/>
      </c:catAx>
      <c:valAx>
        <c:axId val="23465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658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D8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(DE)'!$BI$1</c:f>
              <c:strCache>
                <c:ptCount val="1"/>
                <c:pt idx="0">
                  <c:v>Seuil 1 sigma D8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(DE)'!$BI$2:$BI$75</c:f>
              <c:numCache>
                <c:formatCode>General</c:formatCode>
                <c:ptCount val="74"/>
                <c:pt idx="0">
                  <c:v>0.59715869831984925</c:v>
                </c:pt>
                <c:pt idx="1">
                  <c:v>0.59715869831984925</c:v>
                </c:pt>
                <c:pt idx="2">
                  <c:v>0.59715869831984925</c:v>
                </c:pt>
                <c:pt idx="3">
                  <c:v>0.59715869831984925</c:v>
                </c:pt>
                <c:pt idx="4">
                  <c:v>0.59715869831984925</c:v>
                </c:pt>
                <c:pt idx="5">
                  <c:v>0.59715869831984925</c:v>
                </c:pt>
                <c:pt idx="6">
                  <c:v>0.59715869831984925</c:v>
                </c:pt>
                <c:pt idx="7">
                  <c:v>0.59715869831984925</c:v>
                </c:pt>
                <c:pt idx="8">
                  <c:v>0.59715869831984925</c:v>
                </c:pt>
                <c:pt idx="9">
                  <c:v>0.59715869831984925</c:v>
                </c:pt>
                <c:pt idx="10">
                  <c:v>0.59715869831984925</c:v>
                </c:pt>
                <c:pt idx="11">
                  <c:v>0.59715869831984925</c:v>
                </c:pt>
                <c:pt idx="12">
                  <c:v>0.59715869831984925</c:v>
                </c:pt>
                <c:pt idx="13">
                  <c:v>0.59715869831984925</c:v>
                </c:pt>
                <c:pt idx="14">
                  <c:v>0.59715869831984925</c:v>
                </c:pt>
                <c:pt idx="15">
                  <c:v>0.59715869831984925</c:v>
                </c:pt>
                <c:pt idx="16">
                  <c:v>0.59715869831984925</c:v>
                </c:pt>
                <c:pt idx="17">
                  <c:v>0.59715869831984925</c:v>
                </c:pt>
                <c:pt idx="18">
                  <c:v>0.59715869831984925</c:v>
                </c:pt>
                <c:pt idx="19">
                  <c:v>0.59715869831984925</c:v>
                </c:pt>
                <c:pt idx="20">
                  <c:v>0.59715869831984925</c:v>
                </c:pt>
                <c:pt idx="21">
                  <c:v>0.59715869831984925</c:v>
                </c:pt>
                <c:pt idx="22">
                  <c:v>0.59715869831984925</c:v>
                </c:pt>
                <c:pt idx="23">
                  <c:v>0.59715869831984925</c:v>
                </c:pt>
                <c:pt idx="24">
                  <c:v>0.59715869831984925</c:v>
                </c:pt>
                <c:pt idx="25">
                  <c:v>0.59715869831984925</c:v>
                </c:pt>
                <c:pt idx="26">
                  <c:v>0.59715869831984925</c:v>
                </c:pt>
                <c:pt idx="27">
                  <c:v>0.59715869831984925</c:v>
                </c:pt>
                <c:pt idx="28">
                  <c:v>0.59715869831984925</c:v>
                </c:pt>
                <c:pt idx="29">
                  <c:v>0.59715869831984925</c:v>
                </c:pt>
                <c:pt idx="30">
                  <c:v>0.59715869831984925</c:v>
                </c:pt>
                <c:pt idx="31">
                  <c:v>0.59715869831984925</c:v>
                </c:pt>
                <c:pt idx="32">
                  <c:v>0.59715869831984925</c:v>
                </c:pt>
                <c:pt idx="33">
                  <c:v>0.59715869831984925</c:v>
                </c:pt>
                <c:pt idx="34">
                  <c:v>0.59715869831984925</c:v>
                </c:pt>
                <c:pt idx="35">
                  <c:v>0.59715869831984925</c:v>
                </c:pt>
                <c:pt idx="36">
                  <c:v>0.59715869831984925</c:v>
                </c:pt>
                <c:pt idx="37">
                  <c:v>0.59715869831984925</c:v>
                </c:pt>
                <c:pt idx="38">
                  <c:v>0.59715869831984925</c:v>
                </c:pt>
                <c:pt idx="39">
                  <c:v>0.59715869831984925</c:v>
                </c:pt>
                <c:pt idx="40">
                  <c:v>0.59715869831984925</c:v>
                </c:pt>
                <c:pt idx="41">
                  <c:v>0.59715869831984925</c:v>
                </c:pt>
                <c:pt idx="42">
                  <c:v>0.59715869831984925</c:v>
                </c:pt>
                <c:pt idx="43">
                  <c:v>0.59715869831984925</c:v>
                </c:pt>
                <c:pt idx="44">
                  <c:v>0.59715869831984925</c:v>
                </c:pt>
                <c:pt idx="45">
                  <c:v>0.59715869831984925</c:v>
                </c:pt>
                <c:pt idx="46">
                  <c:v>0.59715869831984925</c:v>
                </c:pt>
                <c:pt idx="47">
                  <c:v>0.59715869831984925</c:v>
                </c:pt>
                <c:pt idx="48">
                  <c:v>0.59715869831984925</c:v>
                </c:pt>
                <c:pt idx="49">
                  <c:v>0.59715869831984925</c:v>
                </c:pt>
                <c:pt idx="50">
                  <c:v>0.59715869831984925</c:v>
                </c:pt>
                <c:pt idx="51">
                  <c:v>0.59715869831984925</c:v>
                </c:pt>
                <c:pt idx="52">
                  <c:v>0.59715869831984925</c:v>
                </c:pt>
                <c:pt idx="53">
                  <c:v>0.59715869831984925</c:v>
                </c:pt>
                <c:pt idx="54">
                  <c:v>0.59715869831984925</c:v>
                </c:pt>
                <c:pt idx="55">
                  <c:v>0.59715869831984925</c:v>
                </c:pt>
                <c:pt idx="56">
                  <c:v>0.59715869831984925</c:v>
                </c:pt>
                <c:pt idx="57">
                  <c:v>0.59715869831984925</c:v>
                </c:pt>
                <c:pt idx="58">
                  <c:v>0.59715869831984925</c:v>
                </c:pt>
                <c:pt idx="59">
                  <c:v>0.59715869831984925</c:v>
                </c:pt>
                <c:pt idx="60">
                  <c:v>0.59715869831984925</c:v>
                </c:pt>
                <c:pt idx="61">
                  <c:v>0.59715869831984925</c:v>
                </c:pt>
                <c:pt idx="62">
                  <c:v>0.59715869831984925</c:v>
                </c:pt>
                <c:pt idx="63">
                  <c:v>0.59715869831984925</c:v>
                </c:pt>
                <c:pt idx="64">
                  <c:v>0.59715869831984925</c:v>
                </c:pt>
                <c:pt idx="65">
                  <c:v>0.59715869831984925</c:v>
                </c:pt>
                <c:pt idx="66">
                  <c:v>0.59715869831984925</c:v>
                </c:pt>
                <c:pt idx="67">
                  <c:v>0.59715869831984925</c:v>
                </c:pt>
                <c:pt idx="68">
                  <c:v>0.59715869831984925</c:v>
                </c:pt>
                <c:pt idx="69">
                  <c:v>0.59715869831984925</c:v>
                </c:pt>
                <c:pt idx="70">
                  <c:v>0.59715869831984925</c:v>
                </c:pt>
                <c:pt idx="71">
                  <c:v>0.59715869831984925</c:v>
                </c:pt>
                <c:pt idx="72">
                  <c:v>0.59715869831984925</c:v>
                </c:pt>
                <c:pt idx="73">
                  <c:v>0.59715869831984925</c:v>
                </c:pt>
              </c:numCache>
            </c:numRef>
          </c:val>
        </c:ser>
        <c:ser>
          <c:idx val="5"/>
          <c:order val="5"/>
          <c:tx>
            <c:strRef>
              <c:f>'DROIT Extrados (DE)'!$BJ$1</c:f>
              <c:strCache>
                <c:ptCount val="1"/>
                <c:pt idx="0">
                  <c:v>Seuil 2 sigma D8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(DE)'!$BJ$2:$BJ$75</c:f>
              <c:numCache>
                <c:formatCode>General</c:formatCode>
                <c:ptCount val="74"/>
                <c:pt idx="0">
                  <c:v>0.16549653615768714</c:v>
                </c:pt>
                <c:pt idx="1">
                  <c:v>0.16549653615768714</c:v>
                </c:pt>
                <c:pt idx="2">
                  <c:v>0.16549653615768714</c:v>
                </c:pt>
                <c:pt idx="3">
                  <c:v>0.16549653615768714</c:v>
                </c:pt>
                <c:pt idx="4">
                  <c:v>0.16549653615768714</c:v>
                </c:pt>
                <c:pt idx="5">
                  <c:v>0.16549653615768714</c:v>
                </c:pt>
                <c:pt idx="6">
                  <c:v>0.16549653615768714</c:v>
                </c:pt>
                <c:pt idx="7">
                  <c:v>0.16549653615768714</c:v>
                </c:pt>
                <c:pt idx="8">
                  <c:v>0.16549653615768714</c:v>
                </c:pt>
                <c:pt idx="9">
                  <c:v>0.16549653615768714</c:v>
                </c:pt>
                <c:pt idx="10">
                  <c:v>0.16549653615768714</c:v>
                </c:pt>
                <c:pt idx="11">
                  <c:v>0.16549653615768714</c:v>
                </c:pt>
                <c:pt idx="12">
                  <c:v>0.16549653615768714</c:v>
                </c:pt>
                <c:pt idx="13">
                  <c:v>0.16549653615768714</c:v>
                </c:pt>
                <c:pt idx="14">
                  <c:v>0.16549653615768714</c:v>
                </c:pt>
                <c:pt idx="15">
                  <c:v>0.16549653615768714</c:v>
                </c:pt>
                <c:pt idx="16">
                  <c:v>0.16549653615768714</c:v>
                </c:pt>
                <c:pt idx="17">
                  <c:v>0.16549653615768714</c:v>
                </c:pt>
                <c:pt idx="18">
                  <c:v>0.16549653615768714</c:v>
                </c:pt>
                <c:pt idx="19">
                  <c:v>0.16549653615768714</c:v>
                </c:pt>
                <c:pt idx="20">
                  <c:v>0.16549653615768714</c:v>
                </c:pt>
                <c:pt idx="21">
                  <c:v>0.16549653615768714</c:v>
                </c:pt>
                <c:pt idx="22">
                  <c:v>0.16549653615768714</c:v>
                </c:pt>
                <c:pt idx="23">
                  <c:v>0.16549653615768714</c:v>
                </c:pt>
                <c:pt idx="24">
                  <c:v>0.16549653615768714</c:v>
                </c:pt>
                <c:pt idx="25">
                  <c:v>0.16549653615768714</c:v>
                </c:pt>
                <c:pt idx="26">
                  <c:v>0.16549653615768714</c:v>
                </c:pt>
                <c:pt idx="27">
                  <c:v>0.16549653615768714</c:v>
                </c:pt>
                <c:pt idx="28">
                  <c:v>0.16549653615768714</c:v>
                </c:pt>
                <c:pt idx="29">
                  <c:v>0.16549653615768714</c:v>
                </c:pt>
                <c:pt idx="30">
                  <c:v>0.16549653615768714</c:v>
                </c:pt>
                <c:pt idx="31">
                  <c:v>0.16549653615768714</c:v>
                </c:pt>
                <c:pt idx="32">
                  <c:v>0.16549653615768714</c:v>
                </c:pt>
                <c:pt idx="33">
                  <c:v>0.16549653615768714</c:v>
                </c:pt>
                <c:pt idx="34">
                  <c:v>0.16549653615768714</c:v>
                </c:pt>
                <c:pt idx="35">
                  <c:v>0.16549653615768714</c:v>
                </c:pt>
                <c:pt idx="36">
                  <c:v>0.16549653615768714</c:v>
                </c:pt>
                <c:pt idx="37">
                  <c:v>0.16549653615768714</c:v>
                </c:pt>
                <c:pt idx="38">
                  <c:v>0.16549653615768714</c:v>
                </c:pt>
                <c:pt idx="39">
                  <c:v>0.16549653615768714</c:v>
                </c:pt>
                <c:pt idx="40">
                  <c:v>0.16549653615768714</c:v>
                </c:pt>
                <c:pt idx="41">
                  <c:v>0.16549653615768714</c:v>
                </c:pt>
                <c:pt idx="42">
                  <c:v>0.16549653615768714</c:v>
                </c:pt>
                <c:pt idx="43">
                  <c:v>0.16549653615768714</c:v>
                </c:pt>
                <c:pt idx="44">
                  <c:v>0.16549653615768714</c:v>
                </c:pt>
                <c:pt idx="45">
                  <c:v>0.16549653615768714</c:v>
                </c:pt>
                <c:pt idx="46">
                  <c:v>0.16549653615768714</c:v>
                </c:pt>
                <c:pt idx="47">
                  <c:v>0.16549653615768714</c:v>
                </c:pt>
                <c:pt idx="48">
                  <c:v>0.16549653615768714</c:v>
                </c:pt>
                <c:pt idx="49">
                  <c:v>0.16549653615768714</c:v>
                </c:pt>
                <c:pt idx="50">
                  <c:v>0.16549653615768714</c:v>
                </c:pt>
                <c:pt idx="51">
                  <c:v>0.16549653615768714</c:v>
                </c:pt>
                <c:pt idx="52">
                  <c:v>0.16549653615768714</c:v>
                </c:pt>
                <c:pt idx="53">
                  <c:v>0.16549653615768714</c:v>
                </c:pt>
                <c:pt idx="54">
                  <c:v>0.16549653615768714</c:v>
                </c:pt>
                <c:pt idx="55">
                  <c:v>0.16549653615768714</c:v>
                </c:pt>
                <c:pt idx="56">
                  <c:v>0.16549653615768714</c:v>
                </c:pt>
                <c:pt idx="57">
                  <c:v>0.16549653615768714</c:v>
                </c:pt>
                <c:pt idx="58">
                  <c:v>0.16549653615768714</c:v>
                </c:pt>
                <c:pt idx="59">
                  <c:v>0.16549653615768714</c:v>
                </c:pt>
                <c:pt idx="60">
                  <c:v>0.16549653615768714</c:v>
                </c:pt>
                <c:pt idx="61">
                  <c:v>0.16549653615768714</c:v>
                </c:pt>
                <c:pt idx="62">
                  <c:v>0.16549653615768714</c:v>
                </c:pt>
                <c:pt idx="63">
                  <c:v>0.16549653615768714</c:v>
                </c:pt>
                <c:pt idx="64">
                  <c:v>0.16549653615768714</c:v>
                </c:pt>
                <c:pt idx="65">
                  <c:v>0.16549653615768714</c:v>
                </c:pt>
                <c:pt idx="66">
                  <c:v>0.16549653615768714</c:v>
                </c:pt>
                <c:pt idx="67">
                  <c:v>0.16549653615768714</c:v>
                </c:pt>
                <c:pt idx="68">
                  <c:v>0.16549653615768714</c:v>
                </c:pt>
                <c:pt idx="69">
                  <c:v>0.16549653615768714</c:v>
                </c:pt>
                <c:pt idx="70">
                  <c:v>0.16549653615768714</c:v>
                </c:pt>
                <c:pt idx="71">
                  <c:v>0.16549653615768714</c:v>
                </c:pt>
                <c:pt idx="72">
                  <c:v>0.16549653615768714</c:v>
                </c:pt>
                <c:pt idx="73">
                  <c:v>0.16549653615768714</c:v>
                </c:pt>
              </c:numCache>
            </c:numRef>
          </c:val>
        </c:ser>
        <c:ser>
          <c:idx val="6"/>
          <c:order val="6"/>
          <c:tx>
            <c:strRef>
              <c:f>'DROIT Extrados (DE)'!$BK$1</c:f>
              <c:strCache>
                <c:ptCount val="1"/>
                <c:pt idx="0">
                  <c:v>Seuil 3 sigma D8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(DE)'!$BK$2:$BK$75</c:f>
              <c:numCache>
                <c:formatCode>General</c:formatCode>
                <c:ptCount val="74"/>
                <c:pt idx="0">
                  <c:v>0.16549653615768714</c:v>
                </c:pt>
                <c:pt idx="1">
                  <c:v>0.16549653615768714</c:v>
                </c:pt>
                <c:pt idx="2">
                  <c:v>0.16549653615768714</c:v>
                </c:pt>
                <c:pt idx="3">
                  <c:v>0.16549653615768714</c:v>
                </c:pt>
                <c:pt idx="4">
                  <c:v>0.16549653615768714</c:v>
                </c:pt>
                <c:pt idx="5">
                  <c:v>0.16549653615768714</c:v>
                </c:pt>
                <c:pt idx="6">
                  <c:v>0.16549653615768714</c:v>
                </c:pt>
                <c:pt idx="7">
                  <c:v>0.16549653615768714</c:v>
                </c:pt>
                <c:pt idx="8">
                  <c:v>0.16549653615768714</c:v>
                </c:pt>
                <c:pt idx="9">
                  <c:v>0.16549653615768714</c:v>
                </c:pt>
                <c:pt idx="10">
                  <c:v>0.16549653615768714</c:v>
                </c:pt>
                <c:pt idx="11">
                  <c:v>0.16549653615768714</c:v>
                </c:pt>
                <c:pt idx="12">
                  <c:v>0.16549653615768714</c:v>
                </c:pt>
                <c:pt idx="13">
                  <c:v>0.16549653615768714</c:v>
                </c:pt>
                <c:pt idx="14">
                  <c:v>0.16549653615768714</c:v>
                </c:pt>
                <c:pt idx="15">
                  <c:v>0.16549653615768714</c:v>
                </c:pt>
                <c:pt idx="16">
                  <c:v>0.16549653615768714</c:v>
                </c:pt>
                <c:pt idx="17">
                  <c:v>0.16549653615768714</c:v>
                </c:pt>
                <c:pt idx="18">
                  <c:v>0.16549653615768714</c:v>
                </c:pt>
                <c:pt idx="19">
                  <c:v>0.16549653615768714</c:v>
                </c:pt>
                <c:pt idx="20">
                  <c:v>0.16549653615768714</c:v>
                </c:pt>
                <c:pt idx="21">
                  <c:v>0.16549653615768714</c:v>
                </c:pt>
                <c:pt idx="22">
                  <c:v>0.16549653615768714</c:v>
                </c:pt>
                <c:pt idx="23">
                  <c:v>0.16549653615768714</c:v>
                </c:pt>
                <c:pt idx="24">
                  <c:v>0.16549653615768714</c:v>
                </c:pt>
                <c:pt idx="25">
                  <c:v>0.16549653615768714</c:v>
                </c:pt>
                <c:pt idx="26">
                  <c:v>0.16549653615768714</c:v>
                </c:pt>
                <c:pt idx="27">
                  <c:v>0.16549653615768714</c:v>
                </c:pt>
                <c:pt idx="28">
                  <c:v>0.16549653615768714</c:v>
                </c:pt>
                <c:pt idx="29">
                  <c:v>0.16549653615768714</c:v>
                </c:pt>
                <c:pt idx="30">
                  <c:v>0.16549653615768714</c:v>
                </c:pt>
                <c:pt idx="31">
                  <c:v>0.16549653615768714</c:v>
                </c:pt>
                <c:pt idx="32">
                  <c:v>0.16549653615768714</c:v>
                </c:pt>
                <c:pt idx="33">
                  <c:v>0.16549653615768714</c:v>
                </c:pt>
                <c:pt idx="34">
                  <c:v>0.16549653615768714</c:v>
                </c:pt>
                <c:pt idx="35">
                  <c:v>0.16549653615768714</c:v>
                </c:pt>
                <c:pt idx="36">
                  <c:v>0.16549653615768714</c:v>
                </c:pt>
                <c:pt idx="37">
                  <c:v>0.16549653615768714</c:v>
                </c:pt>
                <c:pt idx="38">
                  <c:v>0.16549653615768714</c:v>
                </c:pt>
                <c:pt idx="39">
                  <c:v>0.16549653615768714</c:v>
                </c:pt>
                <c:pt idx="40">
                  <c:v>0.16549653615768714</c:v>
                </c:pt>
                <c:pt idx="41">
                  <c:v>0.16549653615768714</c:v>
                </c:pt>
                <c:pt idx="42">
                  <c:v>0.16549653615768714</c:v>
                </c:pt>
                <c:pt idx="43">
                  <c:v>0.16549653615768714</c:v>
                </c:pt>
                <c:pt idx="44">
                  <c:v>0.16549653615768714</c:v>
                </c:pt>
                <c:pt idx="45">
                  <c:v>0.16549653615768714</c:v>
                </c:pt>
                <c:pt idx="46">
                  <c:v>0.16549653615768714</c:v>
                </c:pt>
                <c:pt idx="47">
                  <c:v>0.16549653615768714</c:v>
                </c:pt>
                <c:pt idx="48">
                  <c:v>0.16549653615768714</c:v>
                </c:pt>
                <c:pt idx="49">
                  <c:v>0.16549653615768714</c:v>
                </c:pt>
                <c:pt idx="50">
                  <c:v>0.16549653615768714</c:v>
                </c:pt>
                <c:pt idx="51">
                  <c:v>0.16549653615768714</c:v>
                </c:pt>
                <c:pt idx="52">
                  <c:v>0.16549653615768714</c:v>
                </c:pt>
                <c:pt idx="53">
                  <c:v>0.16549653615768714</c:v>
                </c:pt>
                <c:pt idx="54">
                  <c:v>0.16549653615768714</c:v>
                </c:pt>
                <c:pt idx="55">
                  <c:v>0.16549653615768714</c:v>
                </c:pt>
                <c:pt idx="56">
                  <c:v>0.16549653615768714</c:v>
                </c:pt>
                <c:pt idx="57">
                  <c:v>0.16549653615768714</c:v>
                </c:pt>
                <c:pt idx="58">
                  <c:v>0.16549653615768714</c:v>
                </c:pt>
                <c:pt idx="59">
                  <c:v>0.16549653615768714</c:v>
                </c:pt>
                <c:pt idx="60">
                  <c:v>0.16549653615768714</c:v>
                </c:pt>
                <c:pt idx="61">
                  <c:v>0.16549653615768714</c:v>
                </c:pt>
                <c:pt idx="62">
                  <c:v>0.16549653615768714</c:v>
                </c:pt>
                <c:pt idx="63">
                  <c:v>0.16549653615768714</c:v>
                </c:pt>
                <c:pt idx="64">
                  <c:v>0.16549653615768714</c:v>
                </c:pt>
                <c:pt idx="65">
                  <c:v>0.16549653615768714</c:v>
                </c:pt>
                <c:pt idx="66">
                  <c:v>0.16549653615768714</c:v>
                </c:pt>
                <c:pt idx="67">
                  <c:v>0.16549653615768714</c:v>
                </c:pt>
                <c:pt idx="68">
                  <c:v>0.16549653615768714</c:v>
                </c:pt>
                <c:pt idx="69">
                  <c:v>0.16549653615768714</c:v>
                </c:pt>
                <c:pt idx="70">
                  <c:v>0.16549653615768714</c:v>
                </c:pt>
                <c:pt idx="71">
                  <c:v>0.16549653615768714</c:v>
                </c:pt>
                <c:pt idx="72">
                  <c:v>0.16549653615768714</c:v>
                </c:pt>
                <c:pt idx="73">
                  <c:v>0.16549653615768714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59936"/>
        <c:axId val="234660328"/>
      </c:areaChart>
      <c:lineChart>
        <c:grouping val="standard"/>
        <c:varyColors val="0"/>
        <c:ser>
          <c:idx val="0"/>
          <c:order val="0"/>
          <c:tx>
            <c:strRef>
              <c:f>'DROIT Extrados (DE)'!$O$1</c:f>
              <c:strCache>
                <c:ptCount val="1"/>
                <c:pt idx="0">
                  <c:v>cercle D8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(DE)'!$O$2:$O$77</c:f>
              <c:numCache>
                <c:formatCode>0.00</c:formatCode>
                <c:ptCount val="76"/>
                <c:pt idx="0">
                  <c:v>0.27</c:v>
                </c:pt>
                <c:pt idx="1">
                  <c:v>0.27</c:v>
                </c:pt>
                <c:pt idx="2">
                  <c:v>0.68</c:v>
                </c:pt>
                <c:pt idx="3">
                  <c:v>0.44</c:v>
                </c:pt>
                <c:pt idx="4">
                  <c:v>0.41</c:v>
                </c:pt>
                <c:pt idx="5">
                  <c:v>0.43</c:v>
                </c:pt>
                <c:pt idx="6">
                  <c:v>0.65</c:v>
                </c:pt>
                <c:pt idx="7">
                  <c:v>0.5</c:v>
                </c:pt>
                <c:pt idx="8">
                  <c:v>0.28000000000000003</c:v>
                </c:pt>
                <c:pt idx="9">
                  <c:v>0.08</c:v>
                </c:pt>
                <c:pt idx="10">
                  <c:v>0.34</c:v>
                </c:pt>
                <c:pt idx="11">
                  <c:v>0.53</c:v>
                </c:pt>
                <c:pt idx="12">
                  <c:v>0.14000000000000001</c:v>
                </c:pt>
                <c:pt idx="13">
                  <c:v>0.28000000000000003</c:v>
                </c:pt>
                <c:pt idx="14">
                  <c:v>0.62</c:v>
                </c:pt>
                <c:pt idx="15">
                  <c:v>0.7</c:v>
                </c:pt>
                <c:pt idx="16">
                  <c:v>0.38</c:v>
                </c:pt>
                <c:pt idx="17">
                  <c:v>0.5</c:v>
                </c:pt>
                <c:pt idx="18">
                  <c:v>0.42</c:v>
                </c:pt>
                <c:pt idx="19">
                  <c:v>0.15</c:v>
                </c:pt>
                <c:pt idx="20">
                  <c:v>0.53</c:v>
                </c:pt>
                <c:pt idx="21">
                  <c:v>0.46</c:v>
                </c:pt>
                <c:pt idx="22">
                  <c:v>0.49</c:v>
                </c:pt>
                <c:pt idx="23">
                  <c:v>0.61</c:v>
                </c:pt>
                <c:pt idx="24">
                  <c:v>0.38</c:v>
                </c:pt>
                <c:pt idx="25">
                  <c:v>0.39</c:v>
                </c:pt>
                <c:pt idx="26">
                  <c:v>0.67</c:v>
                </c:pt>
                <c:pt idx="27">
                  <c:v>0.49</c:v>
                </c:pt>
                <c:pt idx="28">
                  <c:v>0.54</c:v>
                </c:pt>
                <c:pt idx="29">
                  <c:v>0.59</c:v>
                </c:pt>
                <c:pt idx="30">
                  <c:v>0.66</c:v>
                </c:pt>
                <c:pt idx="31">
                  <c:v>0.57999999999999996</c:v>
                </c:pt>
                <c:pt idx="32">
                  <c:v>0.35</c:v>
                </c:pt>
                <c:pt idx="33">
                  <c:v>0.24</c:v>
                </c:pt>
                <c:pt idx="34">
                  <c:v>0.44</c:v>
                </c:pt>
                <c:pt idx="35">
                  <c:v>0.43</c:v>
                </c:pt>
                <c:pt idx="36">
                  <c:v>0.48</c:v>
                </c:pt>
                <c:pt idx="37">
                  <c:v>0.46</c:v>
                </c:pt>
                <c:pt idx="38">
                  <c:v>0.46</c:v>
                </c:pt>
                <c:pt idx="39">
                  <c:v>0.46</c:v>
                </c:pt>
                <c:pt idx="40">
                  <c:v>0.19</c:v>
                </c:pt>
                <c:pt idx="41">
                  <c:v>0.49</c:v>
                </c:pt>
                <c:pt idx="42">
                  <c:v>0.31</c:v>
                </c:pt>
                <c:pt idx="43">
                  <c:v>0.22</c:v>
                </c:pt>
                <c:pt idx="44">
                  <c:v>0.3</c:v>
                </c:pt>
                <c:pt idx="45">
                  <c:v>0.25</c:v>
                </c:pt>
                <c:pt idx="46">
                  <c:v>0.2</c:v>
                </c:pt>
                <c:pt idx="47">
                  <c:v>0.4</c:v>
                </c:pt>
                <c:pt idx="48">
                  <c:v>0.45</c:v>
                </c:pt>
                <c:pt idx="49">
                  <c:v>0.66</c:v>
                </c:pt>
                <c:pt idx="50">
                  <c:v>0.1</c:v>
                </c:pt>
                <c:pt idx="51">
                  <c:v>0.3</c:v>
                </c:pt>
                <c:pt idx="52">
                  <c:v>0.73</c:v>
                </c:pt>
                <c:pt idx="53">
                  <c:v>0.68</c:v>
                </c:pt>
                <c:pt idx="54">
                  <c:v>0.46</c:v>
                </c:pt>
                <c:pt idx="55">
                  <c:v>0.43</c:v>
                </c:pt>
                <c:pt idx="56">
                  <c:v>0.49</c:v>
                </c:pt>
                <c:pt idx="57">
                  <c:v>0.66</c:v>
                </c:pt>
                <c:pt idx="58">
                  <c:v>0.59</c:v>
                </c:pt>
                <c:pt idx="59">
                  <c:v>0.41</c:v>
                </c:pt>
                <c:pt idx="60">
                  <c:v>0.45</c:v>
                </c:pt>
                <c:pt idx="61">
                  <c:v>0.36</c:v>
                </c:pt>
                <c:pt idx="62">
                  <c:v>0.24</c:v>
                </c:pt>
                <c:pt idx="63">
                  <c:v>0.433</c:v>
                </c:pt>
                <c:pt idx="64">
                  <c:v>0.69</c:v>
                </c:pt>
                <c:pt idx="65">
                  <c:v>0.53</c:v>
                </c:pt>
                <c:pt idx="66">
                  <c:v>0.28999999999999998</c:v>
                </c:pt>
                <c:pt idx="67">
                  <c:v>0.23</c:v>
                </c:pt>
                <c:pt idx="68">
                  <c:v>0.88</c:v>
                </c:pt>
                <c:pt idx="69">
                  <c:v>0.3</c:v>
                </c:pt>
                <c:pt idx="70">
                  <c:v>0.52</c:v>
                </c:pt>
                <c:pt idx="71">
                  <c:v>0.33</c:v>
                </c:pt>
                <c:pt idx="72">
                  <c:v>0.25</c:v>
                </c:pt>
                <c:pt idx="73">
                  <c:v>0.34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659936"/>
        <c:axId val="234660328"/>
      </c:lineChart>
      <c:scatterChart>
        <c:scatterStyle val="lineMarker"/>
        <c:varyColors val="0"/>
        <c:ser>
          <c:idx val="1"/>
          <c:order val="1"/>
          <c:tx>
            <c:strRef>
              <c:f>'Graphiques DE'!$A$142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DE'!$B$142</c:f>
              <c:numCache>
                <c:formatCode>0.000</c:formatCode>
                <c:ptCount val="1"/>
                <c:pt idx="0">
                  <c:v>0.43166216216216213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DE'!$A$143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DE'!$B$143</c:f>
              <c:numCache>
                <c:formatCode>0.000</c:formatCode>
                <c:ptCount val="1"/>
                <c:pt idx="0">
                  <c:v>0.84457324324324323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DE'!$A$144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DE'!$B$144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59936"/>
        <c:axId val="234660328"/>
      </c:scatterChart>
      <c:catAx>
        <c:axId val="234659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660328"/>
        <c:crosses val="autoZero"/>
        <c:auto val="1"/>
        <c:lblAlgn val="ctr"/>
        <c:lblOffset val="100"/>
        <c:noMultiLvlLbl val="0"/>
      </c:catAx>
      <c:valAx>
        <c:axId val="234660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659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D9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(DE)'!$BM$1</c:f>
              <c:strCache>
                <c:ptCount val="1"/>
                <c:pt idx="0">
                  <c:v>Seuil 1 sigma D9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(DE)'!$BM$2:$BM$75</c:f>
              <c:numCache>
                <c:formatCode>General</c:formatCode>
                <c:ptCount val="74"/>
                <c:pt idx="0">
                  <c:v>0.51993603839279889</c:v>
                </c:pt>
                <c:pt idx="1">
                  <c:v>0.51993603839279889</c:v>
                </c:pt>
                <c:pt idx="2">
                  <c:v>0.51993603839279889</c:v>
                </c:pt>
                <c:pt idx="3">
                  <c:v>0.51993603839279889</c:v>
                </c:pt>
                <c:pt idx="4">
                  <c:v>0.51993603839279889</c:v>
                </c:pt>
                <c:pt idx="5">
                  <c:v>0.51993603839279889</c:v>
                </c:pt>
                <c:pt idx="6">
                  <c:v>0.51993603839279889</c:v>
                </c:pt>
                <c:pt idx="7">
                  <c:v>0.51993603839279889</c:v>
                </c:pt>
                <c:pt idx="8">
                  <c:v>0.51993603839279889</c:v>
                </c:pt>
                <c:pt idx="9">
                  <c:v>0.51993603839279889</c:v>
                </c:pt>
                <c:pt idx="10">
                  <c:v>0.51993603839279889</c:v>
                </c:pt>
                <c:pt idx="11">
                  <c:v>0.51993603839279889</c:v>
                </c:pt>
                <c:pt idx="12">
                  <c:v>0.51993603839279889</c:v>
                </c:pt>
                <c:pt idx="13">
                  <c:v>0.51993603839279889</c:v>
                </c:pt>
                <c:pt idx="14">
                  <c:v>0.51993603839279889</c:v>
                </c:pt>
                <c:pt idx="15">
                  <c:v>0.51993603839279889</c:v>
                </c:pt>
                <c:pt idx="16">
                  <c:v>0.51993603839279889</c:v>
                </c:pt>
                <c:pt idx="17">
                  <c:v>0.51993603839279889</c:v>
                </c:pt>
                <c:pt idx="18">
                  <c:v>0.51993603839279889</c:v>
                </c:pt>
                <c:pt idx="19">
                  <c:v>0.51993603839279889</c:v>
                </c:pt>
                <c:pt idx="20">
                  <c:v>0.51993603839279889</c:v>
                </c:pt>
                <c:pt idx="21">
                  <c:v>0.51993603839279889</c:v>
                </c:pt>
                <c:pt idx="22">
                  <c:v>0.51993603839279889</c:v>
                </c:pt>
                <c:pt idx="23">
                  <c:v>0.51993603839279889</c:v>
                </c:pt>
                <c:pt idx="24">
                  <c:v>0.51993603839279889</c:v>
                </c:pt>
                <c:pt idx="25">
                  <c:v>0.51993603839279889</c:v>
                </c:pt>
                <c:pt idx="26">
                  <c:v>0.51993603839279889</c:v>
                </c:pt>
                <c:pt idx="27">
                  <c:v>0.51993603839279889</c:v>
                </c:pt>
                <c:pt idx="28">
                  <c:v>0.51993603839279889</c:v>
                </c:pt>
                <c:pt idx="29">
                  <c:v>0.51993603839279889</c:v>
                </c:pt>
                <c:pt idx="30">
                  <c:v>0.51993603839279889</c:v>
                </c:pt>
                <c:pt idx="31">
                  <c:v>0.51993603839279889</c:v>
                </c:pt>
                <c:pt idx="32">
                  <c:v>0.51993603839279889</c:v>
                </c:pt>
                <c:pt idx="33">
                  <c:v>0.51993603839279889</c:v>
                </c:pt>
                <c:pt idx="34">
                  <c:v>0.51993603839279889</c:v>
                </c:pt>
                <c:pt idx="35">
                  <c:v>0.51993603839279889</c:v>
                </c:pt>
                <c:pt idx="36">
                  <c:v>0.51993603839279889</c:v>
                </c:pt>
                <c:pt idx="37">
                  <c:v>0.51993603839279889</c:v>
                </c:pt>
                <c:pt idx="38">
                  <c:v>0.51993603839279889</c:v>
                </c:pt>
                <c:pt idx="39">
                  <c:v>0.51993603839279889</c:v>
                </c:pt>
                <c:pt idx="40">
                  <c:v>0.51993603839279889</c:v>
                </c:pt>
                <c:pt idx="41">
                  <c:v>0.51993603839279889</c:v>
                </c:pt>
                <c:pt idx="42">
                  <c:v>0.51993603839279889</c:v>
                </c:pt>
                <c:pt idx="43">
                  <c:v>0.51993603839279889</c:v>
                </c:pt>
                <c:pt idx="44">
                  <c:v>0.51993603839279889</c:v>
                </c:pt>
                <c:pt idx="45">
                  <c:v>0.51993603839279889</c:v>
                </c:pt>
                <c:pt idx="46">
                  <c:v>0.51993603839279889</c:v>
                </c:pt>
                <c:pt idx="47">
                  <c:v>0.51993603839279889</c:v>
                </c:pt>
                <c:pt idx="48">
                  <c:v>0.51993603839279889</c:v>
                </c:pt>
                <c:pt idx="49">
                  <c:v>0.51993603839279889</c:v>
                </c:pt>
                <c:pt idx="50">
                  <c:v>0.51993603839279889</c:v>
                </c:pt>
                <c:pt idx="51">
                  <c:v>0.51993603839279889</c:v>
                </c:pt>
                <c:pt idx="52">
                  <c:v>0.51993603839279889</c:v>
                </c:pt>
                <c:pt idx="53">
                  <c:v>0.51993603839279889</c:v>
                </c:pt>
                <c:pt idx="54">
                  <c:v>0.51993603839279889</c:v>
                </c:pt>
                <c:pt idx="55">
                  <c:v>0.51993603839279889</c:v>
                </c:pt>
                <c:pt idx="56">
                  <c:v>0.51993603839279889</c:v>
                </c:pt>
                <c:pt idx="57">
                  <c:v>0.51993603839279889</c:v>
                </c:pt>
                <c:pt idx="58">
                  <c:v>0.51993603839279889</c:v>
                </c:pt>
                <c:pt idx="59">
                  <c:v>0.51993603839279889</c:v>
                </c:pt>
                <c:pt idx="60">
                  <c:v>0.51993603839279889</c:v>
                </c:pt>
                <c:pt idx="61">
                  <c:v>0.51993603839279889</c:v>
                </c:pt>
                <c:pt idx="62">
                  <c:v>0.51993603839279889</c:v>
                </c:pt>
                <c:pt idx="63">
                  <c:v>0.51993603839279889</c:v>
                </c:pt>
                <c:pt idx="64">
                  <c:v>0.51993603839279889</c:v>
                </c:pt>
                <c:pt idx="65">
                  <c:v>0.51993603839279889</c:v>
                </c:pt>
                <c:pt idx="66">
                  <c:v>0.51993603839279889</c:v>
                </c:pt>
                <c:pt idx="67">
                  <c:v>0.51993603839279889</c:v>
                </c:pt>
                <c:pt idx="68">
                  <c:v>0.51993603839279889</c:v>
                </c:pt>
                <c:pt idx="69">
                  <c:v>0.51993603839279889</c:v>
                </c:pt>
                <c:pt idx="70">
                  <c:v>0.51993603839279889</c:v>
                </c:pt>
                <c:pt idx="71">
                  <c:v>0.51993603839279889</c:v>
                </c:pt>
                <c:pt idx="72">
                  <c:v>0.51993603839279889</c:v>
                </c:pt>
                <c:pt idx="73">
                  <c:v>0.51993603839279889</c:v>
                </c:pt>
              </c:numCache>
            </c:numRef>
          </c:val>
        </c:ser>
        <c:ser>
          <c:idx val="5"/>
          <c:order val="5"/>
          <c:tx>
            <c:strRef>
              <c:f>'DROIT Extrados (DE)'!$BN$1</c:f>
              <c:strCache>
                <c:ptCount val="1"/>
                <c:pt idx="0">
                  <c:v>Seuil 2 sigma D9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(DE)'!$BN$2:$BN$75</c:f>
              <c:numCache>
                <c:formatCode>General</c:formatCode>
                <c:ptCount val="74"/>
                <c:pt idx="0">
                  <c:v>0.19389549785225843</c:v>
                </c:pt>
                <c:pt idx="1">
                  <c:v>0.19389549785225843</c:v>
                </c:pt>
                <c:pt idx="2">
                  <c:v>0.19389549785225843</c:v>
                </c:pt>
                <c:pt idx="3">
                  <c:v>0.19389549785225843</c:v>
                </c:pt>
                <c:pt idx="4">
                  <c:v>0.19389549785225843</c:v>
                </c:pt>
                <c:pt idx="5">
                  <c:v>0.19389549785225843</c:v>
                </c:pt>
                <c:pt idx="6">
                  <c:v>0.19389549785225843</c:v>
                </c:pt>
                <c:pt idx="7">
                  <c:v>0.19389549785225843</c:v>
                </c:pt>
                <c:pt idx="8">
                  <c:v>0.19389549785225843</c:v>
                </c:pt>
                <c:pt idx="9">
                  <c:v>0.19389549785225843</c:v>
                </c:pt>
                <c:pt idx="10">
                  <c:v>0.19389549785225843</c:v>
                </c:pt>
                <c:pt idx="11">
                  <c:v>0.19389549785225843</c:v>
                </c:pt>
                <c:pt idx="12">
                  <c:v>0.19389549785225843</c:v>
                </c:pt>
                <c:pt idx="13">
                  <c:v>0.19389549785225843</c:v>
                </c:pt>
                <c:pt idx="14">
                  <c:v>0.19389549785225843</c:v>
                </c:pt>
                <c:pt idx="15">
                  <c:v>0.19389549785225843</c:v>
                </c:pt>
                <c:pt idx="16">
                  <c:v>0.19389549785225843</c:v>
                </c:pt>
                <c:pt idx="17">
                  <c:v>0.19389549785225843</c:v>
                </c:pt>
                <c:pt idx="18">
                  <c:v>0.19389549785225843</c:v>
                </c:pt>
                <c:pt idx="19">
                  <c:v>0.19389549785225843</c:v>
                </c:pt>
                <c:pt idx="20">
                  <c:v>0.19389549785225843</c:v>
                </c:pt>
                <c:pt idx="21">
                  <c:v>0.19389549785225843</c:v>
                </c:pt>
                <c:pt idx="22">
                  <c:v>0.19389549785225843</c:v>
                </c:pt>
                <c:pt idx="23">
                  <c:v>0.19389549785225843</c:v>
                </c:pt>
                <c:pt idx="24">
                  <c:v>0.19389549785225843</c:v>
                </c:pt>
                <c:pt idx="25">
                  <c:v>0.19389549785225843</c:v>
                </c:pt>
                <c:pt idx="26">
                  <c:v>0.19389549785225843</c:v>
                </c:pt>
                <c:pt idx="27">
                  <c:v>0.19389549785225843</c:v>
                </c:pt>
                <c:pt idx="28">
                  <c:v>0.19389549785225843</c:v>
                </c:pt>
                <c:pt idx="29">
                  <c:v>0.19389549785225843</c:v>
                </c:pt>
                <c:pt idx="30">
                  <c:v>0.19389549785225843</c:v>
                </c:pt>
                <c:pt idx="31">
                  <c:v>0.19389549785225843</c:v>
                </c:pt>
                <c:pt idx="32">
                  <c:v>0.19389549785225843</c:v>
                </c:pt>
                <c:pt idx="33">
                  <c:v>0.19389549785225843</c:v>
                </c:pt>
                <c:pt idx="34">
                  <c:v>0.19389549785225843</c:v>
                </c:pt>
                <c:pt idx="35">
                  <c:v>0.19389549785225843</c:v>
                </c:pt>
                <c:pt idx="36">
                  <c:v>0.19389549785225843</c:v>
                </c:pt>
                <c:pt idx="37">
                  <c:v>0.19389549785225843</c:v>
                </c:pt>
                <c:pt idx="38">
                  <c:v>0.19389549785225843</c:v>
                </c:pt>
                <c:pt idx="39">
                  <c:v>0.19389549785225843</c:v>
                </c:pt>
                <c:pt idx="40">
                  <c:v>0.19389549785225843</c:v>
                </c:pt>
                <c:pt idx="41">
                  <c:v>0.19389549785225843</c:v>
                </c:pt>
                <c:pt idx="42">
                  <c:v>0.19389549785225843</c:v>
                </c:pt>
                <c:pt idx="43">
                  <c:v>0.19389549785225843</c:v>
                </c:pt>
                <c:pt idx="44">
                  <c:v>0.19389549785225843</c:v>
                </c:pt>
                <c:pt idx="45">
                  <c:v>0.19389549785225843</c:v>
                </c:pt>
                <c:pt idx="46">
                  <c:v>0.19389549785225843</c:v>
                </c:pt>
                <c:pt idx="47">
                  <c:v>0.19389549785225843</c:v>
                </c:pt>
                <c:pt idx="48">
                  <c:v>0.19389549785225843</c:v>
                </c:pt>
                <c:pt idx="49">
                  <c:v>0.19389549785225843</c:v>
                </c:pt>
                <c:pt idx="50">
                  <c:v>0.19389549785225843</c:v>
                </c:pt>
                <c:pt idx="51">
                  <c:v>0.19389549785225843</c:v>
                </c:pt>
                <c:pt idx="52">
                  <c:v>0.19389549785225843</c:v>
                </c:pt>
                <c:pt idx="53">
                  <c:v>0.19389549785225843</c:v>
                </c:pt>
                <c:pt idx="54">
                  <c:v>0.19389549785225843</c:v>
                </c:pt>
                <c:pt idx="55">
                  <c:v>0.19389549785225843</c:v>
                </c:pt>
                <c:pt idx="56">
                  <c:v>0.19389549785225843</c:v>
                </c:pt>
                <c:pt idx="57">
                  <c:v>0.19389549785225843</c:v>
                </c:pt>
                <c:pt idx="58">
                  <c:v>0.19389549785225843</c:v>
                </c:pt>
                <c:pt idx="59">
                  <c:v>0.19389549785225843</c:v>
                </c:pt>
                <c:pt idx="60">
                  <c:v>0.19389549785225843</c:v>
                </c:pt>
                <c:pt idx="61">
                  <c:v>0.19389549785225843</c:v>
                </c:pt>
                <c:pt idx="62">
                  <c:v>0.19389549785225843</c:v>
                </c:pt>
                <c:pt idx="63">
                  <c:v>0.19389549785225843</c:v>
                </c:pt>
                <c:pt idx="64">
                  <c:v>0.19389549785225843</c:v>
                </c:pt>
                <c:pt idx="65">
                  <c:v>0.19389549785225843</c:v>
                </c:pt>
                <c:pt idx="66">
                  <c:v>0.19389549785225843</c:v>
                </c:pt>
                <c:pt idx="67">
                  <c:v>0.19389549785225843</c:v>
                </c:pt>
                <c:pt idx="68">
                  <c:v>0.19389549785225843</c:v>
                </c:pt>
                <c:pt idx="69">
                  <c:v>0.19389549785225843</c:v>
                </c:pt>
                <c:pt idx="70">
                  <c:v>0.19389549785225843</c:v>
                </c:pt>
                <c:pt idx="71">
                  <c:v>0.19389549785225843</c:v>
                </c:pt>
                <c:pt idx="72">
                  <c:v>0.19389549785225843</c:v>
                </c:pt>
                <c:pt idx="73">
                  <c:v>0.19389549785225843</c:v>
                </c:pt>
              </c:numCache>
            </c:numRef>
          </c:val>
        </c:ser>
        <c:ser>
          <c:idx val="6"/>
          <c:order val="6"/>
          <c:tx>
            <c:strRef>
              <c:f>'DROIT Extrados (DE)'!$BO$1</c:f>
              <c:strCache>
                <c:ptCount val="1"/>
                <c:pt idx="0">
                  <c:v>Seuil 3 sigma D9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(DE)'!$BO$2:$BO$75</c:f>
              <c:numCache>
                <c:formatCode>General</c:formatCode>
                <c:ptCount val="74"/>
                <c:pt idx="0">
                  <c:v>0.19389549785225843</c:v>
                </c:pt>
                <c:pt idx="1">
                  <c:v>0.19389549785225843</c:v>
                </c:pt>
                <c:pt idx="2">
                  <c:v>0.19389549785225843</c:v>
                </c:pt>
                <c:pt idx="3">
                  <c:v>0.19389549785225843</c:v>
                </c:pt>
                <c:pt idx="4">
                  <c:v>0.19389549785225843</c:v>
                </c:pt>
                <c:pt idx="5">
                  <c:v>0.19389549785225843</c:v>
                </c:pt>
                <c:pt idx="6">
                  <c:v>0.19389549785225843</c:v>
                </c:pt>
                <c:pt idx="7">
                  <c:v>0.19389549785225843</c:v>
                </c:pt>
                <c:pt idx="8">
                  <c:v>0.19389549785225843</c:v>
                </c:pt>
                <c:pt idx="9">
                  <c:v>0.19389549785225843</c:v>
                </c:pt>
                <c:pt idx="10">
                  <c:v>0.19389549785225843</c:v>
                </c:pt>
                <c:pt idx="11">
                  <c:v>0.19389549785225843</c:v>
                </c:pt>
                <c:pt idx="12">
                  <c:v>0.19389549785225843</c:v>
                </c:pt>
                <c:pt idx="13">
                  <c:v>0.19389549785225843</c:v>
                </c:pt>
                <c:pt idx="14">
                  <c:v>0.19389549785225843</c:v>
                </c:pt>
                <c:pt idx="15">
                  <c:v>0.19389549785225843</c:v>
                </c:pt>
                <c:pt idx="16">
                  <c:v>0.19389549785225843</c:v>
                </c:pt>
                <c:pt idx="17">
                  <c:v>0.19389549785225843</c:v>
                </c:pt>
                <c:pt idx="18">
                  <c:v>0.19389549785225843</c:v>
                </c:pt>
                <c:pt idx="19">
                  <c:v>0.19389549785225843</c:v>
                </c:pt>
                <c:pt idx="20">
                  <c:v>0.19389549785225843</c:v>
                </c:pt>
                <c:pt idx="21">
                  <c:v>0.19389549785225843</c:v>
                </c:pt>
                <c:pt idx="22">
                  <c:v>0.19389549785225843</c:v>
                </c:pt>
                <c:pt idx="23">
                  <c:v>0.19389549785225843</c:v>
                </c:pt>
                <c:pt idx="24">
                  <c:v>0.19389549785225843</c:v>
                </c:pt>
                <c:pt idx="25">
                  <c:v>0.19389549785225843</c:v>
                </c:pt>
                <c:pt idx="26">
                  <c:v>0.19389549785225843</c:v>
                </c:pt>
                <c:pt idx="27">
                  <c:v>0.19389549785225843</c:v>
                </c:pt>
                <c:pt idx="28">
                  <c:v>0.19389549785225843</c:v>
                </c:pt>
                <c:pt idx="29">
                  <c:v>0.19389549785225843</c:v>
                </c:pt>
                <c:pt idx="30">
                  <c:v>0.19389549785225843</c:v>
                </c:pt>
                <c:pt idx="31">
                  <c:v>0.19389549785225843</c:v>
                </c:pt>
                <c:pt idx="32">
                  <c:v>0.19389549785225843</c:v>
                </c:pt>
                <c:pt idx="33">
                  <c:v>0.19389549785225843</c:v>
                </c:pt>
                <c:pt idx="34">
                  <c:v>0.19389549785225843</c:v>
                </c:pt>
                <c:pt idx="35">
                  <c:v>0.19389549785225843</c:v>
                </c:pt>
                <c:pt idx="36">
                  <c:v>0.19389549785225843</c:v>
                </c:pt>
                <c:pt idx="37">
                  <c:v>0.19389549785225843</c:v>
                </c:pt>
                <c:pt idx="38">
                  <c:v>0.19389549785225843</c:v>
                </c:pt>
                <c:pt idx="39">
                  <c:v>0.19389549785225843</c:v>
                </c:pt>
                <c:pt idx="40">
                  <c:v>0.19389549785225843</c:v>
                </c:pt>
                <c:pt idx="41">
                  <c:v>0.19389549785225843</c:v>
                </c:pt>
                <c:pt idx="42">
                  <c:v>0.19389549785225843</c:v>
                </c:pt>
                <c:pt idx="43">
                  <c:v>0.19389549785225843</c:v>
                </c:pt>
                <c:pt idx="44">
                  <c:v>0.19389549785225843</c:v>
                </c:pt>
                <c:pt idx="45">
                  <c:v>0.19389549785225843</c:v>
                </c:pt>
                <c:pt idx="46">
                  <c:v>0.19389549785225843</c:v>
                </c:pt>
                <c:pt idx="47">
                  <c:v>0.19389549785225843</c:v>
                </c:pt>
                <c:pt idx="48">
                  <c:v>0.19389549785225843</c:v>
                </c:pt>
                <c:pt idx="49">
                  <c:v>0.19389549785225843</c:v>
                </c:pt>
                <c:pt idx="50">
                  <c:v>0.19389549785225843</c:v>
                </c:pt>
                <c:pt idx="51">
                  <c:v>0.19389549785225843</c:v>
                </c:pt>
                <c:pt idx="52">
                  <c:v>0.19389549785225843</c:v>
                </c:pt>
                <c:pt idx="53">
                  <c:v>0.19389549785225843</c:v>
                </c:pt>
                <c:pt idx="54">
                  <c:v>0.19389549785225843</c:v>
                </c:pt>
                <c:pt idx="55">
                  <c:v>0.19389549785225843</c:v>
                </c:pt>
                <c:pt idx="56">
                  <c:v>0.19389549785225843</c:v>
                </c:pt>
                <c:pt idx="57">
                  <c:v>0.19389549785225843</c:v>
                </c:pt>
                <c:pt idx="58">
                  <c:v>0.19389549785225843</c:v>
                </c:pt>
                <c:pt idx="59">
                  <c:v>0.19389549785225843</c:v>
                </c:pt>
                <c:pt idx="60">
                  <c:v>0.19389549785225843</c:v>
                </c:pt>
                <c:pt idx="61">
                  <c:v>0.19389549785225843</c:v>
                </c:pt>
                <c:pt idx="62">
                  <c:v>0.19389549785225843</c:v>
                </c:pt>
                <c:pt idx="63">
                  <c:v>0.19389549785225843</c:v>
                </c:pt>
                <c:pt idx="64">
                  <c:v>0.19389549785225843</c:v>
                </c:pt>
                <c:pt idx="65">
                  <c:v>0.19389549785225843</c:v>
                </c:pt>
                <c:pt idx="66">
                  <c:v>0.19389549785225843</c:v>
                </c:pt>
                <c:pt idx="67">
                  <c:v>0.19389549785225843</c:v>
                </c:pt>
                <c:pt idx="68">
                  <c:v>0.19389549785225843</c:v>
                </c:pt>
                <c:pt idx="69">
                  <c:v>0.19389549785225843</c:v>
                </c:pt>
                <c:pt idx="70">
                  <c:v>0.19389549785225843</c:v>
                </c:pt>
                <c:pt idx="71">
                  <c:v>0.19389549785225843</c:v>
                </c:pt>
                <c:pt idx="72">
                  <c:v>0.19389549785225843</c:v>
                </c:pt>
                <c:pt idx="73">
                  <c:v>0.19389549785225843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61112"/>
        <c:axId val="234661504"/>
      </c:areaChart>
      <c:lineChart>
        <c:grouping val="standard"/>
        <c:varyColors val="0"/>
        <c:ser>
          <c:idx val="0"/>
          <c:order val="0"/>
          <c:tx>
            <c:strRef>
              <c:f>'DROIT Extrados (DE)'!$P$1</c:f>
              <c:strCache>
                <c:ptCount val="1"/>
                <c:pt idx="0">
                  <c:v>cercle D9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(DE)'!$P$2:$P$77</c:f>
              <c:numCache>
                <c:formatCode>0.00</c:formatCode>
                <c:ptCount val="76"/>
                <c:pt idx="0">
                  <c:v>0.21</c:v>
                </c:pt>
                <c:pt idx="1">
                  <c:v>0.32</c:v>
                </c:pt>
                <c:pt idx="2">
                  <c:v>0.27</c:v>
                </c:pt>
                <c:pt idx="3">
                  <c:v>0.18</c:v>
                </c:pt>
                <c:pt idx="4">
                  <c:v>0.15</c:v>
                </c:pt>
                <c:pt idx="5">
                  <c:v>0.37</c:v>
                </c:pt>
                <c:pt idx="6">
                  <c:v>0.59</c:v>
                </c:pt>
                <c:pt idx="7">
                  <c:v>0.13</c:v>
                </c:pt>
                <c:pt idx="8">
                  <c:v>0.14000000000000001</c:v>
                </c:pt>
                <c:pt idx="9">
                  <c:v>0.11</c:v>
                </c:pt>
                <c:pt idx="10">
                  <c:v>0.14000000000000001</c:v>
                </c:pt>
                <c:pt idx="11">
                  <c:v>0.33</c:v>
                </c:pt>
                <c:pt idx="12">
                  <c:v>0.43</c:v>
                </c:pt>
                <c:pt idx="13">
                  <c:v>0.03</c:v>
                </c:pt>
                <c:pt idx="14">
                  <c:v>0.14000000000000001</c:v>
                </c:pt>
                <c:pt idx="15">
                  <c:v>0.08</c:v>
                </c:pt>
                <c:pt idx="16">
                  <c:v>0.16</c:v>
                </c:pt>
                <c:pt idx="17">
                  <c:v>0.56000000000000005</c:v>
                </c:pt>
                <c:pt idx="18">
                  <c:v>0.27</c:v>
                </c:pt>
                <c:pt idx="19">
                  <c:v>0.33</c:v>
                </c:pt>
                <c:pt idx="20">
                  <c:v>0.38</c:v>
                </c:pt>
                <c:pt idx="21">
                  <c:v>0.19</c:v>
                </c:pt>
                <c:pt idx="22">
                  <c:v>0.12</c:v>
                </c:pt>
                <c:pt idx="23">
                  <c:v>0.28999999999999998</c:v>
                </c:pt>
                <c:pt idx="24">
                  <c:v>0.4</c:v>
                </c:pt>
                <c:pt idx="25">
                  <c:v>0.57999999999999996</c:v>
                </c:pt>
                <c:pt idx="26">
                  <c:v>0.31</c:v>
                </c:pt>
                <c:pt idx="27">
                  <c:v>0.22</c:v>
                </c:pt>
                <c:pt idx="28">
                  <c:v>0.4</c:v>
                </c:pt>
                <c:pt idx="29">
                  <c:v>0.08</c:v>
                </c:pt>
                <c:pt idx="30">
                  <c:v>0.21</c:v>
                </c:pt>
                <c:pt idx="31">
                  <c:v>0.17</c:v>
                </c:pt>
                <c:pt idx="32">
                  <c:v>0.15</c:v>
                </c:pt>
                <c:pt idx="33">
                  <c:v>0.6</c:v>
                </c:pt>
                <c:pt idx="34">
                  <c:v>0.33</c:v>
                </c:pt>
                <c:pt idx="35">
                  <c:v>0.65</c:v>
                </c:pt>
                <c:pt idx="36">
                  <c:v>0.28999999999999998</c:v>
                </c:pt>
                <c:pt idx="37">
                  <c:v>0.23</c:v>
                </c:pt>
                <c:pt idx="38">
                  <c:v>0.09</c:v>
                </c:pt>
                <c:pt idx="39">
                  <c:v>0.27</c:v>
                </c:pt>
                <c:pt idx="40">
                  <c:v>0.12</c:v>
                </c:pt>
                <c:pt idx="41">
                  <c:v>0.04</c:v>
                </c:pt>
                <c:pt idx="42">
                  <c:v>0.16</c:v>
                </c:pt>
                <c:pt idx="43">
                  <c:v>0.6</c:v>
                </c:pt>
                <c:pt idx="44">
                  <c:v>0.53</c:v>
                </c:pt>
                <c:pt idx="45">
                  <c:v>0.2</c:v>
                </c:pt>
                <c:pt idx="46">
                  <c:v>0.35</c:v>
                </c:pt>
                <c:pt idx="47">
                  <c:v>0.51</c:v>
                </c:pt>
                <c:pt idx="48">
                  <c:v>0.67</c:v>
                </c:pt>
                <c:pt idx="49">
                  <c:v>0.6</c:v>
                </c:pt>
                <c:pt idx="50">
                  <c:v>0.34</c:v>
                </c:pt>
                <c:pt idx="51">
                  <c:v>0.18</c:v>
                </c:pt>
                <c:pt idx="52">
                  <c:v>0.42</c:v>
                </c:pt>
                <c:pt idx="53">
                  <c:v>0.61</c:v>
                </c:pt>
                <c:pt idx="54">
                  <c:v>0.75</c:v>
                </c:pt>
                <c:pt idx="55">
                  <c:v>0.24</c:v>
                </c:pt>
                <c:pt idx="56">
                  <c:v>7.0000000000000007E-2</c:v>
                </c:pt>
                <c:pt idx="57">
                  <c:v>0.56999999999999995</c:v>
                </c:pt>
                <c:pt idx="58">
                  <c:v>0.22</c:v>
                </c:pt>
                <c:pt idx="59">
                  <c:v>0.68</c:v>
                </c:pt>
                <c:pt idx="60">
                  <c:v>0.28000000000000003</c:v>
                </c:pt>
                <c:pt idx="61">
                  <c:v>0.56999999999999995</c:v>
                </c:pt>
                <c:pt idx="62">
                  <c:v>0.42</c:v>
                </c:pt>
                <c:pt idx="63">
                  <c:v>0.107</c:v>
                </c:pt>
                <c:pt idx="64">
                  <c:v>0.52</c:v>
                </c:pt>
                <c:pt idx="65">
                  <c:v>0.14000000000000001</c:v>
                </c:pt>
                <c:pt idx="66">
                  <c:v>0.14000000000000001</c:v>
                </c:pt>
                <c:pt idx="67">
                  <c:v>0.77</c:v>
                </c:pt>
                <c:pt idx="68">
                  <c:v>0.63</c:v>
                </c:pt>
                <c:pt idx="69">
                  <c:v>0.49</c:v>
                </c:pt>
                <c:pt idx="70">
                  <c:v>0.27</c:v>
                </c:pt>
                <c:pt idx="71">
                  <c:v>0.24</c:v>
                </c:pt>
                <c:pt idx="72">
                  <c:v>0.45</c:v>
                </c:pt>
                <c:pt idx="73">
                  <c:v>0.34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661112"/>
        <c:axId val="234661504"/>
      </c:lineChart>
      <c:scatterChart>
        <c:scatterStyle val="lineMarker"/>
        <c:varyColors val="0"/>
        <c:ser>
          <c:idx val="1"/>
          <c:order val="1"/>
          <c:tx>
            <c:strRef>
              <c:f>'Graphiques DE'!$A$154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DE'!$B$154</c:f>
              <c:numCache>
                <c:formatCode>0.000</c:formatCode>
                <c:ptCount val="1"/>
                <c:pt idx="0">
                  <c:v>0.32604054054054044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DE'!$A$155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DE'!$B$155</c:f>
              <c:numCache>
                <c:formatCode>0.000</c:formatCode>
                <c:ptCount val="1"/>
                <c:pt idx="0">
                  <c:v>0.85994567567567581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DE'!$A$156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DE'!$B$156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61112"/>
        <c:axId val="234661504"/>
      </c:scatterChart>
      <c:catAx>
        <c:axId val="234661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661504"/>
        <c:crosses val="autoZero"/>
        <c:auto val="1"/>
        <c:lblAlgn val="ctr"/>
        <c:lblOffset val="100"/>
        <c:noMultiLvlLbl val="0"/>
      </c:catAx>
      <c:valAx>
        <c:axId val="23466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661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D10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(DE)'!$BQ$1</c:f>
              <c:strCache>
                <c:ptCount val="1"/>
                <c:pt idx="0">
                  <c:v>Seuil 1 sigma D10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(DE)'!$BQ$2:$BQ$75</c:f>
              <c:numCache>
                <c:formatCode>General</c:formatCode>
                <c:ptCount val="74"/>
                <c:pt idx="0">
                  <c:v>0.4734434170029016</c:v>
                </c:pt>
                <c:pt idx="1">
                  <c:v>0.4734434170029016</c:v>
                </c:pt>
                <c:pt idx="2">
                  <c:v>0.4734434170029016</c:v>
                </c:pt>
                <c:pt idx="3">
                  <c:v>0.4734434170029016</c:v>
                </c:pt>
                <c:pt idx="4">
                  <c:v>0.4734434170029016</c:v>
                </c:pt>
                <c:pt idx="5">
                  <c:v>0.4734434170029016</c:v>
                </c:pt>
                <c:pt idx="6">
                  <c:v>0.4734434170029016</c:v>
                </c:pt>
                <c:pt idx="7">
                  <c:v>0.4734434170029016</c:v>
                </c:pt>
                <c:pt idx="8">
                  <c:v>0.4734434170029016</c:v>
                </c:pt>
                <c:pt idx="9">
                  <c:v>0.4734434170029016</c:v>
                </c:pt>
                <c:pt idx="10">
                  <c:v>0.4734434170029016</c:v>
                </c:pt>
                <c:pt idx="11">
                  <c:v>0.4734434170029016</c:v>
                </c:pt>
                <c:pt idx="12">
                  <c:v>0.4734434170029016</c:v>
                </c:pt>
                <c:pt idx="13">
                  <c:v>0.4734434170029016</c:v>
                </c:pt>
                <c:pt idx="14">
                  <c:v>0.4734434170029016</c:v>
                </c:pt>
                <c:pt idx="15">
                  <c:v>0.4734434170029016</c:v>
                </c:pt>
                <c:pt idx="16">
                  <c:v>0.4734434170029016</c:v>
                </c:pt>
                <c:pt idx="17">
                  <c:v>0.4734434170029016</c:v>
                </c:pt>
                <c:pt idx="18">
                  <c:v>0.4734434170029016</c:v>
                </c:pt>
                <c:pt idx="19">
                  <c:v>0.4734434170029016</c:v>
                </c:pt>
                <c:pt idx="20">
                  <c:v>0.4734434170029016</c:v>
                </c:pt>
                <c:pt idx="21">
                  <c:v>0.4734434170029016</c:v>
                </c:pt>
                <c:pt idx="22">
                  <c:v>0.4734434170029016</c:v>
                </c:pt>
                <c:pt idx="23">
                  <c:v>0.4734434170029016</c:v>
                </c:pt>
                <c:pt idx="24">
                  <c:v>0.4734434170029016</c:v>
                </c:pt>
                <c:pt idx="25">
                  <c:v>0.4734434170029016</c:v>
                </c:pt>
                <c:pt idx="26">
                  <c:v>0.4734434170029016</c:v>
                </c:pt>
                <c:pt idx="27">
                  <c:v>0.4734434170029016</c:v>
                </c:pt>
                <c:pt idx="28">
                  <c:v>0.4734434170029016</c:v>
                </c:pt>
                <c:pt idx="29">
                  <c:v>0.4734434170029016</c:v>
                </c:pt>
                <c:pt idx="30">
                  <c:v>0.4734434170029016</c:v>
                </c:pt>
                <c:pt idx="31">
                  <c:v>0.4734434170029016</c:v>
                </c:pt>
                <c:pt idx="32">
                  <c:v>0.4734434170029016</c:v>
                </c:pt>
                <c:pt idx="33">
                  <c:v>0.4734434170029016</c:v>
                </c:pt>
                <c:pt idx="34">
                  <c:v>0.4734434170029016</c:v>
                </c:pt>
                <c:pt idx="35">
                  <c:v>0.4734434170029016</c:v>
                </c:pt>
                <c:pt idx="36">
                  <c:v>0.4734434170029016</c:v>
                </c:pt>
                <c:pt idx="37">
                  <c:v>0.4734434170029016</c:v>
                </c:pt>
                <c:pt idx="38">
                  <c:v>0.4734434170029016</c:v>
                </c:pt>
                <c:pt idx="39">
                  <c:v>0.4734434170029016</c:v>
                </c:pt>
                <c:pt idx="40">
                  <c:v>0.4734434170029016</c:v>
                </c:pt>
                <c:pt idx="41">
                  <c:v>0.4734434170029016</c:v>
                </c:pt>
                <c:pt idx="42">
                  <c:v>0.4734434170029016</c:v>
                </c:pt>
                <c:pt idx="43">
                  <c:v>0.4734434170029016</c:v>
                </c:pt>
                <c:pt idx="44">
                  <c:v>0.4734434170029016</c:v>
                </c:pt>
                <c:pt idx="45">
                  <c:v>0.4734434170029016</c:v>
                </c:pt>
                <c:pt idx="46">
                  <c:v>0.4734434170029016</c:v>
                </c:pt>
                <c:pt idx="47">
                  <c:v>0.4734434170029016</c:v>
                </c:pt>
                <c:pt idx="48">
                  <c:v>0.4734434170029016</c:v>
                </c:pt>
                <c:pt idx="49">
                  <c:v>0.4734434170029016</c:v>
                </c:pt>
                <c:pt idx="50">
                  <c:v>0.4734434170029016</c:v>
                </c:pt>
                <c:pt idx="51">
                  <c:v>0.4734434170029016</c:v>
                </c:pt>
                <c:pt idx="52">
                  <c:v>0.4734434170029016</c:v>
                </c:pt>
                <c:pt idx="53">
                  <c:v>0.4734434170029016</c:v>
                </c:pt>
                <c:pt idx="54">
                  <c:v>0.4734434170029016</c:v>
                </c:pt>
                <c:pt idx="55">
                  <c:v>0.4734434170029016</c:v>
                </c:pt>
                <c:pt idx="56">
                  <c:v>0.4734434170029016</c:v>
                </c:pt>
                <c:pt idx="57">
                  <c:v>0.4734434170029016</c:v>
                </c:pt>
                <c:pt idx="58">
                  <c:v>0.4734434170029016</c:v>
                </c:pt>
                <c:pt idx="59">
                  <c:v>0.4734434170029016</c:v>
                </c:pt>
                <c:pt idx="60">
                  <c:v>0.4734434170029016</c:v>
                </c:pt>
                <c:pt idx="61">
                  <c:v>0.4734434170029016</c:v>
                </c:pt>
                <c:pt idx="62">
                  <c:v>0.4734434170029016</c:v>
                </c:pt>
                <c:pt idx="63">
                  <c:v>0.4734434170029016</c:v>
                </c:pt>
                <c:pt idx="64">
                  <c:v>0.4734434170029016</c:v>
                </c:pt>
                <c:pt idx="65">
                  <c:v>0.4734434170029016</c:v>
                </c:pt>
                <c:pt idx="66">
                  <c:v>0.4734434170029016</c:v>
                </c:pt>
                <c:pt idx="67">
                  <c:v>0.4734434170029016</c:v>
                </c:pt>
                <c:pt idx="68">
                  <c:v>0.4734434170029016</c:v>
                </c:pt>
                <c:pt idx="69">
                  <c:v>0.4734434170029016</c:v>
                </c:pt>
                <c:pt idx="70">
                  <c:v>0.4734434170029016</c:v>
                </c:pt>
                <c:pt idx="71">
                  <c:v>0.4734434170029016</c:v>
                </c:pt>
                <c:pt idx="72">
                  <c:v>0.4734434170029016</c:v>
                </c:pt>
                <c:pt idx="73">
                  <c:v>0.4734434170029016</c:v>
                </c:pt>
              </c:numCache>
            </c:numRef>
          </c:val>
        </c:ser>
        <c:ser>
          <c:idx val="5"/>
          <c:order val="5"/>
          <c:tx>
            <c:strRef>
              <c:f>'DROIT Extrados (DE)'!$BR$1</c:f>
              <c:strCache>
                <c:ptCount val="1"/>
                <c:pt idx="0">
                  <c:v>Seuil 2 sigma D10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(DE)'!$BR$2:$BR$75</c:f>
              <c:numCache>
                <c:formatCode>General</c:formatCode>
                <c:ptCount val="74"/>
                <c:pt idx="0">
                  <c:v>0.17891638997587456</c:v>
                </c:pt>
                <c:pt idx="1">
                  <c:v>0.17891638997587456</c:v>
                </c:pt>
                <c:pt idx="2">
                  <c:v>0.17891638997587456</c:v>
                </c:pt>
                <c:pt idx="3">
                  <c:v>0.17891638997587456</c:v>
                </c:pt>
                <c:pt idx="4">
                  <c:v>0.17891638997587456</c:v>
                </c:pt>
                <c:pt idx="5">
                  <c:v>0.17891638997587456</c:v>
                </c:pt>
                <c:pt idx="6">
                  <c:v>0.17891638997587456</c:v>
                </c:pt>
                <c:pt idx="7">
                  <c:v>0.17891638997587456</c:v>
                </c:pt>
                <c:pt idx="8">
                  <c:v>0.17891638997587456</c:v>
                </c:pt>
                <c:pt idx="9">
                  <c:v>0.17891638997587456</c:v>
                </c:pt>
                <c:pt idx="10">
                  <c:v>0.17891638997587456</c:v>
                </c:pt>
                <c:pt idx="11">
                  <c:v>0.17891638997587456</c:v>
                </c:pt>
                <c:pt idx="12">
                  <c:v>0.17891638997587456</c:v>
                </c:pt>
                <c:pt idx="13">
                  <c:v>0.17891638997587456</c:v>
                </c:pt>
                <c:pt idx="14">
                  <c:v>0.17891638997587456</c:v>
                </c:pt>
                <c:pt idx="15">
                  <c:v>0.17891638997587456</c:v>
                </c:pt>
                <c:pt idx="16">
                  <c:v>0.17891638997587456</c:v>
                </c:pt>
                <c:pt idx="17">
                  <c:v>0.17891638997587456</c:v>
                </c:pt>
                <c:pt idx="18">
                  <c:v>0.17891638997587456</c:v>
                </c:pt>
                <c:pt idx="19">
                  <c:v>0.17891638997587456</c:v>
                </c:pt>
                <c:pt idx="20">
                  <c:v>0.17891638997587456</c:v>
                </c:pt>
                <c:pt idx="21">
                  <c:v>0.17891638997587456</c:v>
                </c:pt>
                <c:pt idx="22">
                  <c:v>0.17891638997587456</c:v>
                </c:pt>
                <c:pt idx="23">
                  <c:v>0.17891638997587456</c:v>
                </c:pt>
                <c:pt idx="24">
                  <c:v>0.17891638997587456</c:v>
                </c:pt>
                <c:pt idx="25">
                  <c:v>0.17891638997587456</c:v>
                </c:pt>
                <c:pt idx="26">
                  <c:v>0.17891638997587456</c:v>
                </c:pt>
                <c:pt idx="27">
                  <c:v>0.17891638997587456</c:v>
                </c:pt>
                <c:pt idx="28">
                  <c:v>0.17891638997587456</c:v>
                </c:pt>
                <c:pt idx="29">
                  <c:v>0.17891638997587456</c:v>
                </c:pt>
                <c:pt idx="30">
                  <c:v>0.17891638997587456</c:v>
                </c:pt>
                <c:pt idx="31">
                  <c:v>0.17891638997587456</c:v>
                </c:pt>
                <c:pt idx="32">
                  <c:v>0.17891638997587456</c:v>
                </c:pt>
                <c:pt idx="33">
                  <c:v>0.17891638997587456</c:v>
                </c:pt>
                <c:pt idx="34">
                  <c:v>0.17891638997587456</c:v>
                </c:pt>
                <c:pt idx="35">
                  <c:v>0.17891638997587456</c:v>
                </c:pt>
                <c:pt idx="36">
                  <c:v>0.17891638997587456</c:v>
                </c:pt>
                <c:pt idx="37">
                  <c:v>0.17891638997587456</c:v>
                </c:pt>
                <c:pt idx="38">
                  <c:v>0.17891638997587456</c:v>
                </c:pt>
                <c:pt idx="39">
                  <c:v>0.17891638997587456</c:v>
                </c:pt>
                <c:pt idx="40">
                  <c:v>0.17891638997587456</c:v>
                </c:pt>
                <c:pt idx="41">
                  <c:v>0.17891638997587456</c:v>
                </c:pt>
                <c:pt idx="42">
                  <c:v>0.17891638997587456</c:v>
                </c:pt>
                <c:pt idx="43">
                  <c:v>0.17891638997587456</c:v>
                </c:pt>
                <c:pt idx="44">
                  <c:v>0.17891638997587456</c:v>
                </c:pt>
                <c:pt idx="45">
                  <c:v>0.17891638997587456</c:v>
                </c:pt>
                <c:pt idx="46">
                  <c:v>0.17891638997587456</c:v>
                </c:pt>
                <c:pt idx="47">
                  <c:v>0.17891638997587456</c:v>
                </c:pt>
                <c:pt idx="48">
                  <c:v>0.17891638997587456</c:v>
                </c:pt>
                <c:pt idx="49">
                  <c:v>0.17891638997587456</c:v>
                </c:pt>
                <c:pt idx="50">
                  <c:v>0.17891638997587456</c:v>
                </c:pt>
                <c:pt idx="51">
                  <c:v>0.17891638997587456</c:v>
                </c:pt>
                <c:pt idx="52">
                  <c:v>0.17891638997587456</c:v>
                </c:pt>
                <c:pt idx="53">
                  <c:v>0.17891638997587456</c:v>
                </c:pt>
                <c:pt idx="54">
                  <c:v>0.17891638997587456</c:v>
                </c:pt>
                <c:pt idx="55">
                  <c:v>0.17891638997587456</c:v>
                </c:pt>
                <c:pt idx="56">
                  <c:v>0.17891638997587456</c:v>
                </c:pt>
                <c:pt idx="57">
                  <c:v>0.17891638997587456</c:v>
                </c:pt>
                <c:pt idx="58">
                  <c:v>0.17891638997587456</c:v>
                </c:pt>
                <c:pt idx="59">
                  <c:v>0.17891638997587456</c:v>
                </c:pt>
                <c:pt idx="60">
                  <c:v>0.17891638997587456</c:v>
                </c:pt>
                <c:pt idx="61">
                  <c:v>0.17891638997587456</c:v>
                </c:pt>
                <c:pt idx="62">
                  <c:v>0.17891638997587456</c:v>
                </c:pt>
                <c:pt idx="63">
                  <c:v>0.17891638997587456</c:v>
                </c:pt>
                <c:pt idx="64">
                  <c:v>0.17891638997587456</c:v>
                </c:pt>
                <c:pt idx="65">
                  <c:v>0.17891638997587456</c:v>
                </c:pt>
                <c:pt idx="66">
                  <c:v>0.17891638997587456</c:v>
                </c:pt>
                <c:pt idx="67">
                  <c:v>0.17891638997587456</c:v>
                </c:pt>
                <c:pt idx="68">
                  <c:v>0.17891638997587456</c:v>
                </c:pt>
                <c:pt idx="69">
                  <c:v>0.17891638997587456</c:v>
                </c:pt>
                <c:pt idx="70">
                  <c:v>0.17891638997587456</c:v>
                </c:pt>
                <c:pt idx="71">
                  <c:v>0.17891638997587456</c:v>
                </c:pt>
                <c:pt idx="72">
                  <c:v>0.17891638997587456</c:v>
                </c:pt>
                <c:pt idx="73">
                  <c:v>0.17891638997587456</c:v>
                </c:pt>
              </c:numCache>
            </c:numRef>
          </c:val>
        </c:ser>
        <c:ser>
          <c:idx val="6"/>
          <c:order val="6"/>
          <c:tx>
            <c:strRef>
              <c:f>'DROIT Extrados (DE)'!$BS$1</c:f>
              <c:strCache>
                <c:ptCount val="1"/>
                <c:pt idx="0">
                  <c:v>Seuil 3 sigma D10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(DE)'!$BS$2:$BS$75</c:f>
              <c:numCache>
                <c:formatCode>General</c:formatCode>
                <c:ptCount val="74"/>
                <c:pt idx="0">
                  <c:v>0.17891638997587456</c:v>
                </c:pt>
                <c:pt idx="1">
                  <c:v>0.17891638997587456</c:v>
                </c:pt>
                <c:pt idx="2">
                  <c:v>0.17891638997587456</c:v>
                </c:pt>
                <c:pt idx="3">
                  <c:v>0.17891638997587456</c:v>
                </c:pt>
                <c:pt idx="4">
                  <c:v>0.17891638997587456</c:v>
                </c:pt>
                <c:pt idx="5">
                  <c:v>0.17891638997587456</c:v>
                </c:pt>
                <c:pt idx="6">
                  <c:v>0.17891638997587456</c:v>
                </c:pt>
                <c:pt idx="7">
                  <c:v>0.17891638997587456</c:v>
                </c:pt>
                <c:pt idx="8">
                  <c:v>0.17891638997587456</c:v>
                </c:pt>
                <c:pt idx="9">
                  <c:v>0.17891638997587456</c:v>
                </c:pt>
                <c:pt idx="10">
                  <c:v>0.17891638997587456</c:v>
                </c:pt>
                <c:pt idx="11">
                  <c:v>0.17891638997587456</c:v>
                </c:pt>
                <c:pt idx="12">
                  <c:v>0.17891638997587456</c:v>
                </c:pt>
                <c:pt idx="13">
                  <c:v>0.17891638997587456</c:v>
                </c:pt>
                <c:pt idx="14">
                  <c:v>0.17891638997587456</c:v>
                </c:pt>
                <c:pt idx="15">
                  <c:v>0.17891638997587456</c:v>
                </c:pt>
                <c:pt idx="16">
                  <c:v>0.17891638997587456</c:v>
                </c:pt>
                <c:pt idx="17">
                  <c:v>0.17891638997587456</c:v>
                </c:pt>
                <c:pt idx="18">
                  <c:v>0.17891638997587456</c:v>
                </c:pt>
                <c:pt idx="19">
                  <c:v>0.17891638997587456</c:v>
                </c:pt>
                <c:pt idx="20">
                  <c:v>0.17891638997587456</c:v>
                </c:pt>
                <c:pt idx="21">
                  <c:v>0.17891638997587456</c:v>
                </c:pt>
                <c:pt idx="22">
                  <c:v>0.17891638997587456</c:v>
                </c:pt>
                <c:pt idx="23">
                  <c:v>0.17891638997587456</c:v>
                </c:pt>
                <c:pt idx="24">
                  <c:v>0.17891638997587456</c:v>
                </c:pt>
                <c:pt idx="25">
                  <c:v>0.17891638997587456</c:v>
                </c:pt>
                <c:pt idx="26">
                  <c:v>0.17891638997587456</c:v>
                </c:pt>
                <c:pt idx="27">
                  <c:v>0.17891638997587456</c:v>
                </c:pt>
                <c:pt idx="28">
                  <c:v>0.17891638997587456</c:v>
                </c:pt>
                <c:pt idx="29">
                  <c:v>0.17891638997587456</c:v>
                </c:pt>
                <c:pt idx="30">
                  <c:v>0.17891638997587456</c:v>
                </c:pt>
                <c:pt idx="31">
                  <c:v>0.17891638997587456</c:v>
                </c:pt>
                <c:pt idx="32">
                  <c:v>0.17891638997587456</c:v>
                </c:pt>
                <c:pt idx="33">
                  <c:v>0.17891638997587456</c:v>
                </c:pt>
                <c:pt idx="34">
                  <c:v>0.17891638997587456</c:v>
                </c:pt>
                <c:pt idx="35">
                  <c:v>0.17891638997587456</c:v>
                </c:pt>
                <c:pt idx="36">
                  <c:v>0.17891638997587456</c:v>
                </c:pt>
                <c:pt idx="37">
                  <c:v>0.17891638997587456</c:v>
                </c:pt>
                <c:pt idx="38">
                  <c:v>0.17891638997587456</c:v>
                </c:pt>
                <c:pt idx="39">
                  <c:v>0.17891638997587456</c:v>
                </c:pt>
                <c:pt idx="40">
                  <c:v>0.17891638997587456</c:v>
                </c:pt>
                <c:pt idx="41">
                  <c:v>0.17891638997587456</c:v>
                </c:pt>
                <c:pt idx="42">
                  <c:v>0.17891638997587456</c:v>
                </c:pt>
                <c:pt idx="43">
                  <c:v>0.17891638997587456</c:v>
                </c:pt>
                <c:pt idx="44">
                  <c:v>0.17891638997587456</c:v>
                </c:pt>
                <c:pt idx="45">
                  <c:v>0.17891638997587456</c:v>
                </c:pt>
                <c:pt idx="46">
                  <c:v>0.17891638997587456</c:v>
                </c:pt>
                <c:pt idx="47">
                  <c:v>0.17891638997587456</c:v>
                </c:pt>
                <c:pt idx="48">
                  <c:v>0.17891638997587456</c:v>
                </c:pt>
                <c:pt idx="49">
                  <c:v>0.17891638997587456</c:v>
                </c:pt>
                <c:pt idx="50">
                  <c:v>0.17891638997587456</c:v>
                </c:pt>
                <c:pt idx="51">
                  <c:v>0.17891638997587456</c:v>
                </c:pt>
                <c:pt idx="52">
                  <c:v>0.17891638997587456</c:v>
                </c:pt>
                <c:pt idx="53">
                  <c:v>0.17891638997587456</c:v>
                </c:pt>
                <c:pt idx="54">
                  <c:v>0.17891638997587456</c:v>
                </c:pt>
                <c:pt idx="55">
                  <c:v>0.17891638997587456</c:v>
                </c:pt>
                <c:pt idx="56">
                  <c:v>0.17891638997587456</c:v>
                </c:pt>
                <c:pt idx="57">
                  <c:v>0.17891638997587456</c:v>
                </c:pt>
                <c:pt idx="58">
                  <c:v>0.17891638997587456</c:v>
                </c:pt>
                <c:pt idx="59">
                  <c:v>0.17891638997587456</c:v>
                </c:pt>
                <c:pt idx="60">
                  <c:v>0.17891638997587456</c:v>
                </c:pt>
                <c:pt idx="61">
                  <c:v>0.17891638997587456</c:v>
                </c:pt>
                <c:pt idx="62">
                  <c:v>0.17891638997587456</c:v>
                </c:pt>
                <c:pt idx="63">
                  <c:v>0.17891638997587456</c:v>
                </c:pt>
                <c:pt idx="64">
                  <c:v>0.17891638997587456</c:v>
                </c:pt>
                <c:pt idx="65">
                  <c:v>0.17891638997587456</c:v>
                </c:pt>
                <c:pt idx="66">
                  <c:v>0.17891638997587456</c:v>
                </c:pt>
                <c:pt idx="67">
                  <c:v>0.17891638997587456</c:v>
                </c:pt>
                <c:pt idx="68">
                  <c:v>0.17891638997587456</c:v>
                </c:pt>
                <c:pt idx="69">
                  <c:v>0.17891638997587456</c:v>
                </c:pt>
                <c:pt idx="70">
                  <c:v>0.17891638997587456</c:v>
                </c:pt>
                <c:pt idx="71">
                  <c:v>0.17891638997587456</c:v>
                </c:pt>
                <c:pt idx="72">
                  <c:v>0.17891638997587456</c:v>
                </c:pt>
                <c:pt idx="73">
                  <c:v>0.17891638997587456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62288"/>
        <c:axId val="235514768"/>
      </c:areaChart>
      <c:lineChart>
        <c:grouping val="standard"/>
        <c:varyColors val="0"/>
        <c:ser>
          <c:idx val="0"/>
          <c:order val="0"/>
          <c:tx>
            <c:strRef>
              <c:f>'DROIT Extrados (DE)'!$Q$1</c:f>
              <c:strCache>
                <c:ptCount val="1"/>
                <c:pt idx="0">
                  <c:v>cercle D10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(DE)'!$Q$2:$Q$77</c:f>
              <c:numCache>
                <c:formatCode>0.00</c:formatCode>
                <c:ptCount val="76"/>
                <c:pt idx="0">
                  <c:v>0.21</c:v>
                </c:pt>
                <c:pt idx="1">
                  <c:v>0.27</c:v>
                </c:pt>
                <c:pt idx="2">
                  <c:v>0.11</c:v>
                </c:pt>
                <c:pt idx="3">
                  <c:v>0.15</c:v>
                </c:pt>
                <c:pt idx="4">
                  <c:v>0.05</c:v>
                </c:pt>
                <c:pt idx="5">
                  <c:v>0.46</c:v>
                </c:pt>
                <c:pt idx="6">
                  <c:v>0.26</c:v>
                </c:pt>
                <c:pt idx="7">
                  <c:v>7.0000000000000007E-2</c:v>
                </c:pt>
                <c:pt idx="8">
                  <c:v>0.14000000000000001</c:v>
                </c:pt>
                <c:pt idx="9">
                  <c:v>0.14000000000000001</c:v>
                </c:pt>
                <c:pt idx="10">
                  <c:v>0.13</c:v>
                </c:pt>
                <c:pt idx="11">
                  <c:v>0.14000000000000001</c:v>
                </c:pt>
                <c:pt idx="12">
                  <c:v>0.33</c:v>
                </c:pt>
                <c:pt idx="13">
                  <c:v>0.13</c:v>
                </c:pt>
                <c:pt idx="14">
                  <c:v>0.17</c:v>
                </c:pt>
                <c:pt idx="15">
                  <c:v>0.3</c:v>
                </c:pt>
                <c:pt idx="16">
                  <c:v>0.19</c:v>
                </c:pt>
                <c:pt idx="17">
                  <c:v>0.17</c:v>
                </c:pt>
                <c:pt idx="18">
                  <c:v>0.28000000000000003</c:v>
                </c:pt>
                <c:pt idx="19">
                  <c:v>0.34</c:v>
                </c:pt>
                <c:pt idx="20">
                  <c:v>0.13</c:v>
                </c:pt>
                <c:pt idx="21">
                  <c:v>0.09</c:v>
                </c:pt>
                <c:pt idx="22">
                  <c:v>0.15</c:v>
                </c:pt>
                <c:pt idx="23">
                  <c:v>0.26</c:v>
                </c:pt>
                <c:pt idx="24">
                  <c:v>0.41</c:v>
                </c:pt>
                <c:pt idx="25">
                  <c:v>0.48</c:v>
                </c:pt>
                <c:pt idx="26">
                  <c:v>0.32</c:v>
                </c:pt>
                <c:pt idx="27">
                  <c:v>0.05</c:v>
                </c:pt>
                <c:pt idx="28">
                  <c:v>0.25</c:v>
                </c:pt>
                <c:pt idx="29">
                  <c:v>0.1</c:v>
                </c:pt>
                <c:pt idx="30">
                  <c:v>0.15</c:v>
                </c:pt>
                <c:pt idx="31">
                  <c:v>0.24</c:v>
                </c:pt>
                <c:pt idx="32">
                  <c:v>0.19</c:v>
                </c:pt>
                <c:pt idx="33">
                  <c:v>0.72</c:v>
                </c:pt>
                <c:pt idx="34">
                  <c:v>0.4</c:v>
                </c:pt>
                <c:pt idx="35">
                  <c:v>0.53</c:v>
                </c:pt>
                <c:pt idx="36">
                  <c:v>0.25</c:v>
                </c:pt>
                <c:pt idx="37">
                  <c:v>0.43</c:v>
                </c:pt>
                <c:pt idx="38">
                  <c:v>0.17</c:v>
                </c:pt>
                <c:pt idx="39">
                  <c:v>0.43</c:v>
                </c:pt>
                <c:pt idx="40">
                  <c:v>0.21</c:v>
                </c:pt>
                <c:pt idx="41">
                  <c:v>0.15</c:v>
                </c:pt>
                <c:pt idx="42">
                  <c:v>0.06</c:v>
                </c:pt>
                <c:pt idx="43">
                  <c:v>0.56000000000000005</c:v>
                </c:pt>
                <c:pt idx="44">
                  <c:v>0.56999999999999995</c:v>
                </c:pt>
                <c:pt idx="45">
                  <c:v>0.28999999999999998</c:v>
                </c:pt>
                <c:pt idx="46">
                  <c:v>0.2</c:v>
                </c:pt>
                <c:pt idx="47">
                  <c:v>0.49</c:v>
                </c:pt>
                <c:pt idx="48">
                  <c:v>0.56999999999999995</c:v>
                </c:pt>
                <c:pt idx="49">
                  <c:v>0.53</c:v>
                </c:pt>
                <c:pt idx="50">
                  <c:v>0.3</c:v>
                </c:pt>
                <c:pt idx="51">
                  <c:v>0.22</c:v>
                </c:pt>
                <c:pt idx="52">
                  <c:v>0.26</c:v>
                </c:pt>
                <c:pt idx="53">
                  <c:v>0.54</c:v>
                </c:pt>
                <c:pt idx="54">
                  <c:v>0.65</c:v>
                </c:pt>
                <c:pt idx="55">
                  <c:v>0.17</c:v>
                </c:pt>
                <c:pt idx="56">
                  <c:v>0.02</c:v>
                </c:pt>
                <c:pt idx="57">
                  <c:v>0.56999999999999995</c:v>
                </c:pt>
                <c:pt idx="58">
                  <c:v>0.1</c:v>
                </c:pt>
                <c:pt idx="59">
                  <c:v>0.66</c:v>
                </c:pt>
                <c:pt idx="60">
                  <c:v>0.2</c:v>
                </c:pt>
                <c:pt idx="61">
                  <c:v>0.57999999999999996</c:v>
                </c:pt>
                <c:pt idx="62">
                  <c:v>0.34</c:v>
                </c:pt>
                <c:pt idx="63">
                  <c:v>0.23499999999999999</c:v>
                </c:pt>
                <c:pt idx="64">
                  <c:v>0.45</c:v>
                </c:pt>
                <c:pt idx="65">
                  <c:v>0.22</c:v>
                </c:pt>
                <c:pt idx="66">
                  <c:v>0.14000000000000001</c:v>
                </c:pt>
                <c:pt idx="67">
                  <c:v>0.64</c:v>
                </c:pt>
                <c:pt idx="68">
                  <c:v>0.66</c:v>
                </c:pt>
                <c:pt idx="69">
                  <c:v>0.3</c:v>
                </c:pt>
                <c:pt idx="70">
                  <c:v>0.2</c:v>
                </c:pt>
                <c:pt idx="71">
                  <c:v>0.26</c:v>
                </c:pt>
                <c:pt idx="72">
                  <c:v>0.46</c:v>
                </c:pt>
                <c:pt idx="73">
                  <c:v>0.2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662288"/>
        <c:axId val="235514768"/>
      </c:lineChart>
      <c:scatterChart>
        <c:scatterStyle val="lineMarker"/>
        <c:varyColors val="0"/>
        <c:ser>
          <c:idx val="1"/>
          <c:order val="1"/>
          <c:tx>
            <c:strRef>
              <c:f>'Graphiques DE'!$A$166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DE'!$B$166</c:f>
              <c:numCache>
                <c:formatCode>0.000</c:formatCode>
                <c:ptCount val="1"/>
                <c:pt idx="0">
                  <c:v>0.29452702702702704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DE'!$A$167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DE'!$B$167</c:f>
              <c:numCache>
                <c:formatCode>0.000</c:formatCode>
                <c:ptCount val="1"/>
                <c:pt idx="0">
                  <c:v>0.79040135135135148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DE'!$A$168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DE'!$B$168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62288"/>
        <c:axId val="235514768"/>
      </c:scatterChart>
      <c:catAx>
        <c:axId val="2346622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514768"/>
        <c:crosses val="autoZero"/>
        <c:auto val="1"/>
        <c:lblAlgn val="ctr"/>
        <c:lblOffset val="100"/>
        <c:noMultiLvlLbl val="0"/>
      </c:catAx>
      <c:valAx>
        <c:axId val="23551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662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D11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(DE)'!$BU$1</c:f>
              <c:strCache>
                <c:ptCount val="1"/>
                <c:pt idx="0">
                  <c:v>Seuil 1 sigma D11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(DE)'!$BU$2:$BU$75</c:f>
              <c:numCache>
                <c:formatCode>General</c:formatCode>
                <c:ptCount val="74"/>
                <c:pt idx="0">
                  <c:v>0.44200824799043215</c:v>
                </c:pt>
                <c:pt idx="1">
                  <c:v>0.44200824799043215</c:v>
                </c:pt>
                <c:pt idx="2">
                  <c:v>0.44200824799043215</c:v>
                </c:pt>
                <c:pt idx="3">
                  <c:v>0.44200824799043215</c:v>
                </c:pt>
                <c:pt idx="4">
                  <c:v>0.44200824799043215</c:v>
                </c:pt>
                <c:pt idx="5">
                  <c:v>0.44200824799043215</c:v>
                </c:pt>
                <c:pt idx="6">
                  <c:v>0.44200824799043215</c:v>
                </c:pt>
                <c:pt idx="7">
                  <c:v>0.44200824799043215</c:v>
                </c:pt>
                <c:pt idx="8">
                  <c:v>0.44200824799043215</c:v>
                </c:pt>
                <c:pt idx="9">
                  <c:v>0.44200824799043215</c:v>
                </c:pt>
                <c:pt idx="10">
                  <c:v>0.44200824799043215</c:v>
                </c:pt>
                <c:pt idx="11">
                  <c:v>0.44200824799043215</c:v>
                </c:pt>
                <c:pt idx="12">
                  <c:v>0.44200824799043215</c:v>
                </c:pt>
                <c:pt idx="13">
                  <c:v>0.44200824799043215</c:v>
                </c:pt>
                <c:pt idx="14">
                  <c:v>0.44200824799043215</c:v>
                </c:pt>
                <c:pt idx="15">
                  <c:v>0.44200824799043215</c:v>
                </c:pt>
                <c:pt idx="16">
                  <c:v>0.44200824799043215</c:v>
                </c:pt>
                <c:pt idx="17">
                  <c:v>0.44200824799043215</c:v>
                </c:pt>
                <c:pt idx="18">
                  <c:v>0.44200824799043215</c:v>
                </c:pt>
                <c:pt idx="19">
                  <c:v>0.44200824799043215</c:v>
                </c:pt>
                <c:pt idx="20">
                  <c:v>0.44200824799043215</c:v>
                </c:pt>
                <c:pt idx="21">
                  <c:v>0.44200824799043215</c:v>
                </c:pt>
                <c:pt idx="22">
                  <c:v>0.44200824799043215</c:v>
                </c:pt>
                <c:pt idx="23">
                  <c:v>0.44200824799043215</c:v>
                </c:pt>
                <c:pt idx="24">
                  <c:v>0.44200824799043215</c:v>
                </c:pt>
                <c:pt idx="25">
                  <c:v>0.44200824799043215</c:v>
                </c:pt>
                <c:pt idx="26">
                  <c:v>0.44200824799043215</c:v>
                </c:pt>
                <c:pt idx="27">
                  <c:v>0.44200824799043215</c:v>
                </c:pt>
                <c:pt idx="28">
                  <c:v>0.44200824799043215</c:v>
                </c:pt>
                <c:pt idx="29">
                  <c:v>0.44200824799043215</c:v>
                </c:pt>
                <c:pt idx="30">
                  <c:v>0.44200824799043215</c:v>
                </c:pt>
                <c:pt idx="31">
                  <c:v>0.44200824799043215</c:v>
                </c:pt>
                <c:pt idx="32">
                  <c:v>0.44200824799043215</c:v>
                </c:pt>
                <c:pt idx="33">
                  <c:v>0.44200824799043215</c:v>
                </c:pt>
                <c:pt idx="34">
                  <c:v>0.44200824799043215</c:v>
                </c:pt>
                <c:pt idx="35">
                  <c:v>0.44200824799043215</c:v>
                </c:pt>
                <c:pt idx="36">
                  <c:v>0.44200824799043215</c:v>
                </c:pt>
                <c:pt idx="37">
                  <c:v>0.44200824799043215</c:v>
                </c:pt>
                <c:pt idx="38">
                  <c:v>0.44200824799043215</c:v>
                </c:pt>
                <c:pt idx="39">
                  <c:v>0.44200824799043215</c:v>
                </c:pt>
                <c:pt idx="40">
                  <c:v>0.44200824799043215</c:v>
                </c:pt>
                <c:pt idx="41">
                  <c:v>0.44200824799043215</c:v>
                </c:pt>
                <c:pt idx="42">
                  <c:v>0.44200824799043215</c:v>
                </c:pt>
                <c:pt idx="43">
                  <c:v>0.44200824799043215</c:v>
                </c:pt>
                <c:pt idx="44">
                  <c:v>0.44200824799043215</c:v>
                </c:pt>
                <c:pt idx="45">
                  <c:v>0.44200824799043215</c:v>
                </c:pt>
                <c:pt idx="46">
                  <c:v>0.44200824799043215</c:v>
                </c:pt>
                <c:pt idx="47">
                  <c:v>0.44200824799043215</c:v>
                </c:pt>
                <c:pt idx="48">
                  <c:v>0.44200824799043215</c:v>
                </c:pt>
                <c:pt idx="49">
                  <c:v>0.44200824799043215</c:v>
                </c:pt>
                <c:pt idx="50">
                  <c:v>0.44200824799043215</c:v>
                </c:pt>
                <c:pt idx="51">
                  <c:v>0.44200824799043215</c:v>
                </c:pt>
                <c:pt idx="52">
                  <c:v>0.44200824799043215</c:v>
                </c:pt>
                <c:pt idx="53">
                  <c:v>0.44200824799043215</c:v>
                </c:pt>
                <c:pt idx="54">
                  <c:v>0.44200824799043215</c:v>
                </c:pt>
                <c:pt idx="55">
                  <c:v>0.44200824799043215</c:v>
                </c:pt>
                <c:pt idx="56">
                  <c:v>0.44200824799043215</c:v>
                </c:pt>
                <c:pt idx="57">
                  <c:v>0.44200824799043215</c:v>
                </c:pt>
                <c:pt idx="58">
                  <c:v>0.44200824799043215</c:v>
                </c:pt>
                <c:pt idx="59">
                  <c:v>0.44200824799043215</c:v>
                </c:pt>
                <c:pt idx="60">
                  <c:v>0.44200824799043215</c:v>
                </c:pt>
                <c:pt idx="61">
                  <c:v>0.44200824799043215</c:v>
                </c:pt>
                <c:pt idx="62">
                  <c:v>0.44200824799043215</c:v>
                </c:pt>
                <c:pt idx="63">
                  <c:v>0.44200824799043215</c:v>
                </c:pt>
                <c:pt idx="64">
                  <c:v>0.44200824799043215</c:v>
                </c:pt>
                <c:pt idx="65">
                  <c:v>0.44200824799043215</c:v>
                </c:pt>
                <c:pt idx="66">
                  <c:v>0.44200824799043215</c:v>
                </c:pt>
                <c:pt idx="67">
                  <c:v>0.44200824799043215</c:v>
                </c:pt>
                <c:pt idx="68">
                  <c:v>0.44200824799043215</c:v>
                </c:pt>
                <c:pt idx="69">
                  <c:v>0.44200824799043215</c:v>
                </c:pt>
                <c:pt idx="70">
                  <c:v>0.44200824799043215</c:v>
                </c:pt>
                <c:pt idx="71">
                  <c:v>0.44200824799043215</c:v>
                </c:pt>
                <c:pt idx="72">
                  <c:v>0.44200824799043215</c:v>
                </c:pt>
                <c:pt idx="73">
                  <c:v>0.44200824799043215</c:v>
                </c:pt>
              </c:numCache>
            </c:numRef>
          </c:val>
        </c:ser>
        <c:ser>
          <c:idx val="5"/>
          <c:order val="5"/>
          <c:tx>
            <c:strRef>
              <c:f>'DROIT Extrados (DE)'!$BV$1</c:f>
              <c:strCache>
                <c:ptCount val="1"/>
                <c:pt idx="0">
                  <c:v>Seuil 2 sigma D11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(DE)'!$BV$2:$BV$75</c:f>
              <c:numCache>
                <c:formatCode>General</c:formatCode>
                <c:ptCount val="74"/>
                <c:pt idx="0">
                  <c:v>0.16281905880124295</c:v>
                </c:pt>
                <c:pt idx="1">
                  <c:v>0.16281905880124295</c:v>
                </c:pt>
                <c:pt idx="2">
                  <c:v>0.16281905880124295</c:v>
                </c:pt>
                <c:pt idx="3">
                  <c:v>0.16281905880124295</c:v>
                </c:pt>
                <c:pt idx="4">
                  <c:v>0.16281905880124295</c:v>
                </c:pt>
                <c:pt idx="5">
                  <c:v>0.16281905880124295</c:v>
                </c:pt>
                <c:pt idx="6">
                  <c:v>0.16281905880124295</c:v>
                </c:pt>
                <c:pt idx="7">
                  <c:v>0.16281905880124295</c:v>
                </c:pt>
                <c:pt idx="8">
                  <c:v>0.16281905880124295</c:v>
                </c:pt>
                <c:pt idx="9">
                  <c:v>0.16281905880124295</c:v>
                </c:pt>
                <c:pt idx="10">
                  <c:v>0.16281905880124295</c:v>
                </c:pt>
                <c:pt idx="11">
                  <c:v>0.16281905880124295</c:v>
                </c:pt>
                <c:pt idx="12">
                  <c:v>0.16281905880124295</c:v>
                </c:pt>
                <c:pt idx="13">
                  <c:v>0.16281905880124295</c:v>
                </c:pt>
                <c:pt idx="14">
                  <c:v>0.16281905880124295</c:v>
                </c:pt>
                <c:pt idx="15">
                  <c:v>0.16281905880124295</c:v>
                </c:pt>
                <c:pt idx="16">
                  <c:v>0.16281905880124295</c:v>
                </c:pt>
                <c:pt idx="17">
                  <c:v>0.16281905880124295</c:v>
                </c:pt>
                <c:pt idx="18">
                  <c:v>0.16281905880124295</c:v>
                </c:pt>
                <c:pt idx="19">
                  <c:v>0.16281905880124295</c:v>
                </c:pt>
                <c:pt idx="20">
                  <c:v>0.16281905880124295</c:v>
                </c:pt>
                <c:pt idx="21">
                  <c:v>0.16281905880124295</c:v>
                </c:pt>
                <c:pt idx="22">
                  <c:v>0.16281905880124295</c:v>
                </c:pt>
                <c:pt idx="23">
                  <c:v>0.16281905880124295</c:v>
                </c:pt>
                <c:pt idx="24">
                  <c:v>0.16281905880124295</c:v>
                </c:pt>
                <c:pt idx="25">
                  <c:v>0.16281905880124295</c:v>
                </c:pt>
                <c:pt idx="26">
                  <c:v>0.16281905880124295</c:v>
                </c:pt>
                <c:pt idx="27">
                  <c:v>0.16281905880124295</c:v>
                </c:pt>
                <c:pt idx="28">
                  <c:v>0.16281905880124295</c:v>
                </c:pt>
                <c:pt idx="29">
                  <c:v>0.16281905880124295</c:v>
                </c:pt>
                <c:pt idx="30">
                  <c:v>0.16281905880124295</c:v>
                </c:pt>
                <c:pt idx="31">
                  <c:v>0.16281905880124295</c:v>
                </c:pt>
                <c:pt idx="32">
                  <c:v>0.16281905880124295</c:v>
                </c:pt>
                <c:pt idx="33">
                  <c:v>0.16281905880124295</c:v>
                </c:pt>
                <c:pt idx="34">
                  <c:v>0.16281905880124295</c:v>
                </c:pt>
                <c:pt idx="35">
                  <c:v>0.16281905880124295</c:v>
                </c:pt>
                <c:pt idx="36">
                  <c:v>0.16281905880124295</c:v>
                </c:pt>
                <c:pt idx="37">
                  <c:v>0.16281905880124295</c:v>
                </c:pt>
                <c:pt idx="38">
                  <c:v>0.16281905880124295</c:v>
                </c:pt>
                <c:pt idx="39">
                  <c:v>0.16281905880124295</c:v>
                </c:pt>
                <c:pt idx="40">
                  <c:v>0.16281905880124295</c:v>
                </c:pt>
                <c:pt idx="41">
                  <c:v>0.16281905880124295</c:v>
                </c:pt>
                <c:pt idx="42">
                  <c:v>0.16281905880124295</c:v>
                </c:pt>
                <c:pt idx="43">
                  <c:v>0.16281905880124295</c:v>
                </c:pt>
                <c:pt idx="44">
                  <c:v>0.16281905880124295</c:v>
                </c:pt>
                <c:pt idx="45">
                  <c:v>0.16281905880124295</c:v>
                </c:pt>
                <c:pt idx="46">
                  <c:v>0.16281905880124295</c:v>
                </c:pt>
                <c:pt idx="47">
                  <c:v>0.16281905880124295</c:v>
                </c:pt>
                <c:pt idx="48">
                  <c:v>0.16281905880124295</c:v>
                </c:pt>
                <c:pt idx="49">
                  <c:v>0.16281905880124295</c:v>
                </c:pt>
                <c:pt idx="50">
                  <c:v>0.16281905880124295</c:v>
                </c:pt>
                <c:pt idx="51">
                  <c:v>0.16281905880124295</c:v>
                </c:pt>
                <c:pt idx="52">
                  <c:v>0.16281905880124295</c:v>
                </c:pt>
                <c:pt idx="53">
                  <c:v>0.16281905880124295</c:v>
                </c:pt>
                <c:pt idx="54">
                  <c:v>0.16281905880124295</c:v>
                </c:pt>
                <c:pt idx="55">
                  <c:v>0.16281905880124295</c:v>
                </c:pt>
                <c:pt idx="56">
                  <c:v>0.16281905880124295</c:v>
                </c:pt>
                <c:pt idx="57">
                  <c:v>0.16281905880124295</c:v>
                </c:pt>
                <c:pt idx="58">
                  <c:v>0.16281905880124295</c:v>
                </c:pt>
                <c:pt idx="59">
                  <c:v>0.16281905880124295</c:v>
                </c:pt>
                <c:pt idx="60">
                  <c:v>0.16281905880124295</c:v>
                </c:pt>
                <c:pt idx="61">
                  <c:v>0.16281905880124295</c:v>
                </c:pt>
                <c:pt idx="62">
                  <c:v>0.16281905880124295</c:v>
                </c:pt>
                <c:pt idx="63">
                  <c:v>0.16281905880124295</c:v>
                </c:pt>
                <c:pt idx="64">
                  <c:v>0.16281905880124295</c:v>
                </c:pt>
                <c:pt idx="65">
                  <c:v>0.16281905880124295</c:v>
                </c:pt>
                <c:pt idx="66">
                  <c:v>0.16281905880124295</c:v>
                </c:pt>
                <c:pt idx="67">
                  <c:v>0.16281905880124295</c:v>
                </c:pt>
                <c:pt idx="68">
                  <c:v>0.16281905880124295</c:v>
                </c:pt>
                <c:pt idx="69">
                  <c:v>0.16281905880124295</c:v>
                </c:pt>
                <c:pt idx="70">
                  <c:v>0.16281905880124295</c:v>
                </c:pt>
                <c:pt idx="71">
                  <c:v>0.16281905880124295</c:v>
                </c:pt>
                <c:pt idx="72">
                  <c:v>0.16281905880124295</c:v>
                </c:pt>
                <c:pt idx="73">
                  <c:v>0.16281905880124295</c:v>
                </c:pt>
              </c:numCache>
            </c:numRef>
          </c:val>
        </c:ser>
        <c:ser>
          <c:idx val="6"/>
          <c:order val="6"/>
          <c:tx>
            <c:strRef>
              <c:f>'DROIT Extrados (DE)'!$BW$1</c:f>
              <c:strCache>
                <c:ptCount val="1"/>
                <c:pt idx="0">
                  <c:v>Seuil 3 sigma D11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(DE)'!$BW$2:$BW$75</c:f>
              <c:numCache>
                <c:formatCode>General</c:formatCode>
                <c:ptCount val="74"/>
                <c:pt idx="0">
                  <c:v>0.16281905880124295</c:v>
                </c:pt>
                <c:pt idx="1">
                  <c:v>0.16281905880124295</c:v>
                </c:pt>
                <c:pt idx="2">
                  <c:v>0.16281905880124295</c:v>
                </c:pt>
                <c:pt idx="3">
                  <c:v>0.16281905880124295</c:v>
                </c:pt>
                <c:pt idx="4">
                  <c:v>0.16281905880124295</c:v>
                </c:pt>
                <c:pt idx="5">
                  <c:v>0.16281905880124295</c:v>
                </c:pt>
                <c:pt idx="6">
                  <c:v>0.16281905880124295</c:v>
                </c:pt>
                <c:pt idx="7">
                  <c:v>0.16281905880124295</c:v>
                </c:pt>
                <c:pt idx="8">
                  <c:v>0.16281905880124295</c:v>
                </c:pt>
                <c:pt idx="9">
                  <c:v>0.16281905880124295</c:v>
                </c:pt>
                <c:pt idx="10">
                  <c:v>0.16281905880124295</c:v>
                </c:pt>
                <c:pt idx="11">
                  <c:v>0.16281905880124295</c:v>
                </c:pt>
                <c:pt idx="12">
                  <c:v>0.16281905880124295</c:v>
                </c:pt>
                <c:pt idx="13">
                  <c:v>0.16281905880124295</c:v>
                </c:pt>
                <c:pt idx="14">
                  <c:v>0.16281905880124295</c:v>
                </c:pt>
                <c:pt idx="15">
                  <c:v>0.16281905880124295</c:v>
                </c:pt>
                <c:pt idx="16">
                  <c:v>0.16281905880124295</c:v>
                </c:pt>
                <c:pt idx="17">
                  <c:v>0.16281905880124295</c:v>
                </c:pt>
                <c:pt idx="18">
                  <c:v>0.16281905880124295</c:v>
                </c:pt>
                <c:pt idx="19">
                  <c:v>0.16281905880124295</c:v>
                </c:pt>
                <c:pt idx="20">
                  <c:v>0.16281905880124295</c:v>
                </c:pt>
                <c:pt idx="21">
                  <c:v>0.16281905880124295</c:v>
                </c:pt>
                <c:pt idx="22">
                  <c:v>0.16281905880124295</c:v>
                </c:pt>
                <c:pt idx="23">
                  <c:v>0.16281905880124295</c:v>
                </c:pt>
                <c:pt idx="24">
                  <c:v>0.16281905880124295</c:v>
                </c:pt>
                <c:pt idx="25">
                  <c:v>0.16281905880124295</c:v>
                </c:pt>
                <c:pt idx="26">
                  <c:v>0.16281905880124295</c:v>
                </c:pt>
                <c:pt idx="27">
                  <c:v>0.16281905880124295</c:v>
                </c:pt>
                <c:pt idx="28">
                  <c:v>0.16281905880124295</c:v>
                </c:pt>
                <c:pt idx="29">
                  <c:v>0.16281905880124295</c:v>
                </c:pt>
                <c:pt idx="30">
                  <c:v>0.16281905880124295</c:v>
                </c:pt>
                <c:pt idx="31">
                  <c:v>0.16281905880124295</c:v>
                </c:pt>
                <c:pt idx="32">
                  <c:v>0.16281905880124295</c:v>
                </c:pt>
                <c:pt idx="33">
                  <c:v>0.16281905880124295</c:v>
                </c:pt>
                <c:pt idx="34">
                  <c:v>0.16281905880124295</c:v>
                </c:pt>
                <c:pt idx="35">
                  <c:v>0.16281905880124295</c:v>
                </c:pt>
                <c:pt idx="36">
                  <c:v>0.16281905880124295</c:v>
                </c:pt>
                <c:pt idx="37">
                  <c:v>0.16281905880124295</c:v>
                </c:pt>
                <c:pt idx="38">
                  <c:v>0.16281905880124295</c:v>
                </c:pt>
                <c:pt idx="39">
                  <c:v>0.16281905880124295</c:v>
                </c:pt>
                <c:pt idx="40">
                  <c:v>0.16281905880124295</c:v>
                </c:pt>
                <c:pt idx="41">
                  <c:v>0.16281905880124295</c:v>
                </c:pt>
                <c:pt idx="42">
                  <c:v>0.16281905880124295</c:v>
                </c:pt>
                <c:pt idx="43">
                  <c:v>0.16281905880124295</c:v>
                </c:pt>
                <c:pt idx="44">
                  <c:v>0.16281905880124295</c:v>
                </c:pt>
                <c:pt idx="45">
                  <c:v>0.16281905880124295</c:v>
                </c:pt>
                <c:pt idx="46">
                  <c:v>0.16281905880124295</c:v>
                </c:pt>
                <c:pt idx="47">
                  <c:v>0.16281905880124295</c:v>
                </c:pt>
                <c:pt idx="48">
                  <c:v>0.16281905880124295</c:v>
                </c:pt>
                <c:pt idx="49">
                  <c:v>0.16281905880124295</c:v>
                </c:pt>
                <c:pt idx="50">
                  <c:v>0.16281905880124295</c:v>
                </c:pt>
                <c:pt idx="51">
                  <c:v>0.16281905880124295</c:v>
                </c:pt>
                <c:pt idx="52">
                  <c:v>0.16281905880124295</c:v>
                </c:pt>
                <c:pt idx="53">
                  <c:v>0.16281905880124295</c:v>
                </c:pt>
                <c:pt idx="54">
                  <c:v>0.16281905880124295</c:v>
                </c:pt>
                <c:pt idx="55">
                  <c:v>0.16281905880124295</c:v>
                </c:pt>
                <c:pt idx="56">
                  <c:v>0.16281905880124295</c:v>
                </c:pt>
                <c:pt idx="57">
                  <c:v>0.16281905880124295</c:v>
                </c:pt>
                <c:pt idx="58">
                  <c:v>0.16281905880124295</c:v>
                </c:pt>
                <c:pt idx="59">
                  <c:v>0.16281905880124295</c:v>
                </c:pt>
                <c:pt idx="60">
                  <c:v>0.16281905880124295</c:v>
                </c:pt>
                <c:pt idx="61">
                  <c:v>0.16281905880124295</c:v>
                </c:pt>
                <c:pt idx="62">
                  <c:v>0.16281905880124295</c:v>
                </c:pt>
                <c:pt idx="63">
                  <c:v>0.16281905880124295</c:v>
                </c:pt>
                <c:pt idx="64">
                  <c:v>0.16281905880124295</c:v>
                </c:pt>
                <c:pt idx="65">
                  <c:v>0.16281905880124295</c:v>
                </c:pt>
                <c:pt idx="66">
                  <c:v>0.16281905880124295</c:v>
                </c:pt>
                <c:pt idx="67">
                  <c:v>0.16281905880124295</c:v>
                </c:pt>
                <c:pt idx="68">
                  <c:v>0.16281905880124295</c:v>
                </c:pt>
                <c:pt idx="69">
                  <c:v>0.16281905880124295</c:v>
                </c:pt>
                <c:pt idx="70">
                  <c:v>0.16281905880124295</c:v>
                </c:pt>
                <c:pt idx="71">
                  <c:v>0.16281905880124295</c:v>
                </c:pt>
                <c:pt idx="72">
                  <c:v>0.16281905880124295</c:v>
                </c:pt>
                <c:pt idx="73">
                  <c:v>0.16281905880124295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515552"/>
        <c:axId val="235515944"/>
      </c:areaChart>
      <c:lineChart>
        <c:grouping val="standard"/>
        <c:varyColors val="0"/>
        <c:ser>
          <c:idx val="0"/>
          <c:order val="0"/>
          <c:tx>
            <c:strRef>
              <c:f>'DROIT Extrados (DE)'!$R$1</c:f>
              <c:strCache>
                <c:ptCount val="1"/>
                <c:pt idx="0">
                  <c:v>cercle D11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(DE)'!$R$2:$R$77</c:f>
              <c:numCache>
                <c:formatCode>0.00</c:formatCode>
                <c:ptCount val="76"/>
                <c:pt idx="0">
                  <c:v>0.31</c:v>
                </c:pt>
                <c:pt idx="1">
                  <c:v>0.22</c:v>
                </c:pt>
                <c:pt idx="2">
                  <c:v>0.17</c:v>
                </c:pt>
                <c:pt idx="3">
                  <c:v>0.12</c:v>
                </c:pt>
                <c:pt idx="4">
                  <c:v>0.16</c:v>
                </c:pt>
                <c:pt idx="5">
                  <c:v>0.37</c:v>
                </c:pt>
                <c:pt idx="6">
                  <c:v>0.19</c:v>
                </c:pt>
                <c:pt idx="7">
                  <c:v>0.2</c:v>
                </c:pt>
                <c:pt idx="8">
                  <c:v>0.12</c:v>
                </c:pt>
                <c:pt idx="9">
                  <c:v>0.2</c:v>
                </c:pt>
                <c:pt idx="10">
                  <c:v>0.16</c:v>
                </c:pt>
                <c:pt idx="11">
                  <c:v>0.13</c:v>
                </c:pt>
                <c:pt idx="12">
                  <c:v>0.4</c:v>
                </c:pt>
                <c:pt idx="13">
                  <c:v>0.12</c:v>
                </c:pt>
                <c:pt idx="14">
                  <c:v>0.22</c:v>
                </c:pt>
                <c:pt idx="15">
                  <c:v>0.16</c:v>
                </c:pt>
                <c:pt idx="16">
                  <c:v>0.15</c:v>
                </c:pt>
                <c:pt idx="17">
                  <c:v>7.0000000000000007E-2</c:v>
                </c:pt>
                <c:pt idx="18">
                  <c:v>0.14000000000000001</c:v>
                </c:pt>
                <c:pt idx="19">
                  <c:v>0.38</c:v>
                </c:pt>
                <c:pt idx="20">
                  <c:v>0.21</c:v>
                </c:pt>
                <c:pt idx="21">
                  <c:v>0.04</c:v>
                </c:pt>
                <c:pt idx="22">
                  <c:v>0.11</c:v>
                </c:pt>
                <c:pt idx="23">
                  <c:v>0.2</c:v>
                </c:pt>
                <c:pt idx="24">
                  <c:v>0.52</c:v>
                </c:pt>
                <c:pt idx="25">
                  <c:v>0.34</c:v>
                </c:pt>
                <c:pt idx="26">
                  <c:v>0.25</c:v>
                </c:pt>
                <c:pt idx="27">
                  <c:v>5.0000000000000001E-3</c:v>
                </c:pt>
                <c:pt idx="28">
                  <c:v>0.27</c:v>
                </c:pt>
                <c:pt idx="29">
                  <c:v>0.27</c:v>
                </c:pt>
                <c:pt idx="30">
                  <c:v>0.21</c:v>
                </c:pt>
                <c:pt idx="31">
                  <c:v>0.19</c:v>
                </c:pt>
                <c:pt idx="32">
                  <c:v>0.11</c:v>
                </c:pt>
                <c:pt idx="33">
                  <c:v>0.7</c:v>
                </c:pt>
                <c:pt idx="34">
                  <c:v>0.38</c:v>
                </c:pt>
                <c:pt idx="35">
                  <c:v>0.55000000000000004</c:v>
                </c:pt>
                <c:pt idx="36">
                  <c:v>0.17</c:v>
                </c:pt>
                <c:pt idx="37">
                  <c:v>0.35</c:v>
                </c:pt>
                <c:pt idx="38">
                  <c:v>0.1</c:v>
                </c:pt>
                <c:pt idx="39">
                  <c:v>0.27</c:v>
                </c:pt>
                <c:pt idx="40">
                  <c:v>0.34</c:v>
                </c:pt>
                <c:pt idx="41">
                  <c:v>0.24</c:v>
                </c:pt>
                <c:pt idx="42">
                  <c:v>0.03</c:v>
                </c:pt>
                <c:pt idx="43">
                  <c:v>0.51</c:v>
                </c:pt>
                <c:pt idx="44">
                  <c:v>0.48</c:v>
                </c:pt>
                <c:pt idx="45">
                  <c:v>0.2</c:v>
                </c:pt>
                <c:pt idx="46">
                  <c:v>0.1</c:v>
                </c:pt>
                <c:pt idx="47">
                  <c:v>0.39</c:v>
                </c:pt>
                <c:pt idx="48">
                  <c:v>0.36</c:v>
                </c:pt>
                <c:pt idx="49">
                  <c:v>0.59</c:v>
                </c:pt>
                <c:pt idx="50">
                  <c:v>0.37</c:v>
                </c:pt>
                <c:pt idx="51">
                  <c:v>0.23</c:v>
                </c:pt>
                <c:pt idx="52">
                  <c:v>0.23</c:v>
                </c:pt>
                <c:pt idx="53">
                  <c:v>0.54</c:v>
                </c:pt>
                <c:pt idx="54">
                  <c:v>0.51</c:v>
                </c:pt>
                <c:pt idx="55">
                  <c:v>0.23</c:v>
                </c:pt>
                <c:pt idx="56">
                  <c:v>0.08</c:v>
                </c:pt>
                <c:pt idx="57">
                  <c:v>0.52</c:v>
                </c:pt>
                <c:pt idx="58">
                  <c:v>0.16</c:v>
                </c:pt>
                <c:pt idx="59">
                  <c:v>0.53</c:v>
                </c:pt>
                <c:pt idx="60">
                  <c:v>0.17</c:v>
                </c:pt>
                <c:pt idx="61">
                  <c:v>0.6</c:v>
                </c:pt>
                <c:pt idx="62">
                  <c:v>0.41</c:v>
                </c:pt>
                <c:pt idx="63">
                  <c:v>0.23899999999999999</c:v>
                </c:pt>
                <c:pt idx="64">
                  <c:v>0.44</c:v>
                </c:pt>
                <c:pt idx="65">
                  <c:v>0.41</c:v>
                </c:pt>
                <c:pt idx="66">
                  <c:v>0.06</c:v>
                </c:pt>
                <c:pt idx="67">
                  <c:v>0.39</c:v>
                </c:pt>
                <c:pt idx="68">
                  <c:v>0.64</c:v>
                </c:pt>
                <c:pt idx="69">
                  <c:v>0.45600000000000002</c:v>
                </c:pt>
                <c:pt idx="70">
                  <c:v>0.14000000000000001</c:v>
                </c:pt>
                <c:pt idx="71">
                  <c:v>0.32</c:v>
                </c:pt>
                <c:pt idx="72">
                  <c:v>0.32</c:v>
                </c:pt>
                <c:pt idx="73">
                  <c:v>0.19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515552"/>
        <c:axId val="235515944"/>
      </c:lineChart>
      <c:scatterChart>
        <c:scatterStyle val="lineMarker"/>
        <c:varyColors val="0"/>
        <c:ser>
          <c:idx val="1"/>
          <c:order val="1"/>
          <c:tx>
            <c:strRef>
              <c:f>'Graphiques DE'!$A$178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DE'!$B$178</c:f>
              <c:numCache>
                <c:formatCode>0.000</c:formatCode>
                <c:ptCount val="1"/>
                <c:pt idx="0">
                  <c:v>0.27918918918918922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DE'!$A$179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DE'!$B$179</c:f>
              <c:numCache>
                <c:formatCode>0.000</c:formatCode>
                <c:ptCount val="1"/>
                <c:pt idx="0">
                  <c:v>0.7325035135135135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DE'!$A$180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C00000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DE'!$B$180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515552"/>
        <c:axId val="235515944"/>
      </c:scatterChart>
      <c:catAx>
        <c:axId val="2355155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515944"/>
        <c:crosses val="autoZero"/>
        <c:auto val="1"/>
        <c:lblAlgn val="ctr"/>
        <c:lblOffset val="100"/>
        <c:noMultiLvlLbl val="0"/>
      </c:catAx>
      <c:valAx>
        <c:axId val="235515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515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D12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Extrados (DE)'!$BU$1</c:f>
              <c:strCache>
                <c:ptCount val="1"/>
                <c:pt idx="0">
                  <c:v>Seuil 1 sigma D11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(DE)'!$BU$2:$BU$75</c:f>
              <c:numCache>
                <c:formatCode>General</c:formatCode>
                <c:ptCount val="74"/>
                <c:pt idx="0">
                  <c:v>0.44200824799043215</c:v>
                </c:pt>
                <c:pt idx="1">
                  <c:v>0.44200824799043215</c:v>
                </c:pt>
                <c:pt idx="2">
                  <c:v>0.44200824799043215</c:v>
                </c:pt>
                <c:pt idx="3">
                  <c:v>0.44200824799043215</c:v>
                </c:pt>
                <c:pt idx="4">
                  <c:v>0.44200824799043215</c:v>
                </c:pt>
                <c:pt idx="5">
                  <c:v>0.44200824799043215</c:v>
                </c:pt>
                <c:pt idx="6">
                  <c:v>0.44200824799043215</c:v>
                </c:pt>
                <c:pt idx="7">
                  <c:v>0.44200824799043215</c:v>
                </c:pt>
                <c:pt idx="8">
                  <c:v>0.44200824799043215</c:v>
                </c:pt>
                <c:pt idx="9">
                  <c:v>0.44200824799043215</c:v>
                </c:pt>
                <c:pt idx="10">
                  <c:v>0.44200824799043215</c:v>
                </c:pt>
                <c:pt idx="11">
                  <c:v>0.44200824799043215</c:v>
                </c:pt>
                <c:pt idx="12">
                  <c:v>0.44200824799043215</c:v>
                </c:pt>
                <c:pt idx="13">
                  <c:v>0.44200824799043215</c:v>
                </c:pt>
                <c:pt idx="14">
                  <c:v>0.44200824799043215</c:v>
                </c:pt>
                <c:pt idx="15">
                  <c:v>0.44200824799043215</c:v>
                </c:pt>
                <c:pt idx="16">
                  <c:v>0.44200824799043215</c:v>
                </c:pt>
                <c:pt idx="17">
                  <c:v>0.44200824799043215</c:v>
                </c:pt>
                <c:pt idx="18">
                  <c:v>0.44200824799043215</c:v>
                </c:pt>
                <c:pt idx="19">
                  <c:v>0.44200824799043215</c:v>
                </c:pt>
                <c:pt idx="20">
                  <c:v>0.44200824799043215</c:v>
                </c:pt>
                <c:pt idx="21">
                  <c:v>0.44200824799043215</c:v>
                </c:pt>
                <c:pt idx="22">
                  <c:v>0.44200824799043215</c:v>
                </c:pt>
                <c:pt idx="23">
                  <c:v>0.44200824799043215</c:v>
                </c:pt>
                <c:pt idx="24">
                  <c:v>0.44200824799043215</c:v>
                </c:pt>
                <c:pt idx="25">
                  <c:v>0.44200824799043215</c:v>
                </c:pt>
                <c:pt idx="26">
                  <c:v>0.44200824799043215</c:v>
                </c:pt>
                <c:pt idx="27">
                  <c:v>0.44200824799043215</c:v>
                </c:pt>
                <c:pt idx="28">
                  <c:v>0.44200824799043215</c:v>
                </c:pt>
                <c:pt idx="29">
                  <c:v>0.44200824799043215</c:v>
                </c:pt>
                <c:pt idx="30">
                  <c:v>0.44200824799043215</c:v>
                </c:pt>
                <c:pt idx="31">
                  <c:v>0.44200824799043215</c:v>
                </c:pt>
                <c:pt idx="32">
                  <c:v>0.44200824799043215</c:v>
                </c:pt>
                <c:pt idx="33">
                  <c:v>0.44200824799043215</c:v>
                </c:pt>
                <c:pt idx="34">
                  <c:v>0.44200824799043215</c:v>
                </c:pt>
                <c:pt idx="35">
                  <c:v>0.44200824799043215</c:v>
                </c:pt>
                <c:pt idx="36">
                  <c:v>0.44200824799043215</c:v>
                </c:pt>
                <c:pt idx="37">
                  <c:v>0.44200824799043215</c:v>
                </c:pt>
                <c:pt idx="38">
                  <c:v>0.44200824799043215</c:v>
                </c:pt>
                <c:pt idx="39">
                  <c:v>0.44200824799043215</c:v>
                </c:pt>
                <c:pt idx="40">
                  <c:v>0.44200824799043215</c:v>
                </c:pt>
                <c:pt idx="41">
                  <c:v>0.44200824799043215</c:v>
                </c:pt>
                <c:pt idx="42">
                  <c:v>0.44200824799043215</c:v>
                </c:pt>
                <c:pt idx="43">
                  <c:v>0.44200824799043215</c:v>
                </c:pt>
                <c:pt idx="44">
                  <c:v>0.44200824799043215</c:v>
                </c:pt>
                <c:pt idx="45">
                  <c:v>0.44200824799043215</c:v>
                </c:pt>
                <c:pt idx="46">
                  <c:v>0.44200824799043215</c:v>
                </c:pt>
                <c:pt idx="47">
                  <c:v>0.44200824799043215</c:v>
                </c:pt>
                <c:pt idx="48">
                  <c:v>0.44200824799043215</c:v>
                </c:pt>
                <c:pt idx="49">
                  <c:v>0.44200824799043215</c:v>
                </c:pt>
                <c:pt idx="50">
                  <c:v>0.44200824799043215</c:v>
                </c:pt>
                <c:pt idx="51">
                  <c:v>0.44200824799043215</c:v>
                </c:pt>
                <c:pt idx="52">
                  <c:v>0.44200824799043215</c:v>
                </c:pt>
                <c:pt idx="53">
                  <c:v>0.44200824799043215</c:v>
                </c:pt>
                <c:pt idx="54">
                  <c:v>0.44200824799043215</c:v>
                </c:pt>
                <c:pt idx="55">
                  <c:v>0.44200824799043215</c:v>
                </c:pt>
                <c:pt idx="56">
                  <c:v>0.44200824799043215</c:v>
                </c:pt>
                <c:pt idx="57">
                  <c:v>0.44200824799043215</c:v>
                </c:pt>
                <c:pt idx="58">
                  <c:v>0.44200824799043215</c:v>
                </c:pt>
                <c:pt idx="59">
                  <c:v>0.44200824799043215</c:v>
                </c:pt>
                <c:pt idx="60">
                  <c:v>0.44200824799043215</c:v>
                </c:pt>
                <c:pt idx="61">
                  <c:v>0.44200824799043215</c:v>
                </c:pt>
                <c:pt idx="62">
                  <c:v>0.44200824799043215</c:v>
                </c:pt>
                <c:pt idx="63">
                  <c:v>0.44200824799043215</c:v>
                </c:pt>
                <c:pt idx="64">
                  <c:v>0.44200824799043215</c:v>
                </c:pt>
                <c:pt idx="65">
                  <c:v>0.44200824799043215</c:v>
                </c:pt>
                <c:pt idx="66">
                  <c:v>0.44200824799043215</c:v>
                </c:pt>
                <c:pt idx="67">
                  <c:v>0.44200824799043215</c:v>
                </c:pt>
                <c:pt idx="68">
                  <c:v>0.44200824799043215</c:v>
                </c:pt>
                <c:pt idx="69">
                  <c:v>0.44200824799043215</c:v>
                </c:pt>
                <c:pt idx="70">
                  <c:v>0.44200824799043215</c:v>
                </c:pt>
                <c:pt idx="71">
                  <c:v>0.44200824799043215</c:v>
                </c:pt>
                <c:pt idx="72">
                  <c:v>0.44200824799043215</c:v>
                </c:pt>
                <c:pt idx="73">
                  <c:v>0.44200824799043215</c:v>
                </c:pt>
              </c:numCache>
            </c:numRef>
          </c:val>
        </c:ser>
        <c:ser>
          <c:idx val="5"/>
          <c:order val="5"/>
          <c:tx>
            <c:strRef>
              <c:f>'DROIT Extrados (DE)'!$BV$1</c:f>
              <c:strCache>
                <c:ptCount val="1"/>
                <c:pt idx="0">
                  <c:v>Seuil 2 sigma D11</c:v>
                </c:pt>
              </c:strCache>
            </c:strRef>
          </c:tx>
          <c:spPr>
            <a:solidFill>
              <a:srgbClr val="ED7D31">
                <a:lumMod val="40000"/>
                <a:lumOff val="60000"/>
              </a:srgbClr>
            </a:solidFill>
            <a:ln w="25400">
              <a:noFill/>
            </a:ln>
            <a:effectLst/>
          </c:spPr>
          <c:val>
            <c:numRef>
              <c:f>'DROIT Extrados (DE)'!$BV$2:$BV$75</c:f>
              <c:numCache>
                <c:formatCode>General</c:formatCode>
                <c:ptCount val="74"/>
                <c:pt idx="0">
                  <c:v>0.16281905880124295</c:v>
                </c:pt>
                <c:pt idx="1">
                  <c:v>0.16281905880124295</c:v>
                </c:pt>
                <c:pt idx="2">
                  <c:v>0.16281905880124295</c:v>
                </c:pt>
                <c:pt idx="3">
                  <c:v>0.16281905880124295</c:v>
                </c:pt>
                <c:pt idx="4">
                  <c:v>0.16281905880124295</c:v>
                </c:pt>
                <c:pt idx="5">
                  <c:v>0.16281905880124295</c:v>
                </c:pt>
                <c:pt idx="6">
                  <c:v>0.16281905880124295</c:v>
                </c:pt>
                <c:pt idx="7">
                  <c:v>0.16281905880124295</c:v>
                </c:pt>
                <c:pt idx="8">
                  <c:v>0.16281905880124295</c:v>
                </c:pt>
                <c:pt idx="9">
                  <c:v>0.16281905880124295</c:v>
                </c:pt>
                <c:pt idx="10">
                  <c:v>0.16281905880124295</c:v>
                </c:pt>
                <c:pt idx="11">
                  <c:v>0.16281905880124295</c:v>
                </c:pt>
                <c:pt idx="12">
                  <c:v>0.16281905880124295</c:v>
                </c:pt>
                <c:pt idx="13">
                  <c:v>0.16281905880124295</c:v>
                </c:pt>
                <c:pt idx="14">
                  <c:v>0.16281905880124295</c:v>
                </c:pt>
                <c:pt idx="15">
                  <c:v>0.16281905880124295</c:v>
                </c:pt>
                <c:pt idx="16">
                  <c:v>0.16281905880124295</c:v>
                </c:pt>
                <c:pt idx="17">
                  <c:v>0.16281905880124295</c:v>
                </c:pt>
                <c:pt idx="18">
                  <c:v>0.16281905880124295</c:v>
                </c:pt>
                <c:pt idx="19">
                  <c:v>0.16281905880124295</c:v>
                </c:pt>
                <c:pt idx="20">
                  <c:v>0.16281905880124295</c:v>
                </c:pt>
                <c:pt idx="21">
                  <c:v>0.16281905880124295</c:v>
                </c:pt>
                <c:pt idx="22">
                  <c:v>0.16281905880124295</c:v>
                </c:pt>
                <c:pt idx="23">
                  <c:v>0.16281905880124295</c:v>
                </c:pt>
                <c:pt idx="24">
                  <c:v>0.16281905880124295</c:v>
                </c:pt>
                <c:pt idx="25">
                  <c:v>0.16281905880124295</c:v>
                </c:pt>
                <c:pt idx="26">
                  <c:v>0.16281905880124295</c:v>
                </c:pt>
                <c:pt idx="27">
                  <c:v>0.16281905880124295</c:v>
                </c:pt>
                <c:pt idx="28">
                  <c:v>0.16281905880124295</c:v>
                </c:pt>
                <c:pt idx="29">
                  <c:v>0.16281905880124295</c:v>
                </c:pt>
                <c:pt idx="30">
                  <c:v>0.16281905880124295</c:v>
                </c:pt>
                <c:pt idx="31">
                  <c:v>0.16281905880124295</c:v>
                </c:pt>
                <c:pt idx="32">
                  <c:v>0.16281905880124295</c:v>
                </c:pt>
                <c:pt idx="33">
                  <c:v>0.16281905880124295</c:v>
                </c:pt>
                <c:pt idx="34">
                  <c:v>0.16281905880124295</c:v>
                </c:pt>
                <c:pt idx="35">
                  <c:v>0.16281905880124295</c:v>
                </c:pt>
                <c:pt idx="36">
                  <c:v>0.16281905880124295</c:v>
                </c:pt>
                <c:pt idx="37">
                  <c:v>0.16281905880124295</c:v>
                </c:pt>
                <c:pt idx="38">
                  <c:v>0.16281905880124295</c:v>
                </c:pt>
                <c:pt idx="39">
                  <c:v>0.16281905880124295</c:v>
                </c:pt>
                <c:pt idx="40">
                  <c:v>0.16281905880124295</c:v>
                </c:pt>
                <c:pt idx="41">
                  <c:v>0.16281905880124295</c:v>
                </c:pt>
                <c:pt idx="42">
                  <c:v>0.16281905880124295</c:v>
                </c:pt>
                <c:pt idx="43">
                  <c:v>0.16281905880124295</c:v>
                </c:pt>
                <c:pt idx="44">
                  <c:v>0.16281905880124295</c:v>
                </c:pt>
                <c:pt idx="45">
                  <c:v>0.16281905880124295</c:v>
                </c:pt>
                <c:pt idx="46">
                  <c:v>0.16281905880124295</c:v>
                </c:pt>
                <c:pt idx="47">
                  <c:v>0.16281905880124295</c:v>
                </c:pt>
                <c:pt idx="48">
                  <c:v>0.16281905880124295</c:v>
                </c:pt>
                <c:pt idx="49">
                  <c:v>0.16281905880124295</c:v>
                </c:pt>
                <c:pt idx="50">
                  <c:v>0.16281905880124295</c:v>
                </c:pt>
                <c:pt idx="51">
                  <c:v>0.16281905880124295</c:v>
                </c:pt>
                <c:pt idx="52">
                  <c:v>0.16281905880124295</c:v>
                </c:pt>
                <c:pt idx="53">
                  <c:v>0.16281905880124295</c:v>
                </c:pt>
                <c:pt idx="54">
                  <c:v>0.16281905880124295</c:v>
                </c:pt>
                <c:pt idx="55">
                  <c:v>0.16281905880124295</c:v>
                </c:pt>
                <c:pt idx="56">
                  <c:v>0.16281905880124295</c:v>
                </c:pt>
                <c:pt idx="57">
                  <c:v>0.16281905880124295</c:v>
                </c:pt>
                <c:pt idx="58">
                  <c:v>0.16281905880124295</c:v>
                </c:pt>
                <c:pt idx="59">
                  <c:v>0.16281905880124295</c:v>
                </c:pt>
                <c:pt idx="60">
                  <c:v>0.16281905880124295</c:v>
                </c:pt>
                <c:pt idx="61">
                  <c:v>0.16281905880124295</c:v>
                </c:pt>
                <c:pt idx="62">
                  <c:v>0.16281905880124295</c:v>
                </c:pt>
                <c:pt idx="63">
                  <c:v>0.16281905880124295</c:v>
                </c:pt>
                <c:pt idx="64">
                  <c:v>0.16281905880124295</c:v>
                </c:pt>
                <c:pt idx="65">
                  <c:v>0.16281905880124295</c:v>
                </c:pt>
                <c:pt idx="66">
                  <c:v>0.16281905880124295</c:v>
                </c:pt>
                <c:pt idx="67">
                  <c:v>0.16281905880124295</c:v>
                </c:pt>
                <c:pt idx="68">
                  <c:v>0.16281905880124295</c:v>
                </c:pt>
                <c:pt idx="69">
                  <c:v>0.16281905880124295</c:v>
                </c:pt>
                <c:pt idx="70">
                  <c:v>0.16281905880124295</c:v>
                </c:pt>
                <c:pt idx="71">
                  <c:v>0.16281905880124295</c:v>
                </c:pt>
                <c:pt idx="72">
                  <c:v>0.16281905880124295</c:v>
                </c:pt>
                <c:pt idx="73">
                  <c:v>0.16281905880124295</c:v>
                </c:pt>
              </c:numCache>
            </c:numRef>
          </c:val>
        </c:ser>
        <c:ser>
          <c:idx val="6"/>
          <c:order val="6"/>
          <c:tx>
            <c:strRef>
              <c:f>'DROIT Extrados (DE)'!$BW$1</c:f>
              <c:strCache>
                <c:ptCount val="1"/>
                <c:pt idx="0">
                  <c:v>Seuil 3 sigma D11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Extrados (DE)'!$BW$2:$BW$75</c:f>
              <c:numCache>
                <c:formatCode>General</c:formatCode>
                <c:ptCount val="74"/>
                <c:pt idx="0">
                  <c:v>0.16281905880124295</c:v>
                </c:pt>
                <c:pt idx="1">
                  <c:v>0.16281905880124295</c:v>
                </c:pt>
                <c:pt idx="2">
                  <c:v>0.16281905880124295</c:v>
                </c:pt>
                <c:pt idx="3">
                  <c:v>0.16281905880124295</c:v>
                </c:pt>
                <c:pt idx="4">
                  <c:v>0.16281905880124295</c:v>
                </c:pt>
                <c:pt idx="5">
                  <c:v>0.16281905880124295</c:v>
                </c:pt>
                <c:pt idx="6">
                  <c:v>0.16281905880124295</c:v>
                </c:pt>
                <c:pt idx="7">
                  <c:v>0.16281905880124295</c:v>
                </c:pt>
                <c:pt idx="8">
                  <c:v>0.16281905880124295</c:v>
                </c:pt>
                <c:pt idx="9">
                  <c:v>0.16281905880124295</c:v>
                </c:pt>
                <c:pt idx="10">
                  <c:v>0.16281905880124295</c:v>
                </c:pt>
                <c:pt idx="11">
                  <c:v>0.16281905880124295</c:v>
                </c:pt>
                <c:pt idx="12">
                  <c:v>0.16281905880124295</c:v>
                </c:pt>
                <c:pt idx="13">
                  <c:v>0.16281905880124295</c:v>
                </c:pt>
                <c:pt idx="14">
                  <c:v>0.16281905880124295</c:v>
                </c:pt>
                <c:pt idx="15">
                  <c:v>0.16281905880124295</c:v>
                </c:pt>
                <c:pt idx="16">
                  <c:v>0.16281905880124295</c:v>
                </c:pt>
                <c:pt idx="17">
                  <c:v>0.16281905880124295</c:v>
                </c:pt>
                <c:pt idx="18">
                  <c:v>0.16281905880124295</c:v>
                </c:pt>
                <c:pt idx="19">
                  <c:v>0.16281905880124295</c:v>
                </c:pt>
                <c:pt idx="20">
                  <c:v>0.16281905880124295</c:v>
                </c:pt>
                <c:pt idx="21">
                  <c:v>0.16281905880124295</c:v>
                </c:pt>
                <c:pt idx="22">
                  <c:v>0.16281905880124295</c:v>
                </c:pt>
                <c:pt idx="23">
                  <c:v>0.16281905880124295</c:v>
                </c:pt>
                <c:pt idx="24">
                  <c:v>0.16281905880124295</c:v>
                </c:pt>
                <c:pt idx="25">
                  <c:v>0.16281905880124295</c:v>
                </c:pt>
                <c:pt idx="26">
                  <c:v>0.16281905880124295</c:v>
                </c:pt>
                <c:pt idx="27">
                  <c:v>0.16281905880124295</c:v>
                </c:pt>
                <c:pt idx="28">
                  <c:v>0.16281905880124295</c:v>
                </c:pt>
                <c:pt idx="29">
                  <c:v>0.16281905880124295</c:v>
                </c:pt>
                <c:pt idx="30">
                  <c:v>0.16281905880124295</c:v>
                </c:pt>
                <c:pt idx="31">
                  <c:v>0.16281905880124295</c:v>
                </c:pt>
                <c:pt idx="32">
                  <c:v>0.16281905880124295</c:v>
                </c:pt>
                <c:pt idx="33">
                  <c:v>0.16281905880124295</c:v>
                </c:pt>
                <c:pt idx="34">
                  <c:v>0.16281905880124295</c:v>
                </c:pt>
                <c:pt idx="35">
                  <c:v>0.16281905880124295</c:v>
                </c:pt>
                <c:pt idx="36">
                  <c:v>0.16281905880124295</c:v>
                </c:pt>
                <c:pt idx="37">
                  <c:v>0.16281905880124295</c:v>
                </c:pt>
                <c:pt idx="38">
                  <c:v>0.16281905880124295</c:v>
                </c:pt>
                <c:pt idx="39">
                  <c:v>0.16281905880124295</c:v>
                </c:pt>
                <c:pt idx="40">
                  <c:v>0.16281905880124295</c:v>
                </c:pt>
                <c:pt idx="41">
                  <c:v>0.16281905880124295</c:v>
                </c:pt>
                <c:pt idx="42">
                  <c:v>0.16281905880124295</c:v>
                </c:pt>
                <c:pt idx="43">
                  <c:v>0.16281905880124295</c:v>
                </c:pt>
                <c:pt idx="44">
                  <c:v>0.16281905880124295</c:v>
                </c:pt>
                <c:pt idx="45">
                  <c:v>0.16281905880124295</c:v>
                </c:pt>
                <c:pt idx="46">
                  <c:v>0.16281905880124295</c:v>
                </c:pt>
                <c:pt idx="47">
                  <c:v>0.16281905880124295</c:v>
                </c:pt>
                <c:pt idx="48">
                  <c:v>0.16281905880124295</c:v>
                </c:pt>
                <c:pt idx="49">
                  <c:v>0.16281905880124295</c:v>
                </c:pt>
                <c:pt idx="50">
                  <c:v>0.16281905880124295</c:v>
                </c:pt>
                <c:pt idx="51">
                  <c:v>0.16281905880124295</c:v>
                </c:pt>
                <c:pt idx="52">
                  <c:v>0.16281905880124295</c:v>
                </c:pt>
                <c:pt idx="53">
                  <c:v>0.16281905880124295</c:v>
                </c:pt>
                <c:pt idx="54">
                  <c:v>0.16281905880124295</c:v>
                </c:pt>
                <c:pt idx="55">
                  <c:v>0.16281905880124295</c:v>
                </c:pt>
                <c:pt idx="56">
                  <c:v>0.16281905880124295</c:v>
                </c:pt>
                <c:pt idx="57">
                  <c:v>0.16281905880124295</c:v>
                </c:pt>
                <c:pt idx="58">
                  <c:v>0.16281905880124295</c:v>
                </c:pt>
                <c:pt idx="59">
                  <c:v>0.16281905880124295</c:v>
                </c:pt>
                <c:pt idx="60">
                  <c:v>0.16281905880124295</c:v>
                </c:pt>
                <c:pt idx="61">
                  <c:v>0.16281905880124295</c:v>
                </c:pt>
                <c:pt idx="62">
                  <c:v>0.16281905880124295</c:v>
                </c:pt>
                <c:pt idx="63">
                  <c:v>0.16281905880124295</c:v>
                </c:pt>
                <c:pt idx="64">
                  <c:v>0.16281905880124295</c:v>
                </c:pt>
                <c:pt idx="65">
                  <c:v>0.16281905880124295</c:v>
                </c:pt>
                <c:pt idx="66">
                  <c:v>0.16281905880124295</c:v>
                </c:pt>
                <c:pt idx="67">
                  <c:v>0.16281905880124295</c:v>
                </c:pt>
                <c:pt idx="68">
                  <c:v>0.16281905880124295</c:v>
                </c:pt>
                <c:pt idx="69">
                  <c:v>0.16281905880124295</c:v>
                </c:pt>
                <c:pt idx="70">
                  <c:v>0.16281905880124295</c:v>
                </c:pt>
                <c:pt idx="71">
                  <c:v>0.16281905880124295</c:v>
                </c:pt>
                <c:pt idx="72">
                  <c:v>0.16281905880124295</c:v>
                </c:pt>
                <c:pt idx="73">
                  <c:v>0.16281905880124295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516728"/>
        <c:axId val="235517120"/>
      </c:areaChart>
      <c:lineChart>
        <c:grouping val="standard"/>
        <c:varyColors val="0"/>
        <c:ser>
          <c:idx val="0"/>
          <c:order val="0"/>
          <c:tx>
            <c:strRef>
              <c:f>'DROIT Extrados (DE)'!$R$1</c:f>
              <c:strCache>
                <c:ptCount val="1"/>
                <c:pt idx="0">
                  <c:v>cercle D11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'DROIT Extrados (DE)'!$R$2:$R$77</c:f>
              <c:numCache>
                <c:formatCode>0.00</c:formatCode>
                <c:ptCount val="76"/>
                <c:pt idx="0">
                  <c:v>0.31</c:v>
                </c:pt>
                <c:pt idx="1">
                  <c:v>0.22</c:v>
                </c:pt>
                <c:pt idx="2">
                  <c:v>0.17</c:v>
                </c:pt>
                <c:pt idx="3">
                  <c:v>0.12</c:v>
                </c:pt>
                <c:pt idx="4">
                  <c:v>0.16</c:v>
                </c:pt>
                <c:pt idx="5">
                  <c:v>0.37</c:v>
                </c:pt>
                <c:pt idx="6">
                  <c:v>0.19</c:v>
                </c:pt>
                <c:pt idx="7">
                  <c:v>0.2</c:v>
                </c:pt>
                <c:pt idx="8">
                  <c:v>0.12</c:v>
                </c:pt>
                <c:pt idx="9">
                  <c:v>0.2</c:v>
                </c:pt>
                <c:pt idx="10">
                  <c:v>0.16</c:v>
                </c:pt>
                <c:pt idx="11">
                  <c:v>0.13</c:v>
                </c:pt>
                <c:pt idx="12">
                  <c:v>0.4</c:v>
                </c:pt>
                <c:pt idx="13">
                  <c:v>0.12</c:v>
                </c:pt>
                <c:pt idx="14">
                  <c:v>0.22</c:v>
                </c:pt>
                <c:pt idx="15">
                  <c:v>0.16</c:v>
                </c:pt>
                <c:pt idx="16">
                  <c:v>0.15</c:v>
                </c:pt>
                <c:pt idx="17">
                  <c:v>7.0000000000000007E-2</c:v>
                </c:pt>
                <c:pt idx="18">
                  <c:v>0.14000000000000001</c:v>
                </c:pt>
                <c:pt idx="19">
                  <c:v>0.38</c:v>
                </c:pt>
                <c:pt idx="20">
                  <c:v>0.21</c:v>
                </c:pt>
                <c:pt idx="21">
                  <c:v>0.04</c:v>
                </c:pt>
                <c:pt idx="22">
                  <c:v>0.11</c:v>
                </c:pt>
                <c:pt idx="23">
                  <c:v>0.2</c:v>
                </c:pt>
                <c:pt idx="24">
                  <c:v>0.52</c:v>
                </c:pt>
                <c:pt idx="25">
                  <c:v>0.34</c:v>
                </c:pt>
                <c:pt idx="26">
                  <c:v>0.25</c:v>
                </c:pt>
                <c:pt idx="27">
                  <c:v>5.0000000000000001E-3</c:v>
                </c:pt>
                <c:pt idx="28">
                  <c:v>0.27</c:v>
                </c:pt>
                <c:pt idx="29">
                  <c:v>0.27</c:v>
                </c:pt>
                <c:pt idx="30">
                  <c:v>0.21</c:v>
                </c:pt>
                <c:pt idx="31">
                  <c:v>0.19</c:v>
                </c:pt>
                <c:pt idx="32">
                  <c:v>0.11</c:v>
                </c:pt>
                <c:pt idx="33">
                  <c:v>0.7</c:v>
                </c:pt>
                <c:pt idx="34">
                  <c:v>0.38</c:v>
                </c:pt>
                <c:pt idx="35">
                  <c:v>0.55000000000000004</c:v>
                </c:pt>
                <c:pt idx="36">
                  <c:v>0.17</c:v>
                </c:pt>
                <c:pt idx="37">
                  <c:v>0.35</c:v>
                </c:pt>
                <c:pt idx="38">
                  <c:v>0.1</c:v>
                </c:pt>
                <c:pt idx="39">
                  <c:v>0.27</c:v>
                </c:pt>
                <c:pt idx="40">
                  <c:v>0.34</c:v>
                </c:pt>
                <c:pt idx="41">
                  <c:v>0.24</c:v>
                </c:pt>
                <c:pt idx="42">
                  <c:v>0.03</c:v>
                </c:pt>
                <c:pt idx="43">
                  <c:v>0.51</c:v>
                </c:pt>
                <c:pt idx="44">
                  <c:v>0.48</c:v>
                </c:pt>
                <c:pt idx="45">
                  <c:v>0.2</c:v>
                </c:pt>
                <c:pt idx="46">
                  <c:v>0.1</c:v>
                </c:pt>
                <c:pt idx="47">
                  <c:v>0.39</c:v>
                </c:pt>
                <c:pt idx="48">
                  <c:v>0.36</c:v>
                </c:pt>
                <c:pt idx="49">
                  <c:v>0.59</c:v>
                </c:pt>
                <c:pt idx="50">
                  <c:v>0.37</c:v>
                </c:pt>
                <c:pt idx="51">
                  <c:v>0.23</c:v>
                </c:pt>
                <c:pt idx="52">
                  <c:v>0.23</c:v>
                </c:pt>
                <c:pt idx="53">
                  <c:v>0.54</c:v>
                </c:pt>
                <c:pt idx="54">
                  <c:v>0.51</c:v>
                </c:pt>
                <c:pt idx="55">
                  <c:v>0.23</c:v>
                </c:pt>
                <c:pt idx="56">
                  <c:v>0.08</c:v>
                </c:pt>
                <c:pt idx="57">
                  <c:v>0.52</c:v>
                </c:pt>
                <c:pt idx="58">
                  <c:v>0.16</c:v>
                </c:pt>
                <c:pt idx="59">
                  <c:v>0.53</c:v>
                </c:pt>
                <c:pt idx="60">
                  <c:v>0.17</c:v>
                </c:pt>
                <c:pt idx="61">
                  <c:v>0.6</c:v>
                </c:pt>
                <c:pt idx="62">
                  <c:v>0.41</c:v>
                </c:pt>
                <c:pt idx="63">
                  <c:v>0.23899999999999999</c:v>
                </c:pt>
                <c:pt idx="64">
                  <c:v>0.44</c:v>
                </c:pt>
                <c:pt idx="65">
                  <c:v>0.41</c:v>
                </c:pt>
                <c:pt idx="66">
                  <c:v>0.06</c:v>
                </c:pt>
                <c:pt idx="67">
                  <c:v>0.39</c:v>
                </c:pt>
                <c:pt idx="68">
                  <c:v>0.64</c:v>
                </c:pt>
                <c:pt idx="69">
                  <c:v>0.45600000000000002</c:v>
                </c:pt>
                <c:pt idx="70">
                  <c:v>0.14000000000000001</c:v>
                </c:pt>
                <c:pt idx="71">
                  <c:v>0.32</c:v>
                </c:pt>
                <c:pt idx="72">
                  <c:v>0.32</c:v>
                </c:pt>
                <c:pt idx="73">
                  <c:v>0.19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516728"/>
        <c:axId val="235517120"/>
      </c:lineChart>
      <c:scatterChart>
        <c:scatterStyle val="lineMarker"/>
        <c:varyColors val="0"/>
        <c:ser>
          <c:idx val="1"/>
          <c:order val="1"/>
          <c:tx>
            <c:strRef>
              <c:f>'Graphiques DE'!$A$178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DE'!$B$178</c:f>
              <c:numCache>
                <c:formatCode>0.000</c:formatCode>
                <c:ptCount val="1"/>
                <c:pt idx="0">
                  <c:v>0.27918918918918922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DE'!$A$179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DE'!$B$179</c:f>
              <c:numCache>
                <c:formatCode>0.000</c:formatCode>
                <c:ptCount val="1"/>
                <c:pt idx="0">
                  <c:v>0.7325035135135135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DE'!$A$180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DE'!$B$180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516728"/>
        <c:axId val="235517120"/>
      </c:scatterChart>
      <c:catAx>
        <c:axId val="235516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517120"/>
        <c:crosses val="autoZero"/>
        <c:auto val="1"/>
        <c:lblAlgn val="ctr"/>
        <c:lblOffset val="100"/>
        <c:noMultiLvlLbl val="0"/>
      </c:catAx>
      <c:valAx>
        <c:axId val="23551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516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Température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4092962962962963E-2"/>
          <c:y val="0.21674219741801243"/>
          <c:w val="0.9199608796296298"/>
          <c:h val="0.64769448305723087"/>
        </c:manualLayout>
      </c:layout>
      <c:lineChart>
        <c:grouping val="standard"/>
        <c:varyColors val="0"/>
        <c:ser>
          <c:idx val="0"/>
          <c:order val="0"/>
          <c:tx>
            <c:strRef>
              <c:f>'DROIT Extrados (DE)'!$D$1</c:f>
              <c:strCache>
                <c:ptCount val="1"/>
                <c:pt idx="0">
                  <c:v>Température lors de la mesure (°C)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'DROIT Extrados (DE)'!$D$2:$D$75</c:f>
              <c:numCache>
                <c:formatCode>General</c:formatCode>
                <c:ptCount val="7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27</c:v>
                </c:pt>
                <c:pt idx="70">
                  <c:v>#N/A</c:v>
                </c:pt>
                <c:pt idx="71">
                  <c:v>29</c:v>
                </c:pt>
                <c:pt idx="72">
                  <c:v>30</c:v>
                </c:pt>
                <c:pt idx="73">
                  <c:v>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517904"/>
        <c:axId val="235518296"/>
      </c:lineChart>
      <c:catAx>
        <c:axId val="2355179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518296"/>
        <c:crosses val="autoZero"/>
        <c:auto val="1"/>
        <c:lblAlgn val="ctr"/>
        <c:lblOffset val="100"/>
        <c:noMultiLvlLbl val="0"/>
      </c:catAx>
      <c:valAx>
        <c:axId val="235518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517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3758162037037052"/>
          <c:y val="0.32823920632663794"/>
          <c:w val="5.8890601851851854E-2"/>
          <c:h val="0.414171713169958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Température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4092962962962963E-2"/>
          <c:y val="0.21674219741801243"/>
          <c:w val="0.92054884259259262"/>
          <c:h val="0.64769448305723087"/>
        </c:manualLayout>
      </c:layout>
      <c:lineChart>
        <c:grouping val="standard"/>
        <c:varyColors val="0"/>
        <c:ser>
          <c:idx val="0"/>
          <c:order val="0"/>
          <c:tx>
            <c:strRef>
              <c:f>'DROIT Intrados (DI)'!$D$1</c:f>
              <c:strCache>
                <c:ptCount val="1"/>
                <c:pt idx="0">
                  <c:v>Température lors de la mesure (°C)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'DROIT Intrados (DI)'!$D$2:$D$75</c:f>
              <c:numCache>
                <c:formatCode>General</c:formatCode>
                <c:ptCount val="7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27</c:v>
                </c:pt>
                <c:pt idx="70">
                  <c:v>#N/A</c:v>
                </c:pt>
                <c:pt idx="71">
                  <c:v>29</c:v>
                </c:pt>
                <c:pt idx="72">
                  <c:v>30</c:v>
                </c:pt>
                <c:pt idx="73">
                  <c:v>29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690424"/>
        <c:axId val="235690816"/>
      </c:lineChart>
      <c:catAx>
        <c:axId val="2356904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690816"/>
        <c:crosses val="autoZero"/>
        <c:auto val="1"/>
        <c:lblAlgn val="ctr"/>
        <c:lblOffset val="100"/>
        <c:noMultiLvlLbl val="0"/>
      </c:catAx>
      <c:valAx>
        <c:axId val="235690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69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4404921296296296"/>
          <c:y val="0.36914498637317578"/>
          <c:w val="5.2423009259259246E-2"/>
          <c:h val="0.460921176080287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P11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(DI)'!$T$1</c:f>
              <c:strCache>
                <c:ptCount val="1"/>
                <c:pt idx="0">
                  <c:v>Seuil 1 sigma P11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(DI)'!$T$2:$T$75</c:f>
              <c:numCache>
                <c:formatCode>General</c:formatCode>
                <c:ptCount val="74"/>
                <c:pt idx="0">
                  <c:v>0.24394761549869223</c:v>
                </c:pt>
                <c:pt idx="1">
                  <c:v>0.24394761549869223</c:v>
                </c:pt>
                <c:pt idx="2">
                  <c:v>0.24394761549869223</c:v>
                </c:pt>
                <c:pt idx="3">
                  <c:v>0.24394761549869223</c:v>
                </c:pt>
                <c:pt idx="4">
                  <c:v>0.24394761549869223</c:v>
                </c:pt>
                <c:pt idx="5">
                  <c:v>0.24394761549869223</c:v>
                </c:pt>
                <c:pt idx="6">
                  <c:v>0.24394761549869223</c:v>
                </c:pt>
                <c:pt idx="7">
                  <c:v>0.24394761549869223</c:v>
                </c:pt>
                <c:pt idx="8">
                  <c:v>0.24394761549869223</c:v>
                </c:pt>
                <c:pt idx="9">
                  <c:v>0.24394761549869223</c:v>
                </c:pt>
                <c:pt idx="10">
                  <c:v>0.24394761549869223</c:v>
                </c:pt>
                <c:pt idx="11">
                  <c:v>0.24394761549869223</c:v>
                </c:pt>
                <c:pt idx="12">
                  <c:v>0.24394761549869223</c:v>
                </c:pt>
                <c:pt idx="13">
                  <c:v>0.24394761549869223</c:v>
                </c:pt>
                <c:pt idx="14">
                  <c:v>0.24394761549869223</c:v>
                </c:pt>
                <c:pt idx="15">
                  <c:v>0.24394761549869223</c:v>
                </c:pt>
                <c:pt idx="16">
                  <c:v>0.24394761549869223</c:v>
                </c:pt>
                <c:pt idx="17">
                  <c:v>0.24394761549869223</c:v>
                </c:pt>
                <c:pt idx="18">
                  <c:v>0.24394761549869223</c:v>
                </c:pt>
                <c:pt idx="19">
                  <c:v>0.24394761549869223</c:v>
                </c:pt>
                <c:pt idx="20">
                  <c:v>0.24394761549869223</c:v>
                </c:pt>
                <c:pt idx="21">
                  <c:v>0.24394761549869223</c:v>
                </c:pt>
                <c:pt idx="22">
                  <c:v>0.24394761549869223</c:v>
                </c:pt>
                <c:pt idx="23">
                  <c:v>0.24394761549869223</c:v>
                </c:pt>
                <c:pt idx="24">
                  <c:v>0.24394761549869223</c:v>
                </c:pt>
                <c:pt idx="25">
                  <c:v>0.24394761549869223</c:v>
                </c:pt>
                <c:pt idx="26">
                  <c:v>0.24394761549869223</c:v>
                </c:pt>
                <c:pt idx="27">
                  <c:v>0.24394761549869223</c:v>
                </c:pt>
                <c:pt idx="28">
                  <c:v>0.24394761549869223</c:v>
                </c:pt>
                <c:pt idx="29">
                  <c:v>0.24394761549869223</c:v>
                </c:pt>
                <c:pt idx="30">
                  <c:v>0.24394761549869223</c:v>
                </c:pt>
                <c:pt idx="31">
                  <c:v>0.24394761549869223</c:v>
                </c:pt>
                <c:pt idx="32">
                  <c:v>0.24394761549869223</c:v>
                </c:pt>
                <c:pt idx="33">
                  <c:v>0.24394761549869223</c:v>
                </c:pt>
                <c:pt idx="34">
                  <c:v>0.24394761549869223</c:v>
                </c:pt>
                <c:pt idx="35">
                  <c:v>0.24394761549869223</c:v>
                </c:pt>
                <c:pt idx="36">
                  <c:v>0.24394761549869223</c:v>
                </c:pt>
                <c:pt idx="37">
                  <c:v>0.24394761549869223</c:v>
                </c:pt>
                <c:pt idx="38">
                  <c:v>0.24394761549869223</c:v>
                </c:pt>
                <c:pt idx="39">
                  <c:v>0.24394761549869223</c:v>
                </c:pt>
                <c:pt idx="40">
                  <c:v>0.24394761549869223</c:v>
                </c:pt>
                <c:pt idx="41">
                  <c:v>0.24394761549869223</c:v>
                </c:pt>
                <c:pt idx="42">
                  <c:v>0.24394761549869223</c:v>
                </c:pt>
                <c:pt idx="43">
                  <c:v>0.24394761549869223</c:v>
                </c:pt>
                <c:pt idx="44">
                  <c:v>0.24394761549869223</c:v>
                </c:pt>
                <c:pt idx="45">
                  <c:v>0.24394761549869223</c:v>
                </c:pt>
                <c:pt idx="46">
                  <c:v>0.24394761549869223</c:v>
                </c:pt>
                <c:pt idx="47">
                  <c:v>0.24394761549869223</c:v>
                </c:pt>
                <c:pt idx="48">
                  <c:v>0.24394761549869223</c:v>
                </c:pt>
                <c:pt idx="49">
                  <c:v>0.24394761549869223</c:v>
                </c:pt>
                <c:pt idx="50">
                  <c:v>0.24394761549869223</c:v>
                </c:pt>
                <c:pt idx="51">
                  <c:v>0.24394761549869223</c:v>
                </c:pt>
                <c:pt idx="52">
                  <c:v>0.24394761549869223</c:v>
                </c:pt>
                <c:pt idx="53">
                  <c:v>0.24394761549869223</c:v>
                </c:pt>
                <c:pt idx="54">
                  <c:v>0.24394761549869223</c:v>
                </c:pt>
                <c:pt idx="55">
                  <c:v>0.24394761549869223</c:v>
                </c:pt>
                <c:pt idx="56">
                  <c:v>0.24394761549869223</c:v>
                </c:pt>
                <c:pt idx="57">
                  <c:v>0.24394761549869223</c:v>
                </c:pt>
                <c:pt idx="58">
                  <c:v>0.24394761549869223</c:v>
                </c:pt>
                <c:pt idx="59">
                  <c:v>0.24394761549869223</c:v>
                </c:pt>
                <c:pt idx="60">
                  <c:v>0.24394761549869223</c:v>
                </c:pt>
                <c:pt idx="61">
                  <c:v>0.24394761549869223</c:v>
                </c:pt>
                <c:pt idx="62">
                  <c:v>0.24394761549869223</c:v>
                </c:pt>
                <c:pt idx="63">
                  <c:v>0.24394761549869223</c:v>
                </c:pt>
                <c:pt idx="64">
                  <c:v>0.24394761549869223</c:v>
                </c:pt>
                <c:pt idx="65">
                  <c:v>0.24394761549869223</c:v>
                </c:pt>
                <c:pt idx="66">
                  <c:v>0.24394761549869223</c:v>
                </c:pt>
                <c:pt idx="67">
                  <c:v>0.24394761549869223</c:v>
                </c:pt>
                <c:pt idx="68">
                  <c:v>0.24394761549869223</c:v>
                </c:pt>
                <c:pt idx="69">
                  <c:v>0.24394761549869223</c:v>
                </c:pt>
                <c:pt idx="70">
                  <c:v>0.24394761549869223</c:v>
                </c:pt>
                <c:pt idx="71">
                  <c:v>0.24394761549869223</c:v>
                </c:pt>
                <c:pt idx="72">
                  <c:v>0.24394761549869223</c:v>
                </c:pt>
                <c:pt idx="73">
                  <c:v>0.24394761549869223</c:v>
                </c:pt>
              </c:numCache>
            </c:numRef>
          </c:val>
        </c:ser>
        <c:ser>
          <c:idx val="5"/>
          <c:order val="5"/>
          <c:tx>
            <c:strRef>
              <c:f>'DROIT Intrados (DI)'!$U$1</c:f>
              <c:strCache>
                <c:ptCount val="1"/>
                <c:pt idx="0">
                  <c:v>Seuil 2 sigma P11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val>
            <c:numRef>
              <c:f>'DROIT Intrados (DI)'!$U$2:$U$75</c:f>
              <c:numCache>
                <c:formatCode>General</c:formatCode>
                <c:ptCount val="74"/>
                <c:pt idx="0">
                  <c:v>8.6366534417611163E-2</c:v>
                </c:pt>
                <c:pt idx="1">
                  <c:v>8.6366534417611163E-2</c:v>
                </c:pt>
                <c:pt idx="2">
                  <c:v>8.6366534417611163E-2</c:v>
                </c:pt>
                <c:pt idx="3">
                  <c:v>8.6366534417611163E-2</c:v>
                </c:pt>
                <c:pt idx="4">
                  <c:v>8.6366534417611163E-2</c:v>
                </c:pt>
                <c:pt idx="5">
                  <c:v>8.6366534417611163E-2</c:v>
                </c:pt>
                <c:pt idx="6">
                  <c:v>8.6366534417611163E-2</c:v>
                </c:pt>
                <c:pt idx="7">
                  <c:v>8.6366534417611163E-2</c:v>
                </c:pt>
                <c:pt idx="8">
                  <c:v>8.6366534417611163E-2</c:v>
                </c:pt>
                <c:pt idx="9">
                  <c:v>8.6366534417611163E-2</c:v>
                </c:pt>
                <c:pt idx="10">
                  <c:v>8.6366534417611163E-2</c:v>
                </c:pt>
                <c:pt idx="11">
                  <c:v>8.6366534417611163E-2</c:v>
                </c:pt>
                <c:pt idx="12">
                  <c:v>8.6366534417611163E-2</c:v>
                </c:pt>
                <c:pt idx="13">
                  <c:v>8.6366534417611163E-2</c:v>
                </c:pt>
                <c:pt idx="14">
                  <c:v>8.6366534417611163E-2</c:v>
                </c:pt>
                <c:pt idx="15">
                  <c:v>8.6366534417611163E-2</c:v>
                </c:pt>
                <c:pt idx="16">
                  <c:v>8.6366534417611163E-2</c:v>
                </c:pt>
                <c:pt idx="17">
                  <c:v>8.6366534417611163E-2</c:v>
                </c:pt>
                <c:pt idx="18">
                  <c:v>8.6366534417611163E-2</c:v>
                </c:pt>
                <c:pt idx="19">
                  <c:v>8.6366534417611163E-2</c:v>
                </c:pt>
                <c:pt idx="20">
                  <c:v>8.6366534417611163E-2</c:v>
                </c:pt>
                <c:pt idx="21">
                  <c:v>8.6366534417611163E-2</c:v>
                </c:pt>
                <c:pt idx="22">
                  <c:v>8.6366534417611163E-2</c:v>
                </c:pt>
                <c:pt idx="23">
                  <c:v>8.6366534417611163E-2</c:v>
                </c:pt>
                <c:pt idx="24">
                  <c:v>8.6366534417611163E-2</c:v>
                </c:pt>
                <c:pt idx="25">
                  <c:v>8.6366534417611163E-2</c:v>
                </c:pt>
                <c:pt idx="26">
                  <c:v>8.6366534417611163E-2</c:v>
                </c:pt>
                <c:pt idx="27">
                  <c:v>8.6366534417611163E-2</c:v>
                </c:pt>
                <c:pt idx="28">
                  <c:v>8.6366534417611163E-2</c:v>
                </c:pt>
                <c:pt idx="29">
                  <c:v>8.6366534417611163E-2</c:v>
                </c:pt>
                <c:pt idx="30">
                  <c:v>8.6366534417611163E-2</c:v>
                </c:pt>
                <c:pt idx="31">
                  <c:v>8.6366534417611163E-2</c:v>
                </c:pt>
                <c:pt idx="32">
                  <c:v>8.6366534417611163E-2</c:v>
                </c:pt>
                <c:pt idx="33">
                  <c:v>8.6366534417611163E-2</c:v>
                </c:pt>
                <c:pt idx="34">
                  <c:v>8.6366534417611163E-2</c:v>
                </c:pt>
                <c:pt idx="35">
                  <c:v>8.6366534417611163E-2</c:v>
                </c:pt>
                <c:pt idx="36">
                  <c:v>8.6366534417611163E-2</c:v>
                </c:pt>
                <c:pt idx="37">
                  <c:v>8.6366534417611163E-2</c:v>
                </c:pt>
                <c:pt idx="38">
                  <c:v>8.6366534417611163E-2</c:v>
                </c:pt>
                <c:pt idx="39">
                  <c:v>8.6366534417611163E-2</c:v>
                </c:pt>
                <c:pt idx="40">
                  <c:v>8.6366534417611163E-2</c:v>
                </c:pt>
                <c:pt idx="41">
                  <c:v>8.6366534417611163E-2</c:v>
                </c:pt>
                <c:pt idx="42">
                  <c:v>8.6366534417611163E-2</c:v>
                </c:pt>
                <c:pt idx="43">
                  <c:v>8.6366534417611163E-2</c:v>
                </c:pt>
                <c:pt idx="44">
                  <c:v>8.6366534417611163E-2</c:v>
                </c:pt>
                <c:pt idx="45">
                  <c:v>8.6366534417611163E-2</c:v>
                </c:pt>
                <c:pt idx="46">
                  <c:v>8.6366534417611163E-2</c:v>
                </c:pt>
                <c:pt idx="47">
                  <c:v>8.6366534417611163E-2</c:v>
                </c:pt>
                <c:pt idx="48">
                  <c:v>8.6366534417611163E-2</c:v>
                </c:pt>
                <c:pt idx="49">
                  <c:v>8.6366534417611163E-2</c:v>
                </c:pt>
                <c:pt idx="50">
                  <c:v>8.6366534417611163E-2</c:v>
                </c:pt>
                <c:pt idx="51">
                  <c:v>8.6366534417611163E-2</c:v>
                </c:pt>
                <c:pt idx="52">
                  <c:v>8.6366534417611163E-2</c:v>
                </c:pt>
                <c:pt idx="53">
                  <c:v>8.6366534417611163E-2</c:v>
                </c:pt>
                <c:pt idx="54">
                  <c:v>8.6366534417611163E-2</c:v>
                </c:pt>
                <c:pt idx="55">
                  <c:v>8.6366534417611163E-2</c:v>
                </c:pt>
                <c:pt idx="56">
                  <c:v>8.6366534417611163E-2</c:v>
                </c:pt>
                <c:pt idx="57">
                  <c:v>8.6366534417611163E-2</c:v>
                </c:pt>
                <c:pt idx="58">
                  <c:v>8.6366534417611163E-2</c:v>
                </c:pt>
                <c:pt idx="59">
                  <c:v>8.6366534417611163E-2</c:v>
                </c:pt>
                <c:pt idx="60">
                  <c:v>8.6366534417611163E-2</c:v>
                </c:pt>
                <c:pt idx="61">
                  <c:v>8.6366534417611163E-2</c:v>
                </c:pt>
                <c:pt idx="62">
                  <c:v>8.6366534417611163E-2</c:v>
                </c:pt>
                <c:pt idx="63">
                  <c:v>8.6366534417611163E-2</c:v>
                </c:pt>
                <c:pt idx="64">
                  <c:v>8.6366534417611163E-2</c:v>
                </c:pt>
                <c:pt idx="65">
                  <c:v>8.6366534417611163E-2</c:v>
                </c:pt>
                <c:pt idx="66">
                  <c:v>8.6366534417611163E-2</c:v>
                </c:pt>
                <c:pt idx="67">
                  <c:v>8.6366534417611163E-2</c:v>
                </c:pt>
                <c:pt idx="68">
                  <c:v>8.6366534417611163E-2</c:v>
                </c:pt>
                <c:pt idx="69">
                  <c:v>8.6366534417611163E-2</c:v>
                </c:pt>
                <c:pt idx="70">
                  <c:v>8.6366534417611163E-2</c:v>
                </c:pt>
                <c:pt idx="71">
                  <c:v>8.6366534417611163E-2</c:v>
                </c:pt>
                <c:pt idx="72">
                  <c:v>8.6366534417611163E-2</c:v>
                </c:pt>
                <c:pt idx="73">
                  <c:v>8.6366534417611163E-2</c:v>
                </c:pt>
              </c:numCache>
            </c:numRef>
          </c:val>
        </c:ser>
        <c:ser>
          <c:idx val="6"/>
          <c:order val="6"/>
          <c:tx>
            <c:strRef>
              <c:f>'DROIT Intrados (DI)'!$V$1</c:f>
              <c:strCache>
                <c:ptCount val="1"/>
                <c:pt idx="0">
                  <c:v>Seuil 3 sigma P11</c:v>
                </c:pt>
              </c:strCache>
            </c:strRef>
          </c:tx>
          <c:spPr>
            <a:solidFill>
              <a:srgbClr val="FF6D6D"/>
            </a:solidFill>
            <a:ln>
              <a:noFill/>
            </a:ln>
            <a:effectLst/>
          </c:spPr>
          <c:val>
            <c:numRef>
              <c:f>'DROIT Intrados (DI)'!$V$2:$V$75</c:f>
              <c:numCache>
                <c:formatCode>General</c:formatCode>
                <c:ptCount val="74"/>
                <c:pt idx="0">
                  <c:v>8.6366534417611163E-2</c:v>
                </c:pt>
                <c:pt idx="1">
                  <c:v>8.6366534417611163E-2</c:v>
                </c:pt>
                <c:pt idx="2">
                  <c:v>8.6366534417611163E-2</c:v>
                </c:pt>
                <c:pt idx="3">
                  <c:v>8.6366534417611163E-2</c:v>
                </c:pt>
                <c:pt idx="4">
                  <c:v>8.6366534417611163E-2</c:v>
                </c:pt>
                <c:pt idx="5">
                  <c:v>8.6366534417611163E-2</c:v>
                </c:pt>
                <c:pt idx="6">
                  <c:v>8.6366534417611163E-2</c:v>
                </c:pt>
                <c:pt idx="7">
                  <c:v>8.6366534417611163E-2</c:v>
                </c:pt>
                <c:pt idx="8">
                  <c:v>8.6366534417611163E-2</c:v>
                </c:pt>
                <c:pt idx="9">
                  <c:v>8.6366534417611163E-2</c:v>
                </c:pt>
                <c:pt idx="10">
                  <c:v>8.6366534417611163E-2</c:v>
                </c:pt>
                <c:pt idx="11">
                  <c:v>8.6366534417611163E-2</c:v>
                </c:pt>
                <c:pt idx="12">
                  <c:v>8.6366534417611163E-2</c:v>
                </c:pt>
                <c:pt idx="13">
                  <c:v>8.6366534417611163E-2</c:v>
                </c:pt>
                <c:pt idx="14">
                  <c:v>8.6366534417611163E-2</c:v>
                </c:pt>
                <c:pt idx="15">
                  <c:v>8.6366534417611163E-2</c:v>
                </c:pt>
                <c:pt idx="16">
                  <c:v>8.6366534417611163E-2</c:v>
                </c:pt>
                <c:pt idx="17">
                  <c:v>8.6366534417611163E-2</c:v>
                </c:pt>
                <c:pt idx="18">
                  <c:v>8.6366534417611163E-2</c:v>
                </c:pt>
                <c:pt idx="19">
                  <c:v>8.6366534417611163E-2</c:v>
                </c:pt>
                <c:pt idx="20">
                  <c:v>8.6366534417611163E-2</c:v>
                </c:pt>
                <c:pt idx="21">
                  <c:v>8.6366534417611163E-2</c:v>
                </c:pt>
                <c:pt idx="22">
                  <c:v>8.6366534417611163E-2</c:v>
                </c:pt>
                <c:pt idx="23">
                  <c:v>8.6366534417611163E-2</c:v>
                </c:pt>
                <c:pt idx="24">
                  <c:v>8.6366534417611163E-2</c:v>
                </c:pt>
                <c:pt idx="25">
                  <c:v>8.6366534417611163E-2</c:v>
                </c:pt>
                <c:pt idx="26">
                  <c:v>8.6366534417611163E-2</c:v>
                </c:pt>
                <c:pt idx="27">
                  <c:v>8.6366534417611163E-2</c:v>
                </c:pt>
                <c:pt idx="28">
                  <c:v>8.6366534417611163E-2</c:v>
                </c:pt>
                <c:pt idx="29">
                  <c:v>8.6366534417611163E-2</c:v>
                </c:pt>
                <c:pt idx="30">
                  <c:v>8.6366534417611163E-2</c:v>
                </c:pt>
                <c:pt idx="31">
                  <c:v>8.6366534417611163E-2</c:v>
                </c:pt>
                <c:pt idx="32">
                  <c:v>8.6366534417611163E-2</c:v>
                </c:pt>
                <c:pt idx="33">
                  <c:v>8.6366534417611163E-2</c:v>
                </c:pt>
                <c:pt idx="34">
                  <c:v>8.6366534417611163E-2</c:v>
                </c:pt>
                <c:pt idx="35">
                  <c:v>8.6366534417611163E-2</c:v>
                </c:pt>
                <c:pt idx="36">
                  <c:v>8.6366534417611163E-2</c:v>
                </c:pt>
                <c:pt idx="37">
                  <c:v>8.6366534417611163E-2</c:v>
                </c:pt>
                <c:pt idx="38">
                  <c:v>8.6366534417611163E-2</c:v>
                </c:pt>
                <c:pt idx="39">
                  <c:v>8.6366534417611163E-2</c:v>
                </c:pt>
                <c:pt idx="40">
                  <c:v>8.6366534417611163E-2</c:v>
                </c:pt>
                <c:pt idx="41">
                  <c:v>8.6366534417611163E-2</c:v>
                </c:pt>
                <c:pt idx="42">
                  <c:v>8.6366534417611163E-2</c:v>
                </c:pt>
                <c:pt idx="43">
                  <c:v>8.6366534417611163E-2</c:v>
                </c:pt>
                <c:pt idx="44">
                  <c:v>8.6366534417611163E-2</c:v>
                </c:pt>
                <c:pt idx="45">
                  <c:v>8.6366534417611163E-2</c:v>
                </c:pt>
                <c:pt idx="46">
                  <c:v>8.6366534417611163E-2</c:v>
                </c:pt>
                <c:pt idx="47">
                  <c:v>8.6366534417611163E-2</c:v>
                </c:pt>
                <c:pt idx="48">
                  <c:v>8.6366534417611163E-2</c:v>
                </c:pt>
                <c:pt idx="49">
                  <c:v>8.6366534417611163E-2</c:v>
                </c:pt>
                <c:pt idx="50">
                  <c:v>8.6366534417611163E-2</c:v>
                </c:pt>
                <c:pt idx="51">
                  <c:v>8.6366534417611163E-2</c:v>
                </c:pt>
                <c:pt idx="52">
                  <c:v>8.6366534417611163E-2</c:v>
                </c:pt>
                <c:pt idx="53">
                  <c:v>8.6366534417611163E-2</c:v>
                </c:pt>
                <c:pt idx="54">
                  <c:v>8.6366534417611163E-2</c:v>
                </c:pt>
                <c:pt idx="55">
                  <c:v>8.6366534417611163E-2</c:v>
                </c:pt>
                <c:pt idx="56">
                  <c:v>8.6366534417611163E-2</c:v>
                </c:pt>
                <c:pt idx="57">
                  <c:v>8.6366534417611163E-2</c:v>
                </c:pt>
                <c:pt idx="58">
                  <c:v>8.6366534417611163E-2</c:v>
                </c:pt>
                <c:pt idx="59">
                  <c:v>8.6366534417611163E-2</c:v>
                </c:pt>
                <c:pt idx="60">
                  <c:v>8.6366534417611163E-2</c:v>
                </c:pt>
                <c:pt idx="61">
                  <c:v>8.6366534417611163E-2</c:v>
                </c:pt>
                <c:pt idx="62">
                  <c:v>8.6366534417611163E-2</c:v>
                </c:pt>
                <c:pt idx="63">
                  <c:v>8.6366534417611163E-2</c:v>
                </c:pt>
                <c:pt idx="64">
                  <c:v>8.6366534417611163E-2</c:v>
                </c:pt>
                <c:pt idx="65">
                  <c:v>8.6366534417611163E-2</c:v>
                </c:pt>
                <c:pt idx="66">
                  <c:v>8.6366534417611163E-2</c:v>
                </c:pt>
                <c:pt idx="67">
                  <c:v>8.6366534417611163E-2</c:v>
                </c:pt>
                <c:pt idx="68">
                  <c:v>8.6366534417611163E-2</c:v>
                </c:pt>
                <c:pt idx="69">
                  <c:v>8.6366534417611163E-2</c:v>
                </c:pt>
                <c:pt idx="70">
                  <c:v>8.6366534417611163E-2</c:v>
                </c:pt>
                <c:pt idx="71">
                  <c:v>8.6366534417611163E-2</c:v>
                </c:pt>
                <c:pt idx="72">
                  <c:v>8.6366534417611163E-2</c:v>
                </c:pt>
                <c:pt idx="73">
                  <c:v>8.6366534417611163E-2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691600"/>
        <c:axId val="235691992"/>
      </c:areaChart>
      <c:lineChart>
        <c:grouping val="standard"/>
        <c:varyColors val="0"/>
        <c:ser>
          <c:idx val="0"/>
          <c:order val="0"/>
          <c:tx>
            <c:strRef>
              <c:f>'DROIT Intrados (DI)'!$E$1</c:f>
              <c:strCache>
                <c:ptCount val="1"/>
                <c:pt idx="0">
                  <c:v>Cercle P11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(DI)'!$E$2:$E$75</c:f>
              <c:numCache>
                <c:formatCode>0.00</c:formatCode>
                <c:ptCount val="74"/>
                <c:pt idx="0">
                  <c:v>0.16</c:v>
                </c:pt>
                <c:pt idx="1">
                  <c:v>0.03</c:v>
                </c:pt>
                <c:pt idx="2">
                  <c:v>0.04</c:v>
                </c:pt>
                <c:pt idx="3">
                  <c:v>0.15</c:v>
                </c:pt>
                <c:pt idx="4">
                  <c:v>0.11</c:v>
                </c:pt>
                <c:pt idx="5">
                  <c:v>0.18</c:v>
                </c:pt>
                <c:pt idx="6">
                  <c:v>0.18</c:v>
                </c:pt>
                <c:pt idx="7">
                  <c:v>0.03</c:v>
                </c:pt>
                <c:pt idx="8">
                  <c:v>7.0000000000000007E-2</c:v>
                </c:pt>
                <c:pt idx="9">
                  <c:v>0.09</c:v>
                </c:pt>
                <c:pt idx="10">
                  <c:v>0.21</c:v>
                </c:pt>
                <c:pt idx="11">
                  <c:v>0.13</c:v>
                </c:pt>
                <c:pt idx="12">
                  <c:v>0.09</c:v>
                </c:pt>
                <c:pt idx="13">
                  <c:v>0.16</c:v>
                </c:pt>
                <c:pt idx="14">
                  <c:v>0.3</c:v>
                </c:pt>
                <c:pt idx="15">
                  <c:v>0.21</c:v>
                </c:pt>
                <c:pt idx="16">
                  <c:v>0.35</c:v>
                </c:pt>
                <c:pt idx="17">
                  <c:v>0.16</c:v>
                </c:pt>
                <c:pt idx="18">
                  <c:v>0.13</c:v>
                </c:pt>
                <c:pt idx="19">
                  <c:v>0.1</c:v>
                </c:pt>
                <c:pt idx="20">
                  <c:v>7.0000000000000007E-2</c:v>
                </c:pt>
                <c:pt idx="21">
                  <c:v>0.15</c:v>
                </c:pt>
                <c:pt idx="22">
                  <c:v>0.2</c:v>
                </c:pt>
                <c:pt idx="23">
                  <c:v>0.22</c:v>
                </c:pt>
                <c:pt idx="24">
                  <c:v>0.38</c:v>
                </c:pt>
                <c:pt idx="25">
                  <c:v>0.13</c:v>
                </c:pt>
                <c:pt idx="26">
                  <c:v>0.1</c:v>
                </c:pt>
                <c:pt idx="27">
                  <c:v>0.1</c:v>
                </c:pt>
                <c:pt idx="28">
                  <c:v>0.12</c:v>
                </c:pt>
                <c:pt idx="29">
                  <c:v>0.06</c:v>
                </c:pt>
                <c:pt idx="30">
                  <c:v>0.09</c:v>
                </c:pt>
                <c:pt idx="31">
                  <c:v>0.06</c:v>
                </c:pt>
                <c:pt idx="32">
                  <c:v>8.0000000000000002E-3</c:v>
                </c:pt>
                <c:pt idx="33">
                  <c:v>0.37</c:v>
                </c:pt>
                <c:pt idx="34">
                  <c:v>0.19</c:v>
                </c:pt>
                <c:pt idx="35">
                  <c:v>0.25</c:v>
                </c:pt>
                <c:pt idx="36">
                  <c:v>0.18</c:v>
                </c:pt>
                <c:pt idx="37">
                  <c:v>0.16</c:v>
                </c:pt>
                <c:pt idx="38">
                  <c:v>0.11</c:v>
                </c:pt>
                <c:pt idx="39">
                  <c:v>7.0000000000000007E-2</c:v>
                </c:pt>
                <c:pt idx="40">
                  <c:v>0.19</c:v>
                </c:pt>
                <c:pt idx="41">
                  <c:v>0.14000000000000001</c:v>
                </c:pt>
                <c:pt idx="42">
                  <c:v>0.05</c:v>
                </c:pt>
                <c:pt idx="43">
                  <c:v>0.28000000000000003</c:v>
                </c:pt>
                <c:pt idx="44">
                  <c:v>0.1</c:v>
                </c:pt>
                <c:pt idx="45">
                  <c:v>0.05</c:v>
                </c:pt>
                <c:pt idx="46">
                  <c:v>0.21</c:v>
                </c:pt>
                <c:pt idx="47">
                  <c:v>0.14000000000000001</c:v>
                </c:pt>
                <c:pt idx="48">
                  <c:v>0.21</c:v>
                </c:pt>
                <c:pt idx="49">
                  <c:v>0.14000000000000001</c:v>
                </c:pt>
                <c:pt idx="50">
                  <c:v>7.0000000000000007E-2</c:v>
                </c:pt>
                <c:pt idx="51">
                  <c:v>0.23</c:v>
                </c:pt>
                <c:pt idx="52">
                  <c:v>0.11</c:v>
                </c:pt>
                <c:pt idx="53">
                  <c:v>0.23</c:v>
                </c:pt>
                <c:pt idx="54">
                  <c:v>0.3</c:v>
                </c:pt>
                <c:pt idx="55">
                  <c:v>0.11</c:v>
                </c:pt>
                <c:pt idx="56">
                  <c:v>0.17</c:v>
                </c:pt>
                <c:pt idx="57">
                  <c:v>0.24</c:v>
                </c:pt>
                <c:pt idx="58">
                  <c:v>0.32</c:v>
                </c:pt>
                <c:pt idx="59">
                  <c:v>0.21</c:v>
                </c:pt>
                <c:pt idx="60">
                  <c:v>0.11</c:v>
                </c:pt>
                <c:pt idx="61">
                  <c:v>0.15</c:v>
                </c:pt>
                <c:pt idx="62">
                  <c:v>0.16</c:v>
                </c:pt>
                <c:pt idx="63">
                  <c:v>0.153</c:v>
                </c:pt>
                <c:pt idx="64">
                  <c:v>0.12</c:v>
                </c:pt>
                <c:pt idx="65">
                  <c:v>0.08</c:v>
                </c:pt>
                <c:pt idx="66">
                  <c:v>0.4</c:v>
                </c:pt>
                <c:pt idx="67">
                  <c:v>0.28999999999999998</c:v>
                </c:pt>
                <c:pt idx="68">
                  <c:v>0.06</c:v>
                </c:pt>
                <c:pt idx="69">
                  <c:v>0.12</c:v>
                </c:pt>
                <c:pt idx="70">
                  <c:v>0.19</c:v>
                </c:pt>
                <c:pt idx="71">
                  <c:v>0.12</c:v>
                </c:pt>
                <c:pt idx="72">
                  <c:v>0.16</c:v>
                </c:pt>
                <c:pt idx="73">
                  <c:v>0.15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691600"/>
        <c:axId val="235691992"/>
      </c:lineChart>
      <c:scatterChart>
        <c:scatterStyle val="lineMarker"/>
        <c:varyColors val="0"/>
        <c:ser>
          <c:idx val="1"/>
          <c:order val="1"/>
          <c:tx>
            <c:strRef>
              <c:f>'Graphiques DI'!$A$22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DI'!$B$22</c:f>
              <c:numCache>
                <c:formatCode>0.000</c:formatCode>
                <c:ptCount val="1"/>
                <c:pt idx="0">
                  <c:v>0.15758108108108107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DI'!$A$23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DI'!$B$23</c:f>
              <c:numCache>
                <c:formatCode>0.000</c:formatCode>
                <c:ptCount val="1"/>
                <c:pt idx="0">
                  <c:v>0.37818135135135145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DI'!$A$24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DI'!$B$24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691600"/>
        <c:axId val="235691992"/>
      </c:scatterChart>
      <c:catAx>
        <c:axId val="235691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691992"/>
        <c:crosses val="autoZero"/>
        <c:auto val="1"/>
        <c:lblAlgn val="ctr"/>
        <c:lblOffset val="100"/>
        <c:noMultiLvlLbl val="0"/>
      </c:catAx>
      <c:valAx>
        <c:axId val="235691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691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P21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(DI)'!$X$1</c:f>
              <c:strCache>
                <c:ptCount val="1"/>
                <c:pt idx="0">
                  <c:v>Seuil 1 sigma P21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(DI)'!$X$2:$X$75</c:f>
              <c:numCache>
                <c:formatCode>General</c:formatCode>
                <c:ptCount val="74"/>
                <c:pt idx="0">
                  <c:v>0.7914293766543683</c:v>
                </c:pt>
                <c:pt idx="1">
                  <c:v>0.7914293766543683</c:v>
                </c:pt>
                <c:pt idx="2">
                  <c:v>0.7914293766543683</c:v>
                </c:pt>
                <c:pt idx="3">
                  <c:v>0.7914293766543683</c:v>
                </c:pt>
                <c:pt idx="4">
                  <c:v>0.7914293766543683</c:v>
                </c:pt>
                <c:pt idx="5">
                  <c:v>0.7914293766543683</c:v>
                </c:pt>
                <c:pt idx="6">
                  <c:v>0.7914293766543683</c:v>
                </c:pt>
                <c:pt idx="7">
                  <c:v>0.7914293766543683</c:v>
                </c:pt>
                <c:pt idx="8">
                  <c:v>0.7914293766543683</c:v>
                </c:pt>
                <c:pt idx="9">
                  <c:v>0.7914293766543683</c:v>
                </c:pt>
                <c:pt idx="10">
                  <c:v>0.7914293766543683</c:v>
                </c:pt>
                <c:pt idx="11">
                  <c:v>0.7914293766543683</c:v>
                </c:pt>
                <c:pt idx="12">
                  <c:v>0.7914293766543683</c:v>
                </c:pt>
                <c:pt idx="13">
                  <c:v>0.7914293766543683</c:v>
                </c:pt>
                <c:pt idx="14">
                  <c:v>0.7914293766543683</c:v>
                </c:pt>
                <c:pt idx="15">
                  <c:v>0.7914293766543683</c:v>
                </c:pt>
                <c:pt idx="16">
                  <c:v>0.7914293766543683</c:v>
                </c:pt>
                <c:pt idx="17">
                  <c:v>0.7914293766543683</c:v>
                </c:pt>
                <c:pt idx="18">
                  <c:v>0.7914293766543683</c:v>
                </c:pt>
                <c:pt idx="19">
                  <c:v>0.7914293766543683</c:v>
                </c:pt>
                <c:pt idx="20">
                  <c:v>0.7914293766543683</c:v>
                </c:pt>
                <c:pt idx="21">
                  <c:v>0.7914293766543683</c:v>
                </c:pt>
                <c:pt idx="22">
                  <c:v>0.7914293766543683</c:v>
                </c:pt>
                <c:pt idx="23">
                  <c:v>0.7914293766543683</c:v>
                </c:pt>
                <c:pt idx="24">
                  <c:v>0.7914293766543683</c:v>
                </c:pt>
                <c:pt idx="25">
                  <c:v>0.7914293766543683</c:v>
                </c:pt>
                <c:pt idx="26">
                  <c:v>0.7914293766543683</c:v>
                </c:pt>
                <c:pt idx="27">
                  <c:v>0.7914293766543683</c:v>
                </c:pt>
                <c:pt idx="28">
                  <c:v>0.7914293766543683</c:v>
                </c:pt>
                <c:pt idx="29">
                  <c:v>0.7914293766543683</c:v>
                </c:pt>
                <c:pt idx="30">
                  <c:v>0.7914293766543683</c:v>
                </c:pt>
                <c:pt idx="31">
                  <c:v>0.7914293766543683</c:v>
                </c:pt>
                <c:pt idx="32">
                  <c:v>0.7914293766543683</c:v>
                </c:pt>
                <c:pt idx="33">
                  <c:v>0.7914293766543683</c:v>
                </c:pt>
                <c:pt idx="34">
                  <c:v>0.7914293766543683</c:v>
                </c:pt>
                <c:pt idx="35">
                  <c:v>0.7914293766543683</c:v>
                </c:pt>
                <c:pt idx="36">
                  <c:v>0.7914293766543683</c:v>
                </c:pt>
                <c:pt idx="37">
                  <c:v>0.7914293766543683</c:v>
                </c:pt>
                <c:pt idx="38">
                  <c:v>0.7914293766543683</c:v>
                </c:pt>
                <c:pt idx="39">
                  <c:v>0.7914293766543683</c:v>
                </c:pt>
                <c:pt idx="40">
                  <c:v>0.7914293766543683</c:v>
                </c:pt>
                <c:pt idx="41">
                  <c:v>0.7914293766543683</c:v>
                </c:pt>
                <c:pt idx="42">
                  <c:v>0.7914293766543683</c:v>
                </c:pt>
                <c:pt idx="43">
                  <c:v>0.7914293766543683</c:v>
                </c:pt>
                <c:pt idx="44">
                  <c:v>0.7914293766543683</c:v>
                </c:pt>
                <c:pt idx="45">
                  <c:v>0.7914293766543683</c:v>
                </c:pt>
                <c:pt idx="46">
                  <c:v>0.7914293766543683</c:v>
                </c:pt>
                <c:pt idx="47">
                  <c:v>0.7914293766543683</c:v>
                </c:pt>
                <c:pt idx="48">
                  <c:v>0.7914293766543683</c:v>
                </c:pt>
                <c:pt idx="49">
                  <c:v>0.7914293766543683</c:v>
                </c:pt>
                <c:pt idx="50">
                  <c:v>0.7914293766543683</c:v>
                </c:pt>
                <c:pt idx="51">
                  <c:v>0.7914293766543683</c:v>
                </c:pt>
                <c:pt idx="52">
                  <c:v>0.7914293766543683</c:v>
                </c:pt>
                <c:pt idx="53">
                  <c:v>0.7914293766543683</c:v>
                </c:pt>
                <c:pt idx="54">
                  <c:v>0.7914293766543683</c:v>
                </c:pt>
                <c:pt idx="55">
                  <c:v>0.7914293766543683</c:v>
                </c:pt>
                <c:pt idx="56">
                  <c:v>0.7914293766543683</c:v>
                </c:pt>
                <c:pt idx="57">
                  <c:v>0.7914293766543683</c:v>
                </c:pt>
                <c:pt idx="58">
                  <c:v>0.7914293766543683</c:v>
                </c:pt>
                <c:pt idx="59">
                  <c:v>0.7914293766543683</c:v>
                </c:pt>
                <c:pt idx="60">
                  <c:v>0.7914293766543683</c:v>
                </c:pt>
                <c:pt idx="61">
                  <c:v>0.7914293766543683</c:v>
                </c:pt>
                <c:pt idx="62">
                  <c:v>0.7914293766543683</c:v>
                </c:pt>
                <c:pt idx="63">
                  <c:v>0.7914293766543683</c:v>
                </c:pt>
                <c:pt idx="64">
                  <c:v>0.7914293766543683</c:v>
                </c:pt>
                <c:pt idx="65">
                  <c:v>0.7914293766543683</c:v>
                </c:pt>
                <c:pt idx="66">
                  <c:v>0.7914293766543683</c:v>
                </c:pt>
                <c:pt idx="67">
                  <c:v>0.7914293766543683</c:v>
                </c:pt>
                <c:pt idx="68">
                  <c:v>0.7914293766543683</c:v>
                </c:pt>
                <c:pt idx="69">
                  <c:v>0.7914293766543683</c:v>
                </c:pt>
                <c:pt idx="70">
                  <c:v>0.7914293766543683</c:v>
                </c:pt>
                <c:pt idx="71">
                  <c:v>0.7914293766543683</c:v>
                </c:pt>
                <c:pt idx="72">
                  <c:v>0.7914293766543683</c:v>
                </c:pt>
                <c:pt idx="73">
                  <c:v>0.7914293766543683</c:v>
                </c:pt>
              </c:numCache>
            </c:numRef>
          </c:val>
        </c:ser>
        <c:ser>
          <c:idx val="5"/>
          <c:order val="5"/>
          <c:tx>
            <c:strRef>
              <c:f>'DROIT Intrados (DI)'!$Y$1</c:f>
              <c:strCache>
                <c:ptCount val="1"/>
                <c:pt idx="0">
                  <c:v>Seuil 2 sigma P21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(DI)'!$Y$2:$Y$75</c:f>
              <c:numCache>
                <c:formatCode>General</c:formatCode>
                <c:ptCount val="74"/>
                <c:pt idx="0">
                  <c:v>0.19746991719490897</c:v>
                </c:pt>
                <c:pt idx="1">
                  <c:v>0.19746991719490897</c:v>
                </c:pt>
                <c:pt idx="2">
                  <c:v>0.19746991719490897</c:v>
                </c:pt>
                <c:pt idx="3">
                  <c:v>0.19746991719490897</c:v>
                </c:pt>
                <c:pt idx="4">
                  <c:v>0.19746991719490897</c:v>
                </c:pt>
                <c:pt idx="5">
                  <c:v>0.19746991719490897</c:v>
                </c:pt>
                <c:pt idx="6">
                  <c:v>0.19746991719490897</c:v>
                </c:pt>
                <c:pt idx="7">
                  <c:v>0.19746991719490897</c:v>
                </c:pt>
                <c:pt idx="8">
                  <c:v>0.19746991719490897</c:v>
                </c:pt>
                <c:pt idx="9">
                  <c:v>0.19746991719490897</c:v>
                </c:pt>
                <c:pt idx="10">
                  <c:v>0.19746991719490897</c:v>
                </c:pt>
                <c:pt idx="11">
                  <c:v>0.19746991719490897</c:v>
                </c:pt>
                <c:pt idx="12">
                  <c:v>0.19746991719490897</c:v>
                </c:pt>
                <c:pt idx="13">
                  <c:v>0.19746991719490897</c:v>
                </c:pt>
                <c:pt idx="14">
                  <c:v>0.19746991719490897</c:v>
                </c:pt>
                <c:pt idx="15">
                  <c:v>0.19746991719490897</c:v>
                </c:pt>
                <c:pt idx="16">
                  <c:v>0.19746991719490897</c:v>
                </c:pt>
                <c:pt idx="17">
                  <c:v>0.19746991719490897</c:v>
                </c:pt>
                <c:pt idx="18">
                  <c:v>0.19746991719490897</c:v>
                </c:pt>
                <c:pt idx="19">
                  <c:v>0.19746991719490897</c:v>
                </c:pt>
                <c:pt idx="20">
                  <c:v>0.19746991719490897</c:v>
                </c:pt>
                <c:pt idx="21">
                  <c:v>0.19746991719490897</c:v>
                </c:pt>
                <c:pt idx="22">
                  <c:v>0.19746991719490897</c:v>
                </c:pt>
                <c:pt idx="23">
                  <c:v>0.19746991719490897</c:v>
                </c:pt>
                <c:pt idx="24">
                  <c:v>0.19746991719490897</c:v>
                </c:pt>
                <c:pt idx="25">
                  <c:v>0.19746991719490897</c:v>
                </c:pt>
                <c:pt idx="26">
                  <c:v>0.19746991719490897</c:v>
                </c:pt>
                <c:pt idx="27">
                  <c:v>0.19746991719490897</c:v>
                </c:pt>
                <c:pt idx="28">
                  <c:v>0.19746991719490897</c:v>
                </c:pt>
                <c:pt idx="29">
                  <c:v>0.19746991719490897</c:v>
                </c:pt>
                <c:pt idx="30">
                  <c:v>0.19746991719490897</c:v>
                </c:pt>
                <c:pt idx="31">
                  <c:v>0.19746991719490897</c:v>
                </c:pt>
                <c:pt idx="32">
                  <c:v>0.19746991719490897</c:v>
                </c:pt>
                <c:pt idx="33">
                  <c:v>0.19746991719490897</c:v>
                </c:pt>
                <c:pt idx="34">
                  <c:v>0.19746991719490897</c:v>
                </c:pt>
                <c:pt idx="35">
                  <c:v>0.19746991719490897</c:v>
                </c:pt>
                <c:pt idx="36">
                  <c:v>0.19746991719490897</c:v>
                </c:pt>
                <c:pt idx="37">
                  <c:v>0.19746991719490897</c:v>
                </c:pt>
                <c:pt idx="38">
                  <c:v>0.19746991719490897</c:v>
                </c:pt>
                <c:pt idx="39">
                  <c:v>0.19746991719490897</c:v>
                </c:pt>
                <c:pt idx="40">
                  <c:v>0.19746991719490897</c:v>
                </c:pt>
                <c:pt idx="41">
                  <c:v>0.19746991719490897</c:v>
                </c:pt>
                <c:pt idx="42">
                  <c:v>0.19746991719490897</c:v>
                </c:pt>
                <c:pt idx="43">
                  <c:v>0.19746991719490897</c:v>
                </c:pt>
                <c:pt idx="44">
                  <c:v>0.19746991719490897</c:v>
                </c:pt>
                <c:pt idx="45">
                  <c:v>0.19746991719490897</c:v>
                </c:pt>
                <c:pt idx="46">
                  <c:v>0.19746991719490897</c:v>
                </c:pt>
                <c:pt idx="47">
                  <c:v>0.19746991719490897</c:v>
                </c:pt>
                <c:pt idx="48">
                  <c:v>0.19746991719490897</c:v>
                </c:pt>
                <c:pt idx="49">
                  <c:v>0.19746991719490897</c:v>
                </c:pt>
                <c:pt idx="50">
                  <c:v>0.19746991719490897</c:v>
                </c:pt>
                <c:pt idx="51">
                  <c:v>0.19746991719490897</c:v>
                </c:pt>
                <c:pt idx="52">
                  <c:v>0.19746991719490897</c:v>
                </c:pt>
                <c:pt idx="53">
                  <c:v>0.19746991719490897</c:v>
                </c:pt>
                <c:pt idx="54">
                  <c:v>0.19746991719490897</c:v>
                </c:pt>
                <c:pt idx="55">
                  <c:v>0.19746991719490897</c:v>
                </c:pt>
                <c:pt idx="56">
                  <c:v>0.19746991719490897</c:v>
                </c:pt>
                <c:pt idx="57">
                  <c:v>0.19746991719490897</c:v>
                </c:pt>
                <c:pt idx="58">
                  <c:v>0.19746991719490897</c:v>
                </c:pt>
                <c:pt idx="59">
                  <c:v>0.19746991719490897</c:v>
                </c:pt>
                <c:pt idx="60">
                  <c:v>0.19746991719490897</c:v>
                </c:pt>
                <c:pt idx="61">
                  <c:v>0.19746991719490897</c:v>
                </c:pt>
                <c:pt idx="62">
                  <c:v>0.19746991719490897</c:v>
                </c:pt>
                <c:pt idx="63">
                  <c:v>0.19746991719490897</c:v>
                </c:pt>
                <c:pt idx="64">
                  <c:v>0.19746991719490897</c:v>
                </c:pt>
                <c:pt idx="65">
                  <c:v>0.19746991719490897</c:v>
                </c:pt>
                <c:pt idx="66">
                  <c:v>0.19746991719490897</c:v>
                </c:pt>
                <c:pt idx="67">
                  <c:v>0.19746991719490897</c:v>
                </c:pt>
                <c:pt idx="68">
                  <c:v>0.19746991719490897</c:v>
                </c:pt>
                <c:pt idx="69">
                  <c:v>0.19746991719490897</c:v>
                </c:pt>
                <c:pt idx="70">
                  <c:v>0.19746991719490897</c:v>
                </c:pt>
                <c:pt idx="71">
                  <c:v>0.19746991719490897</c:v>
                </c:pt>
                <c:pt idx="72">
                  <c:v>0.19746991719490897</c:v>
                </c:pt>
                <c:pt idx="73">
                  <c:v>0.19746991719490897</c:v>
                </c:pt>
              </c:numCache>
            </c:numRef>
          </c:val>
        </c:ser>
        <c:ser>
          <c:idx val="6"/>
          <c:order val="6"/>
          <c:tx>
            <c:strRef>
              <c:f>'DROIT Intrados (DI)'!$Z$1</c:f>
              <c:strCache>
                <c:ptCount val="1"/>
                <c:pt idx="0">
                  <c:v>Seuil 3 sigma P21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(DI)'!$Z$2:$Z$75</c:f>
              <c:numCache>
                <c:formatCode>General</c:formatCode>
                <c:ptCount val="74"/>
                <c:pt idx="0">
                  <c:v>0.19746991719490897</c:v>
                </c:pt>
                <c:pt idx="1">
                  <c:v>0.19746991719490897</c:v>
                </c:pt>
                <c:pt idx="2">
                  <c:v>0.19746991719490897</c:v>
                </c:pt>
                <c:pt idx="3">
                  <c:v>0.19746991719490897</c:v>
                </c:pt>
                <c:pt idx="4">
                  <c:v>0.19746991719490897</c:v>
                </c:pt>
                <c:pt idx="5">
                  <c:v>0.19746991719490897</c:v>
                </c:pt>
                <c:pt idx="6">
                  <c:v>0.19746991719490897</c:v>
                </c:pt>
                <c:pt idx="7">
                  <c:v>0.19746991719490897</c:v>
                </c:pt>
                <c:pt idx="8">
                  <c:v>0.19746991719490897</c:v>
                </c:pt>
                <c:pt idx="9">
                  <c:v>0.19746991719490897</c:v>
                </c:pt>
                <c:pt idx="10">
                  <c:v>0.19746991719490897</c:v>
                </c:pt>
                <c:pt idx="11">
                  <c:v>0.19746991719490897</c:v>
                </c:pt>
                <c:pt idx="12">
                  <c:v>0.19746991719490897</c:v>
                </c:pt>
                <c:pt idx="13">
                  <c:v>0.19746991719490897</c:v>
                </c:pt>
                <c:pt idx="14">
                  <c:v>0.19746991719490897</c:v>
                </c:pt>
                <c:pt idx="15">
                  <c:v>0.19746991719490897</c:v>
                </c:pt>
                <c:pt idx="16">
                  <c:v>0.19746991719490897</c:v>
                </c:pt>
                <c:pt idx="17">
                  <c:v>0.19746991719490897</c:v>
                </c:pt>
                <c:pt idx="18">
                  <c:v>0.19746991719490897</c:v>
                </c:pt>
                <c:pt idx="19">
                  <c:v>0.19746991719490897</c:v>
                </c:pt>
                <c:pt idx="20">
                  <c:v>0.19746991719490897</c:v>
                </c:pt>
                <c:pt idx="21">
                  <c:v>0.19746991719490897</c:v>
                </c:pt>
                <c:pt idx="22">
                  <c:v>0.19746991719490897</c:v>
                </c:pt>
                <c:pt idx="23">
                  <c:v>0.19746991719490897</c:v>
                </c:pt>
                <c:pt idx="24">
                  <c:v>0.19746991719490897</c:v>
                </c:pt>
                <c:pt idx="25">
                  <c:v>0.19746991719490897</c:v>
                </c:pt>
                <c:pt idx="26">
                  <c:v>0.19746991719490897</c:v>
                </c:pt>
                <c:pt idx="27">
                  <c:v>0.19746991719490897</c:v>
                </c:pt>
                <c:pt idx="28">
                  <c:v>0.19746991719490897</c:v>
                </c:pt>
                <c:pt idx="29">
                  <c:v>0.19746991719490897</c:v>
                </c:pt>
                <c:pt idx="30">
                  <c:v>0.19746991719490897</c:v>
                </c:pt>
                <c:pt idx="31">
                  <c:v>0.19746991719490897</c:v>
                </c:pt>
                <c:pt idx="32">
                  <c:v>0.19746991719490897</c:v>
                </c:pt>
                <c:pt idx="33">
                  <c:v>0.19746991719490897</c:v>
                </c:pt>
                <c:pt idx="34">
                  <c:v>0.19746991719490897</c:v>
                </c:pt>
                <c:pt idx="35">
                  <c:v>0.19746991719490897</c:v>
                </c:pt>
                <c:pt idx="36">
                  <c:v>0.19746991719490897</c:v>
                </c:pt>
                <c:pt idx="37">
                  <c:v>0.19746991719490897</c:v>
                </c:pt>
                <c:pt idx="38">
                  <c:v>0.19746991719490897</c:v>
                </c:pt>
                <c:pt idx="39">
                  <c:v>0.19746991719490897</c:v>
                </c:pt>
                <c:pt idx="40">
                  <c:v>0.19746991719490897</c:v>
                </c:pt>
                <c:pt idx="41">
                  <c:v>0.19746991719490897</c:v>
                </c:pt>
                <c:pt idx="42">
                  <c:v>0.19746991719490897</c:v>
                </c:pt>
                <c:pt idx="43">
                  <c:v>0.19746991719490897</c:v>
                </c:pt>
                <c:pt idx="44">
                  <c:v>0.19746991719490897</c:v>
                </c:pt>
                <c:pt idx="45">
                  <c:v>0.19746991719490897</c:v>
                </c:pt>
                <c:pt idx="46">
                  <c:v>0.19746991719490897</c:v>
                </c:pt>
                <c:pt idx="47">
                  <c:v>0.19746991719490897</c:v>
                </c:pt>
                <c:pt idx="48">
                  <c:v>0.19746991719490897</c:v>
                </c:pt>
                <c:pt idx="49">
                  <c:v>0.19746991719490897</c:v>
                </c:pt>
                <c:pt idx="50">
                  <c:v>0.19746991719490897</c:v>
                </c:pt>
                <c:pt idx="51">
                  <c:v>0.19746991719490897</c:v>
                </c:pt>
                <c:pt idx="52">
                  <c:v>0.19746991719490897</c:v>
                </c:pt>
                <c:pt idx="53">
                  <c:v>0.19746991719490897</c:v>
                </c:pt>
                <c:pt idx="54">
                  <c:v>0.19746991719490897</c:v>
                </c:pt>
                <c:pt idx="55">
                  <c:v>0.19746991719490897</c:v>
                </c:pt>
                <c:pt idx="56">
                  <c:v>0.19746991719490897</c:v>
                </c:pt>
                <c:pt idx="57">
                  <c:v>0.19746991719490897</c:v>
                </c:pt>
                <c:pt idx="58">
                  <c:v>0.19746991719490897</c:v>
                </c:pt>
                <c:pt idx="59">
                  <c:v>0.19746991719490897</c:v>
                </c:pt>
                <c:pt idx="60">
                  <c:v>0.19746991719490897</c:v>
                </c:pt>
                <c:pt idx="61">
                  <c:v>0.19746991719490897</c:v>
                </c:pt>
                <c:pt idx="62">
                  <c:v>0.19746991719490897</c:v>
                </c:pt>
                <c:pt idx="63">
                  <c:v>0.19746991719490897</c:v>
                </c:pt>
                <c:pt idx="64">
                  <c:v>0.19746991719490897</c:v>
                </c:pt>
                <c:pt idx="65">
                  <c:v>0.19746991719490897</c:v>
                </c:pt>
                <c:pt idx="66">
                  <c:v>0.19746991719490897</c:v>
                </c:pt>
                <c:pt idx="67">
                  <c:v>0.19746991719490897</c:v>
                </c:pt>
                <c:pt idx="68">
                  <c:v>0.19746991719490897</c:v>
                </c:pt>
                <c:pt idx="69">
                  <c:v>0.19746991719490897</c:v>
                </c:pt>
                <c:pt idx="70">
                  <c:v>0.19746991719490897</c:v>
                </c:pt>
                <c:pt idx="71">
                  <c:v>0.19746991719490897</c:v>
                </c:pt>
                <c:pt idx="72">
                  <c:v>0.19746991719490897</c:v>
                </c:pt>
                <c:pt idx="73">
                  <c:v>0.19746991719490897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692776"/>
        <c:axId val="235693168"/>
      </c:areaChart>
      <c:lineChart>
        <c:grouping val="standard"/>
        <c:varyColors val="0"/>
        <c:ser>
          <c:idx val="0"/>
          <c:order val="0"/>
          <c:tx>
            <c:strRef>
              <c:f>'DROIT Intrados (DI)'!$F$1</c:f>
              <c:strCache>
                <c:ptCount val="1"/>
                <c:pt idx="0">
                  <c:v>Cercle P21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(DI)'!$F$2:$F$75</c:f>
              <c:numCache>
                <c:formatCode>0.00</c:formatCode>
                <c:ptCount val="74"/>
                <c:pt idx="0">
                  <c:v>0.42</c:v>
                </c:pt>
                <c:pt idx="1">
                  <c:v>0.47</c:v>
                </c:pt>
                <c:pt idx="2">
                  <c:v>0.56999999999999995</c:v>
                </c:pt>
                <c:pt idx="3">
                  <c:v>0.45</c:v>
                </c:pt>
                <c:pt idx="4">
                  <c:v>0.38</c:v>
                </c:pt>
                <c:pt idx="5">
                  <c:v>0.54</c:v>
                </c:pt>
                <c:pt idx="6">
                  <c:v>0.16</c:v>
                </c:pt>
                <c:pt idx="7">
                  <c:v>0.71</c:v>
                </c:pt>
                <c:pt idx="8">
                  <c:v>0.44</c:v>
                </c:pt>
                <c:pt idx="9">
                  <c:v>0.38</c:v>
                </c:pt>
                <c:pt idx="10">
                  <c:v>0.74</c:v>
                </c:pt>
                <c:pt idx="11">
                  <c:v>0.32</c:v>
                </c:pt>
                <c:pt idx="12">
                  <c:v>0.62</c:v>
                </c:pt>
                <c:pt idx="13">
                  <c:v>0.34</c:v>
                </c:pt>
                <c:pt idx="14">
                  <c:v>0.57999999999999996</c:v>
                </c:pt>
                <c:pt idx="15">
                  <c:v>0.86</c:v>
                </c:pt>
                <c:pt idx="16">
                  <c:v>0.68</c:v>
                </c:pt>
                <c:pt idx="17">
                  <c:v>0.7</c:v>
                </c:pt>
                <c:pt idx="18">
                  <c:v>0.86</c:v>
                </c:pt>
                <c:pt idx="19">
                  <c:v>0.27</c:v>
                </c:pt>
                <c:pt idx="20">
                  <c:v>0.44</c:v>
                </c:pt>
                <c:pt idx="21">
                  <c:v>0.98</c:v>
                </c:pt>
                <c:pt idx="22">
                  <c:v>0.86</c:v>
                </c:pt>
                <c:pt idx="23">
                  <c:v>0.52</c:v>
                </c:pt>
                <c:pt idx="24">
                  <c:v>1</c:v>
                </c:pt>
                <c:pt idx="25">
                  <c:v>0.43</c:v>
                </c:pt>
                <c:pt idx="26">
                  <c:v>0.43</c:v>
                </c:pt>
                <c:pt idx="27">
                  <c:v>0.85</c:v>
                </c:pt>
                <c:pt idx="28">
                  <c:v>0.48</c:v>
                </c:pt>
                <c:pt idx="29">
                  <c:v>0.49</c:v>
                </c:pt>
                <c:pt idx="30">
                  <c:v>0.36</c:v>
                </c:pt>
                <c:pt idx="31">
                  <c:v>0.47</c:v>
                </c:pt>
                <c:pt idx="32">
                  <c:v>0.53</c:v>
                </c:pt>
                <c:pt idx="33">
                  <c:v>0.93</c:v>
                </c:pt>
                <c:pt idx="34">
                  <c:v>0.76</c:v>
                </c:pt>
                <c:pt idx="35">
                  <c:v>0.76</c:v>
                </c:pt>
                <c:pt idx="36">
                  <c:v>0.49</c:v>
                </c:pt>
                <c:pt idx="37">
                  <c:v>0.44</c:v>
                </c:pt>
                <c:pt idx="38">
                  <c:v>0.56000000000000005</c:v>
                </c:pt>
                <c:pt idx="39">
                  <c:v>0.33</c:v>
                </c:pt>
                <c:pt idx="40">
                  <c:v>0.56000000000000005</c:v>
                </c:pt>
                <c:pt idx="41">
                  <c:v>1.08</c:v>
                </c:pt>
                <c:pt idx="42">
                  <c:v>0.46</c:v>
                </c:pt>
                <c:pt idx="43">
                  <c:v>0.8</c:v>
                </c:pt>
                <c:pt idx="44">
                  <c:v>0.75</c:v>
                </c:pt>
                <c:pt idx="45">
                  <c:v>0.67</c:v>
                </c:pt>
                <c:pt idx="46">
                  <c:v>0.66</c:v>
                </c:pt>
                <c:pt idx="47">
                  <c:v>0.28999999999999998</c:v>
                </c:pt>
                <c:pt idx="48">
                  <c:v>0.78</c:v>
                </c:pt>
                <c:pt idx="49">
                  <c:v>0.6</c:v>
                </c:pt>
                <c:pt idx="50">
                  <c:v>0.52</c:v>
                </c:pt>
                <c:pt idx="51">
                  <c:v>0.71</c:v>
                </c:pt>
                <c:pt idx="52">
                  <c:v>0.44</c:v>
                </c:pt>
                <c:pt idx="53">
                  <c:v>0.61</c:v>
                </c:pt>
                <c:pt idx="54">
                  <c:v>0.69</c:v>
                </c:pt>
                <c:pt idx="55">
                  <c:v>0.74</c:v>
                </c:pt>
                <c:pt idx="56">
                  <c:v>0.73</c:v>
                </c:pt>
                <c:pt idx="57">
                  <c:v>0.3</c:v>
                </c:pt>
                <c:pt idx="58">
                  <c:v>0.77</c:v>
                </c:pt>
                <c:pt idx="59">
                  <c:v>0.94</c:v>
                </c:pt>
                <c:pt idx="60">
                  <c:v>0.55000000000000004</c:v>
                </c:pt>
                <c:pt idx="61">
                  <c:v>0.44</c:v>
                </c:pt>
                <c:pt idx="62">
                  <c:v>0.6</c:v>
                </c:pt>
                <c:pt idx="63">
                  <c:v>0.433</c:v>
                </c:pt>
                <c:pt idx="64">
                  <c:v>0.48</c:v>
                </c:pt>
                <c:pt idx="65">
                  <c:v>0.53</c:v>
                </c:pt>
                <c:pt idx="66">
                  <c:v>0.92</c:v>
                </c:pt>
                <c:pt idx="67">
                  <c:v>0.36</c:v>
                </c:pt>
                <c:pt idx="68">
                  <c:v>0.74</c:v>
                </c:pt>
                <c:pt idx="69">
                  <c:v>0.83</c:v>
                </c:pt>
                <c:pt idx="70">
                  <c:v>0.48</c:v>
                </c:pt>
                <c:pt idx="71">
                  <c:v>0.54</c:v>
                </c:pt>
                <c:pt idx="72">
                  <c:v>0.72</c:v>
                </c:pt>
                <c:pt idx="73">
                  <c:v>0.63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692776"/>
        <c:axId val="235693168"/>
      </c:lineChart>
      <c:scatterChart>
        <c:scatterStyle val="lineMarker"/>
        <c:varyColors val="0"/>
        <c:ser>
          <c:idx val="1"/>
          <c:order val="1"/>
          <c:tx>
            <c:strRef>
              <c:f>'Graphiques DI'!$A$34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DI'!$B$34</c:f>
              <c:numCache>
                <c:formatCode>0.000</c:formatCode>
                <c:ptCount val="1"/>
                <c:pt idx="0">
                  <c:v>0.59395945945945927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DI'!$A$35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DI'!$B$35</c:f>
              <c:numCache>
                <c:formatCode>0.000</c:formatCode>
                <c:ptCount val="1"/>
                <c:pt idx="0">
                  <c:v>1.1909137837837838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DI'!$A$36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DI'!$B$36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692776"/>
        <c:axId val="235693168"/>
      </c:scatterChart>
      <c:catAx>
        <c:axId val="2356927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693168"/>
        <c:crosses val="autoZero"/>
        <c:auto val="1"/>
        <c:lblAlgn val="ctr"/>
        <c:lblOffset val="100"/>
        <c:noMultiLvlLbl val="0"/>
      </c:catAx>
      <c:valAx>
        <c:axId val="235693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692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P21/L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(DI)'!$AB$1</c:f>
              <c:strCache>
                <c:ptCount val="1"/>
                <c:pt idx="0">
                  <c:v>Seuil 1 sigma P21/L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(DI)'!$AB$2:$AB$75</c:f>
              <c:numCache>
                <c:formatCode>General</c:formatCode>
                <c:ptCount val="74"/>
                <c:pt idx="0">
                  <c:v>0.35111461720628612</c:v>
                </c:pt>
                <c:pt idx="1">
                  <c:v>0.35111461720628612</c:v>
                </c:pt>
                <c:pt idx="2">
                  <c:v>0.35111461720628612</c:v>
                </c:pt>
                <c:pt idx="3">
                  <c:v>0.35111461720628612</c:v>
                </c:pt>
                <c:pt idx="4">
                  <c:v>0.35111461720628612</c:v>
                </c:pt>
                <c:pt idx="5">
                  <c:v>0.35111461720628612</c:v>
                </c:pt>
                <c:pt idx="6">
                  <c:v>0.35111461720628612</c:v>
                </c:pt>
                <c:pt idx="7">
                  <c:v>0.35111461720628612</c:v>
                </c:pt>
                <c:pt idx="8">
                  <c:v>0.35111461720628612</c:v>
                </c:pt>
                <c:pt idx="9">
                  <c:v>0.35111461720628612</c:v>
                </c:pt>
                <c:pt idx="10">
                  <c:v>0.35111461720628612</c:v>
                </c:pt>
                <c:pt idx="11">
                  <c:v>0.35111461720628612</c:v>
                </c:pt>
                <c:pt idx="12">
                  <c:v>0.35111461720628612</c:v>
                </c:pt>
                <c:pt idx="13">
                  <c:v>0.35111461720628612</c:v>
                </c:pt>
                <c:pt idx="14">
                  <c:v>0.35111461720628612</c:v>
                </c:pt>
                <c:pt idx="15">
                  <c:v>0.35111461720628612</c:v>
                </c:pt>
                <c:pt idx="16">
                  <c:v>0.35111461720628612</c:v>
                </c:pt>
                <c:pt idx="17">
                  <c:v>0.35111461720628612</c:v>
                </c:pt>
                <c:pt idx="18">
                  <c:v>0.35111461720628612</c:v>
                </c:pt>
                <c:pt idx="19">
                  <c:v>0.35111461720628612</c:v>
                </c:pt>
                <c:pt idx="20">
                  <c:v>0.35111461720628612</c:v>
                </c:pt>
                <c:pt idx="21">
                  <c:v>0.35111461720628612</c:v>
                </c:pt>
                <c:pt idx="22">
                  <c:v>0.35111461720628612</c:v>
                </c:pt>
                <c:pt idx="23">
                  <c:v>0.35111461720628612</c:v>
                </c:pt>
                <c:pt idx="24">
                  <c:v>0.35111461720628612</c:v>
                </c:pt>
                <c:pt idx="25">
                  <c:v>0.35111461720628612</c:v>
                </c:pt>
                <c:pt idx="26">
                  <c:v>0.35111461720628612</c:v>
                </c:pt>
                <c:pt idx="27">
                  <c:v>0.35111461720628612</c:v>
                </c:pt>
                <c:pt idx="28">
                  <c:v>0.35111461720628612</c:v>
                </c:pt>
                <c:pt idx="29">
                  <c:v>0.35111461720628612</c:v>
                </c:pt>
                <c:pt idx="30">
                  <c:v>0.35111461720628612</c:v>
                </c:pt>
                <c:pt idx="31">
                  <c:v>0.35111461720628612</c:v>
                </c:pt>
                <c:pt idx="32">
                  <c:v>0.35111461720628612</c:v>
                </c:pt>
                <c:pt idx="33">
                  <c:v>0.35111461720628612</c:v>
                </c:pt>
                <c:pt idx="34">
                  <c:v>0.35111461720628612</c:v>
                </c:pt>
                <c:pt idx="35">
                  <c:v>0.35111461720628612</c:v>
                </c:pt>
                <c:pt idx="36">
                  <c:v>0.35111461720628612</c:v>
                </c:pt>
                <c:pt idx="37">
                  <c:v>0.35111461720628612</c:v>
                </c:pt>
                <c:pt idx="38">
                  <c:v>0.35111461720628612</c:v>
                </c:pt>
                <c:pt idx="39">
                  <c:v>0.35111461720628612</c:v>
                </c:pt>
                <c:pt idx="40">
                  <c:v>0.35111461720628612</c:v>
                </c:pt>
                <c:pt idx="41">
                  <c:v>0.35111461720628612</c:v>
                </c:pt>
                <c:pt idx="42">
                  <c:v>0.35111461720628612</c:v>
                </c:pt>
                <c:pt idx="43">
                  <c:v>0.35111461720628612</c:v>
                </c:pt>
                <c:pt idx="44">
                  <c:v>0.35111461720628612</c:v>
                </c:pt>
                <c:pt idx="45">
                  <c:v>0.35111461720628612</c:v>
                </c:pt>
                <c:pt idx="46">
                  <c:v>0.35111461720628612</c:v>
                </c:pt>
                <c:pt idx="47">
                  <c:v>0.35111461720628612</c:v>
                </c:pt>
                <c:pt idx="48">
                  <c:v>0.35111461720628612</c:v>
                </c:pt>
                <c:pt idx="49">
                  <c:v>0.35111461720628612</c:v>
                </c:pt>
                <c:pt idx="50">
                  <c:v>0.35111461720628612</c:v>
                </c:pt>
                <c:pt idx="51">
                  <c:v>0.35111461720628612</c:v>
                </c:pt>
                <c:pt idx="52">
                  <c:v>0.35111461720628612</c:v>
                </c:pt>
                <c:pt idx="53">
                  <c:v>0.35111461720628612</c:v>
                </c:pt>
                <c:pt idx="54">
                  <c:v>0.35111461720628612</c:v>
                </c:pt>
                <c:pt idx="55">
                  <c:v>0.35111461720628612</c:v>
                </c:pt>
                <c:pt idx="56">
                  <c:v>0.35111461720628612</c:v>
                </c:pt>
                <c:pt idx="57">
                  <c:v>0.35111461720628612</c:v>
                </c:pt>
                <c:pt idx="58">
                  <c:v>0.35111461720628612</c:v>
                </c:pt>
                <c:pt idx="59">
                  <c:v>0.35111461720628612</c:v>
                </c:pt>
                <c:pt idx="60">
                  <c:v>0.35111461720628612</c:v>
                </c:pt>
                <c:pt idx="61">
                  <c:v>0.35111461720628612</c:v>
                </c:pt>
                <c:pt idx="62">
                  <c:v>0.35111461720628612</c:v>
                </c:pt>
                <c:pt idx="63">
                  <c:v>0.35111461720628612</c:v>
                </c:pt>
                <c:pt idx="64">
                  <c:v>0.35111461720628612</c:v>
                </c:pt>
                <c:pt idx="65">
                  <c:v>0.35111461720628612</c:v>
                </c:pt>
                <c:pt idx="66">
                  <c:v>0.35111461720628612</c:v>
                </c:pt>
                <c:pt idx="67">
                  <c:v>0.35111461720628612</c:v>
                </c:pt>
                <c:pt idx="68">
                  <c:v>0.35111461720628612</c:v>
                </c:pt>
                <c:pt idx="69">
                  <c:v>0.35111461720628612</c:v>
                </c:pt>
                <c:pt idx="70">
                  <c:v>0.35111461720628612</c:v>
                </c:pt>
                <c:pt idx="71">
                  <c:v>0.35111461720628612</c:v>
                </c:pt>
                <c:pt idx="72">
                  <c:v>0.35111461720628612</c:v>
                </c:pt>
                <c:pt idx="73">
                  <c:v>0.35111461720628612</c:v>
                </c:pt>
              </c:numCache>
            </c:numRef>
          </c:val>
        </c:ser>
        <c:ser>
          <c:idx val="5"/>
          <c:order val="5"/>
          <c:tx>
            <c:strRef>
              <c:f>'DROIT Intrados (DI)'!$AC$1</c:f>
              <c:strCache>
                <c:ptCount val="1"/>
                <c:pt idx="0">
                  <c:v>Seuil 2 sigma P21/L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(DI)'!$AC$2:$AC$75</c:f>
              <c:numCache>
                <c:formatCode>General</c:formatCode>
                <c:ptCount val="74"/>
                <c:pt idx="0">
                  <c:v>0.14097948207115094</c:v>
                </c:pt>
                <c:pt idx="1">
                  <c:v>0.14097948207115094</c:v>
                </c:pt>
                <c:pt idx="2">
                  <c:v>0.14097948207115094</c:v>
                </c:pt>
                <c:pt idx="3">
                  <c:v>0.14097948207115094</c:v>
                </c:pt>
                <c:pt idx="4">
                  <c:v>0.14097948207115094</c:v>
                </c:pt>
                <c:pt idx="5">
                  <c:v>0.14097948207115094</c:v>
                </c:pt>
                <c:pt idx="6">
                  <c:v>0.14097948207115094</c:v>
                </c:pt>
                <c:pt idx="7">
                  <c:v>0.14097948207115094</c:v>
                </c:pt>
                <c:pt idx="8">
                  <c:v>0.14097948207115094</c:v>
                </c:pt>
                <c:pt idx="9">
                  <c:v>0.14097948207115094</c:v>
                </c:pt>
                <c:pt idx="10">
                  <c:v>0.14097948207115094</c:v>
                </c:pt>
                <c:pt idx="11">
                  <c:v>0.14097948207115094</c:v>
                </c:pt>
                <c:pt idx="12">
                  <c:v>0.14097948207115094</c:v>
                </c:pt>
                <c:pt idx="13">
                  <c:v>0.14097948207115094</c:v>
                </c:pt>
                <c:pt idx="14">
                  <c:v>0.14097948207115094</c:v>
                </c:pt>
                <c:pt idx="15">
                  <c:v>0.14097948207115094</c:v>
                </c:pt>
                <c:pt idx="16">
                  <c:v>0.14097948207115094</c:v>
                </c:pt>
                <c:pt idx="17">
                  <c:v>0.14097948207115094</c:v>
                </c:pt>
                <c:pt idx="18">
                  <c:v>0.14097948207115094</c:v>
                </c:pt>
                <c:pt idx="19">
                  <c:v>0.14097948207115094</c:v>
                </c:pt>
                <c:pt idx="20">
                  <c:v>0.14097948207115094</c:v>
                </c:pt>
                <c:pt idx="21">
                  <c:v>0.14097948207115094</c:v>
                </c:pt>
                <c:pt idx="22">
                  <c:v>0.14097948207115094</c:v>
                </c:pt>
                <c:pt idx="23">
                  <c:v>0.14097948207115094</c:v>
                </c:pt>
                <c:pt idx="24">
                  <c:v>0.14097948207115094</c:v>
                </c:pt>
                <c:pt idx="25">
                  <c:v>0.14097948207115094</c:v>
                </c:pt>
                <c:pt idx="26">
                  <c:v>0.14097948207115094</c:v>
                </c:pt>
                <c:pt idx="27">
                  <c:v>0.14097948207115094</c:v>
                </c:pt>
                <c:pt idx="28">
                  <c:v>0.14097948207115094</c:v>
                </c:pt>
                <c:pt idx="29">
                  <c:v>0.14097948207115094</c:v>
                </c:pt>
                <c:pt idx="30">
                  <c:v>0.14097948207115094</c:v>
                </c:pt>
                <c:pt idx="31">
                  <c:v>0.14097948207115094</c:v>
                </c:pt>
                <c:pt idx="32">
                  <c:v>0.14097948207115094</c:v>
                </c:pt>
                <c:pt idx="33">
                  <c:v>0.14097948207115094</c:v>
                </c:pt>
                <c:pt idx="34">
                  <c:v>0.14097948207115094</c:v>
                </c:pt>
                <c:pt idx="35">
                  <c:v>0.14097948207115094</c:v>
                </c:pt>
                <c:pt idx="36">
                  <c:v>0.14097948207115094</c:v>
                </c:pt>
                <c:pt idx="37">
                  <c:v>0.14097948207115094</c:v>
                </c:pt>
                <c:pt idx="38">
                  <c:v>0.14097948207115094</c:v>
                </c:pt>
                <c:pt idx="39">
                  <c:v>0.14097948207115094</c:v>
                </c:pt>
                <c:pt idx="40">
                  <c:v>0.14097948207115094</c:v>
                </c:pt>
                <c:pt idx="41">
                  <c:v>0.14097948207115094</c:v>
                </c:pt>
                <c:pt idx="42">
                  <c:v>0.14097948207115094</c:v>
                </c:pt>
                <c:pt idx="43">
                  <c:v>0.14097948207115094</c:v>
                </c:pt>
                <c:pt idx="44">
                  <c:v>0.14097948207115094</c:v>
                </c:pt>
                <c:pt idx="45">
                  <c:v>0.14097948207115094</c:v>
                </c:pt>
                <c:pt idx="46">
                  <c:v>0.14097948207115094</c:v>
                </c:pt>
                <c:pt idx="47">
                  <c:v>0.14097948207115094</c:v>
                </c:pt>
                <c:pt idx="48">
                  <c:v>0.14097948207115094</c:v>
                </c:pt>
                <c:pt idx="49">
                  <c:v>0.14097948207115094</c:v>
                </c:pt>
                <c:pt idx="50">
                  <c:v>0.14097948207115094</c:v>
                </c:pt>
                <c:pt idx="51">
                  <c:v>0.14097948207115094</c:v>
                </c:pt>
                <c:pt idx="52">
                  <c:v>0.14097948207115094</c:v>
                </c:pt>
                <c:pt idx="53">
                  <c:v>0.14097948207115094</c:v>
                </c:pt>
                <c:pt idx="54">
                  <c:v>0.14097948207115094</c:v>
                </c:pt>
                <c:pt idx="55">
                  <c:v>0.14097948207115094</c:v>
                </c:pt>
                <c:pt idx="56">
                  <c:v>0.14097948207115094</c:v>
                </c:pt>
                <c:pt idx="57">
                  <c:v>0.14097948207115094</c:v>
                </c:pt>
                <c:pt idx="58">
                  <c:v>0.14097948207115094</c:v>
                </c:pt>
                <c:pt idx="59">
                  <c:v>0.14097948207115094</c:v>
                </c:pt>
                <c:pt idx="60">
                  <c:v>0.14097948207115094</c:v>
                </c:pt>
                <c:pt idx="61">
                  <c:v>0.14097948207115094</c:v>
                </c:pt>
                <c:pt idx="62">
                  <c:v>0.14097948207115094</c:v>
                </c:pt>
                <c:pt idx="63">
                  <c:v>0.14097948207115094</c:v>
                </c:pt>
                <c:pt idx="64">
                  <c:v>0.14097948207115094</c:v>
                </c:pt>
                <c:pt idx="65">
                  <c:v>0.14097948207115094</c:v>
                </c:pt>
                <c:pt idx="66">
                  <c:v>0.14097948207115094</c:v>
                </c:pt>
                <c:pt idx="67">
                  <c:v>0.14097948207115094</c:v>
                </c:pt>
                <c:pt idx="68">
                  <c:v>0.14097948207115094</c:v>
                </c:pt>
                <c:pt idx="69">
                  <c:v>0.14097948207115094</c:v>
                </c:pt>
                <c:pt idx="70">
                  <c:v>0.14097948207115094</c:v>
                </c:pt>
                <c:pt idx="71">
                  <c:v>0.14097948207115094</c:v>
                </c:pt>
                <c:pt idx="72">
                  <c:v>0.14097948207115094</c:v>
                </c:pt>
                <c:pt idx="73">
                  <c:v>0.14097948207115094</c:v>
                </c:pt>
              </c:numCache>
            </c:numRef>
          </c:val>
        </c:ser>
        <c:ser>
          <c:idx val="6"/>
          <c:order val="6"/>
          <c:tx>
            <c:strRef>
              <c:f>'DROIT Intrados (DI)'!$AD$1</c:f>
              <c:strCache>
                <c:ptCount val="1"/>
                <c:pt idx="0">
                  <c:v>Seuil 3 sigma P21/L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(DI)'!$AD$2:$AD$75</c:f>
              <c:numCache>
                <c:formatCode>General</c:formatCode>
                <c:ptCount val="74"/>
                <c:pt idx="0">
                  <c:v>0.14097948207115094</c:v>
                </c:pt>
                <c:pt idx="1">
                  <c:v>0.14097948207115094</c:v>
                </c:pt>
                <c:pt idx="2">
                  <c:v>0.14097948207115094</c:v>
                </c:pt>
                <c:pt idx="3">
                  <c:v>0.14097948207115094</c:v>
                </c:pt>
                <c:pt idx="4">
                  <c:v>0.14097948207115094</c:v>
                </c:pt>
                <c:pt idx="5">
                  <c:v>0.14097948207115094</c:v>
                </c:pt>
                <c:pt idx="6">
                  <c:v>0.14097948207115094</c:v>
                </c:pt>
                <c:pt idx="7">
                  <c:v>0.14097948207115094</c:v>
                </c:pt>
                <c:pt idx="8">
                  <c:v>0.14097948207115094</c:v>
                </c:pt>
                <c:pt idx="9">
                  <c:v>0.14097948207115094</c:v>
                </c:pt>
                <c:pt idx="10">
                  <c:v>0.14097948207115094</c:v>
                </c:pt>
                <c:pt idx="11">
                  <c:v>0.14097948207115094</c:v>
                </c:pt>
                <c:pt idx="12">
                  <c:v>0.14097948207115094</c:v>
                </c:pt>
                <c:pt idx="13">
                  <c:v>0.14097948207115094</c:v>
                </c:pt>
                <c:pt idx="14">
                  <c:v>0.14097948207115094</c:v>
                </c:pt>
                <c:pt idx="15">
                  <c:v>0.14097948207115094</c:v>
                </c:pt>
                <c:pt idx="16">
                  <c:v>0.14097948207115094</c:v>
                </c:pt>
                <c:pt idx="17">
                  <c:v>0.14097948207115094</c:v>
                </c:pt>
                <c:pt idx="18">
                  <c:v>0.14097948207115094</c:v>
                </c:pt>
                <c:pt idx="19">
                  <c:v>0.14097948207115094</c:v>
                </c:pt>
                <c:pt idx="20">
                  <c:v>0.14097948207115094</c:v>
                </c:pt>
                <c:pt idx="21">
                  <c:v>0.14097948207115094</c:v>
                </c:pt>
                <c:pt idx="22">
                  <c:v>0.14097948207115094</c:v>
                </c:pt>
                <c:pt idx="23">
                  <c:v>0.14097948207115094</c:v>
                </c:pt>
                <c:pt idx="24">
                  <c:v>0.14097948207115094</c:v>
                </c:pt>
                <c:pt idx="25">
                  <c:v>0.14097948207115094</c:v>
                </c:pt>
                <c:pt idx="26">
                  <c:v>0.14097948207115094</c:v>
                </c:pt>
                <c:pt idx="27">
                  <c:v>0.14097948207115094</c:v>
                </c:pt>
                <c:pt idx="28">
                  <c:v>0.14097948207115094</c:v>
                </c:pt>
                <c:pt idx="29">
                  <c:v>0.14097948207115094</c:v>
                </c:pt>
                <c:pt idx="30">
                  <c:v>0.14097948207115094</c:v>
                </c:pt>
                <c:pt idx="31">
                  <c:v>0.14097948207115094</c:v>
                </c:pt>
                <c:pt idx="32">
                  <c:v>0.14097948207115094</c:v>
                </c:pt>
                <c:pt idx="33">
                  <c:v>0.14097948207115094</c:v>
                </c:pt>
                <c:pt idx="34">
                  <c:v>0.14097948207115094</c:v>
                </c:pt>
                <c:pt idx="35">
                  <c:v>0.14097948207115094</c:v>
                </c:pt>
                <c:pt idx="36">
                  <c:v>0.14097948207115094</c:v>
                </c:pt>
                <c:pt idx="37">
                  <c:v>0.14097948207115094</c:v>
                </c:pt>
                <c:pt idx="38">
                  <c:v>0.14097948207115094</c:v>
                </c:pt>
                <c:pt idx="39">
                  <c:v>0.14097948207115094</c:v>
                </c:pt>
                <c:pt idx="40">
                  <c:v>0.14097948207115094</c:v>
                </c:pt>
                <c:pt idx="41">
                  <c:v>0.14097948207115094</c:v>
                </c:pt>
                <c:pt idx="42">
                  <c:v>0.14097948207115094</c:v>
                </c:pt>
                <c:pt idx="43">
                  <c:v>0.14097948207115094</c:v>
                </c:pt>
                <c:pt idx="44">
                  <c:v>0.14097948207115094</c:v>
                </c:pt>
                <c:pt idx="45">
                  <c:v>0.14097948207115094</c:v>
                </c:pt>
                <c:pt idx="46">
                  <c:v>0.14097948207115094</c:v>
                </c:pt>
                <c:pt idx="47">
                  <c:v>0.14097948207115094</c:v>
                </c:pt>
                <c:pt idx="48">
                  <c:v>0.14097948207115094</c:v>
                </c:pt>
                <c:pt idx="49">
                  <c:v>0.14097948207115094</c:v>
                </c:pt>
                <c:pt idx="50">
                  <c:v>0.14097948207115094</c:v>
                </c:pt>
                <c:pt idx="51">
                  <c:v>0.14097948207115094</c:v>
                </c:pt>
                <c:pt idx="52">
                  <c:v>0.14097948207115094</c:v>
                </c:pt>
                <c:pt idx="53">
                  <c:v>0.14097948207115094</c:v>
                </c:pt>
                <c:pt idx="54">
                  <c:v>0.14097948207115094</c:v>
                </c:pt>
                <c:pt idx="55">
                  <c:v>0.14097948207115094</c:v>
                </c:pt>
                <c:pt idx="56">
                  <c:v>0.14097948207115094</c:v>
                </c:pt>
                <c:pt idx="57">
                  <c:v>0.14097948207115094</c:v>
                </c:pt>
                <c:pt idx="58">
                  <c:v>0.14097948207115094</c:v>
                </c:pt>
                <c:pt idx="59">
                  <c:v>0.14097948207115094</c:v>
                </c:pt>
                <c:pt idx="60">
                  <c:v>0.14097948207115094</c:v>
                </c:pt>
                <c:pt idx="61">
                  <c:v>0.14097948207115094</c:v>
                </c:pt>
                <c:pt idx="62">
                  <c:v>0.14097948207115094</c:v>
                </c:pt>
                <c:pt idx="63">
                  <c:v>0.14097948207115094</c:v>
                </c:pt>
                <c:pt idx="64">
                  <c:v>0.14097948207115094</c:v>
                </c:pt>
                <c:pt idx="65">
                  <c:v>0.14097948207115094</c:v>
                </c:pt>
                <c:pt idx="66">
                  <c:v>0.14097948207115094</c:v>
                </c:pt>
                <c:pt idx="67">
                  <c:v>0.14097948207115094</c:v>
                </c:pt>
                <c:pt idx="68">
                  <c:v>0.14097948207115094</c:v>
                </c:pt>
                <c:pt idx="69">
                  <c:v>0.14097948207115094</c:v>
                </c:pt>
                <c:pt idx="70">
                  <c:v>0.14097948207115094</c:v>
                </c:pt>
                <c:pt idx="71">
                  <c:v>0.14097948207115094</c:v>
                </c:pt>
                <c:pt idx="72">
                  <c:v>0.14097948207115094</c:v>
                </c:pt>
                <c:pt idx="73">
                  <c:v>0.14097948207115094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377360"/>
        <c:axId val="233377752"/>
      </c:areaChart>
      <c:lineChart>
        <c:grouping val="standard"/>
        <c:varyColors val="0"/>
        <c:ser>
          <c:idx val="0"/>
          <c:order val="0"/>
          <c:tx>
            <c:strRef>
              <c:f>'DROIT Intrados (DI)'!$G$1</c:f>
              <c:strCache>
                <c:ptCount val="1"/>
                <c:pt idx="0">
                  <c:v>Cercle P21/L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(DI)'!$G$2:$G$75</c:f>
              <c:numCache>
                <c:formatCode>0.00</c:formatCode>
                <c:ptCount val="74"/>
                <c:pt idx="0">
                  <c:v>0.25</c:v>
                </c:pt>
                <c:pt idx="1">
                  <c:v>0.37</c:v>
                </c:pt>
                <c:pt idx="2">
                  <c:v>0.13</c:v>
                </c:pt>
                <c:pt idx="3">
                  <c:v>0.08</c:v>
                </c:pt>
                <c:pt idx="4">
                  <c:v>0.15</c:v>
                </c:pt>
                <c:pt idx="5">
                  <c:v>0.46</c:v>
                </c:pt>
                <c:pt idx="6">
                  <c:v>0.25</c:v>
                </c:pt>
                <c:pt idx="7">
                  <c:v>0.24</c:v>
                </c:pt>
                <c:pt idx="8">
                  <c:v>0.09</c:v>
                </c:pt>
                <c:pt idx="9">
                  <c:v>0.25</c:v>
                </c:pt>
                <c:pt idx="10">
                  <c:v>0.28999999999999998</c:v>
                </c:pt>
                <c:pt idx="11">
                  <c:v>0.04</c:v>
                </c:pt>
                <c:pt idx="12">
                  <c:v>0.41</c:v>
                </c:pt>
                <c:pt idx="13">
                  <c:v>0.26</c:v>
                </c:pt>
                <c:pt idx="14">
                  <c:v>0.25</c:v>
                </c:pt>
                <c:pt idx="15">
                  <c:v>0.19</c:v>
                </c:pt>
                <c:pt idx="16">
                  <c:v>7.0000000000000007E-2</c:v>
                </c:pt>
                <c:pt idx="17">
                  <c:v>0.02</c:v>
                </c:pt>
                <c:pt idx="18">
                  <c:v>0.1</c:v>
                </c:pt>
                <c:pt idx="19">
                  <c:v>0.05</c:v>
                </c:pt>
                <c:pt idx="20">
                  <c:v>0.1</c:v>
                </c:pt>
                <c:pt idx="21">
                  <c:v>0.08</c:v>
                </c:pt>
                <c:pt idx="22">
                  <c:v>0.09</c:v>
                </c:pt>
                <c:pt idx="23">
                  <c:v>0.13</c:v>
                </c:pt>
                <c:pt idx="24">
                  <c:v>0.26</c:v>
                </c:pt>
                <c:pt idx="25">
                  <c:v>0.33</c:v>
                </c:pt>
                <c:pt idx="26">
                  <c:v>0.11</c:v>
                </c:pt>
                <c:pt idx="27">
                  <c:v>0.24</c:v>
                </c:pt>
                <c:pt idx="28">
                  <c:v>0.5</c:v>
                </c:pt>
                <c:pt idx="29">
                  <c:v>0.22</c:v>
                </c:pt>
                <c:pt idx="30">
                  <c:v>0.48</c:v>
                </c:pt>
                <c:pt idx="31">
                  <c:v>0.16</c:v>
                </c:pt>
                <c:pt idx="32">
                  <c:v>0.16</c:v>
                </c:pt>
                <c:pt idx="33">
                  <c:v>0.32</c:v>
                </c:pt>
                <c:pt idx="34">
                  <c:v>0.02</c:v>
                </c:pt>
                <c:pt idx="35">
                  <c:v>0.13</c:v>
                </c:pt>
                <c:pt idx="36">
                  <c:v>0.03</c:v>
                </c:pt>
                <c:pt idx="37">
                  <c:v>0.31</c:v>
                </c:pt>
                <c:pt idx="38">
                  <c:v>0.35</c:v>
                </c:pt>
                <c:pt idx="39">
                  <c:v>0.17</c:v>
                </c:pt>
                <c:pt idx="40">
                  <c:v>0.47</c:v>
                </c:pt>
                <c:pt idx="41">
                  <c:v>0.47</c:v>
                </c:pt>
                <c:pt idx="42">
                  <c:v>0.21</c:v>
                </c:pt>
                <c:pt idx="43">
                  <c:v>0.42</c:v>
                </c:pt>
                <c:pt idx="44">
                  <c:v>0.15</c:v>
                </c:pt>
                <c:pt idx="45">
                  <c:v>0.38</c:v>
                </c:pt>
                <c:pt idx="46">
                  <c:v>0.43</c:v>
                </c:pt>
                <c:pt idx="47">
                  <c:v>0.17</c:v>
                </c:pt>
                <c:pt idx="48">
                  <c:v>0.34</c:v>
                </c:pt>
                <c:pt idx="49">
                  <c:v>0.12</c:v>
                </c:pt>
                <c:pt idx="50">
                  <c:v>0.12</c:v>
                </c:pt>
                <c:pt idx="51">
                  <c:v>7.0000000000000007E-2</c:v>
                </c:pt>
                <c:pt idx="52">
                  <c:v>0.17</c:v>
                </c:pt>
                <c:pt idx="53">
                  <c:v>0.02</c:v>
                </c:pt>
                <c:pt idx="54">
                  <c:v>0.09</c:v>
                </c:pt>
                <c:pt idx="55">
                  <c:v>0.11</c:v>
                </c:pt>
                <c:pt idx="56">
                  <c:v>0.09</c:v>
                </c:pt>
                <c:pt idx="57">
                  <c:v>0.14000000000000001</c:v>
                </c:pt>
                <c:pt idx="58">
                  <c:v>0.46</c:v>
                </c:pt>
                <c:pt idx="59">
                  <c:v>0.17</c:v>
                </c:pt>
                <c:pt idx="60">
                  <c:v>0.41</c:v>
                </c:pt>
                <c:pt idx="61">
                  <c:v>4.0000000000000001E-3</c:v>
                </c:pt>
                <c:pt idx="62">
                  <c:v>0.12</c:v>
                </c:pt>
                <c:pt idx="63">
                  <c:v>2.5999999999999999E-2</c:v>
                </c:pt>
                <c:pt idx="64">
                  <c:v>0.21</c:v>
                </c:pt>
                <c:pt idx="65">
                  <c:v>0.25</c:v>
                </c:pt>
                <c:pt idx="66">
                  <c:v>0.05</c:v>
                </c:pt>
                <c:pt idx="67">
                  <c:v>0.14000000000000001</c:v>
                </c:pt>
                <c:pt idx="68">
                  <c:v>0.49</c:v>
                </c:pt>
                <c:pt idx="69">
                  <c:v>0.37</c:v>
                </c:pt>
                <c:pt idx="70">
                  <c:v>7.0000000000000007E-2</c:v>
                </c:pt>
                <c:pt idx="71">
                  <c:v>0.06</c:v>
                </c:pt>
                <c:pt idx="72">
                  <c:v>0.26</c:v>
                </c:pt>
                <c:pt idx="73">
                  <c:v>0.35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377360"/>
        <c:axId val="233377752"/>
      </c:lineChart>
      <c:scatterChart>
        <c:scatterStyle val="lineMarker"/>
        <c:varyColors val="0"/>
        <c:ser>
          <c:idx val="1"/>
          <c:order val="1"/>
          <c:tx>
            <c:strRef>
              <c:f>'Graphiques DI'!$A$46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DI'!$B$46</c:f>
              <c:numCache>
                <c:formatCode>0.000</c:formatCode>
                <c:ptCount val="1"/>
                <c:pt idx="0">
                  <c:v>0.21013513513513518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DI'!$A$47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DI'!$B$47</c:f>
              <c:numCache>
                <c:formatCode>0.000</c:formatCode>
                <c:ptCount val="1"/>
                <c:pt idx="0">
                  <c:v>0.58742378378378357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DI'!$A$48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DI'!$B$48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377360"/>
        <c:axId val="233377752"/>
      </c:scatterChart>
      <c:catAx>
        <c:axId val="233377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377752"/>
        <c:crosses val="autoZero"/>
        <c:auto val="1"/>
        <c:lblAlgn val="ctr"/>
        <c:lblOffset val="100"/>
        <c:noMultiLvlLbl val="0"/>
      </c:catAx>
      <c:valAx>
        <c:axId val="233377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377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(DI)'!$AF$1</c:f>
              <c:strCache>
                <c:ptCount val="1"/>
                <c:pt idx="0">
                  <c:v>Seuil 1 sigma G1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(DI)'!$AF$2:$AF$75</c:f>
              <c:numCache>
                <c:formatCode>General</c:formatCode>
                <c:ptCount val="74"/>
                <c:pt idx="0">
                  <c:v>0.43779293159103938</c:v>
                </c:pt>
                <c:pt idx="1">
                  <c:v>0.43779293159103938</c:v>
                </c:pt>
                <c:pt idx="2">
                  <c:v>0.43779293159103938</c:v>
                </c:pt>
                <c:pt idx="3">
                  <c:v>0.43779293159103938</c:v>
                </c:pt>
                <c:pt idx="4">
                  <c:v>0.43779293159103938</c:v>
                </c:pt>
                <c:pt idx="5">
                  <c:v>0.43779293159103938</c:v>
                </c:pt>
                <c:pt idx="6">
                  <c:v>0.43779293159103938</c:v>
                </c:pt>
                <c:pt idx="7">
                  <c:v>0.43779293159103938</c:v>
                </c:pt>
                <c:pt idx="8">
                  <c:v>0.43779293159103938</c:v>
                </c:pt>
                <c:pt idx="9">
                  <c:v>0.43779293159103938</c:v>
                </c:pt>
                <c:pt idx="10">
                  <c:v>0.43779293159103938</c:v>
                </c:pt>
                <c:pt idx="11">
                  <c:v>0.43779293159103938</c:v>
                </c:pt>
                <c:pt idx="12">
                  <c:v>0.43779293159103938</c:v>
                </c:pt>
                <c:pt idx="13">
                  <c:v>0.43779293159103938</c:v>
                </c:pt>
                <c:pt idx="14">
                  <c:v>0.43779293159103938</c:v>
                </c:pt>
                <c:pt idx="15">
                  <c:v>0.43779293159103938</c:v>
                </c:pt>
                <c:pt idx="16">
                  <c:v>0.43779293159103938</c:v>
                </c:pt>
                <c:pt idx="17">
                  <c:v>0.43779293159103938</c:v>
                </c:pt>
                <c:pt idx="18">
                  <c:v>0.43779293159103938</c:v>
                </c:pt>
                <c:pt idx="19">
                  <c:v>0.43779293159103938</c:v>
                </c:pt>
                <c:pt idx="20">
                  <c:v>0.43779293159103938</c:v>
                </c:pt>
                <c:pt idx="21">
                  <c:v>0.43779293159103938</c:v>
                </c:pt>
                <c:pt idx="22">
                  <c:v>0.43779293159103938</c:v>
                </c:pt>
                <c:pt idx="23">
                  <c:v>0.43779293159103938</c:v>
                </c:pt>
                <c:pt idx="24">
                  <c:v>0.43779293159103938</c:v>
                </c:pt>
                <c:pt idx="25">
                  <c:v>0.43779293159103938</c:v>
                </c:pt>
                <c:pt idx="26">
                  <c:v>0.43779293159103938</c:v>
                </c:pt>
                <c:pt idx="27">
                  <c:v>0.43779293159103938</c:v>
                </c:pt>
                <c:pt idx="28">
                  <c:v>0.43779293159103938</c:v>
                </c:pt>
                <c:pt idx="29">
                  <c:v>0.43779293159103938</c:v>
                </c:pt>
                <c:pt idx="30">
                  <c:v>0.43779293159103938</c:v>
                </c:pt>
                <c:pt idx="31">
                  <c:v>0.43779293159103938</c:v>
                </c:pt>
                <c:pt idx="32">
                  <c:v>0.43779293159103938</c:v>
                </c:pt>
                <c:pt idx="33">
                  <c:v>0.43779293159103938</c:v>
                </c:pt>
                <c:pt idx="34">
                  <c:v>0.43779293159103938</c:v>
                </c:pt>
                <c:pt idx="35">
                  <c:v>0.43779293159103938</c:v>
                </c:pt>
                <c:pt idx="36">
                  <c:v>0.43779293159103938</c:v>
                </c:pt>
                <c:pt idx="37">
                  <c:v>0.43779293159103938</c:v>
                </c:pt>
                <c:pt idx="38">
                  <c:v>0.43779293159103938</c:v>
                </c:pt>
                <c:pt idx="39">
                  <c:v>0.43779293159103938</c:v>
                </c:pt>
                <c:pt idx="40">
                  <c:v>0.43779293159103938</c:v>
                </c:pt>
                <c:pt idx="41">
                  <c:v>0.43779293159103938</c:v>
                </c:pt>
                <c:pt idx="42">
                  <c:v>0.43779293159103938</c:v>
                </c:pt>
                <c:pt idx="43">
                  <c:v>0.43779293159103938</c:v>
                </c:pt>
                <c:pt idx="44">
                  <c:v>0.43779293159103938</c:v>
                </c:pt>
                <c:pt idx="45">
                  <c:v>0.43779293159103938</c:v>
                </c:pt>
                <c:pt idx="46">
                  <c:v>0.43779293159103938</c:v>
                </c:pt>
                <c:pt idx="47">
                  <c:v>0.43779293159103938</c:v>
                </c:pt>
                <c:pt idx="48">
                  <c:v>0.43779293159103938</c:v>
                </c:pt>
                <c:pt idx="49">
                  <c:v>0.43779293159103938</c:v>
                </c:pt>
                <c:pt idx="50">
                  <c:v>0.43779293159103938</c:v>
                </c:pt>
                <c:pt idx="51">
                  <c:v>0.43779293159103938</c:v>
                </c:pt>
                <c:pt idx="52">
                  <c:v>0.43779293159103938</c:v>
                </c:pt>
                <c:pt idx="53">
                  <c:v>0.43779293159103938</c:v>
                </c:pt>
                <c:pt idx="54">
                  <c:v>0.43779293159103938</c:v>
                </c:pt>
                <c:pt idx="55">
                  <c:v>0.43779293159103938</c:v>
                </c:pt>
                <c:pt idx="56">
                  <c:v>0.43779293159103938</c:v>
                </c:pt>
                <c:pt idx="57">
                  <c:v>0.43779293159103938</c:v>
                </c:pt>
                <c:pt idx="58">
                  <c:v>0.43779293159103938</c:v>
                </c:pt>
                <c:pt idx="59">
                  <c:v>0.43779293159103938</c:v>
                </c:pt>
                <c:pt idx="60">
                  <c:v>0.43779293159103938</c:v>
                </c:pt>
                <c:pt idx="61">
                  <c:v>0.43779293159103938</c:v>
                </c:pt>
                <c:pt idx="62">
                  <c:v>0.43779293159103938</c:v>
                </c:pt>
                <c:pt idx="63">
                  <c:v>0.43779293159103938</c:v>
                </c:pt>
                <c:pt idx="64">
                  <c:v>0.43779293159103938</c:v>
                </c:pt>
                <c:pt idx="65">
                  <c:v>0.43779293159103938</c:v>
                </c:pt>
                <c:pt idx="66">
                  <c:v>0.43779293159103938</c:v>
                </c:pt>
                <c:pt idx="67">
                  <c:v>0.43779293159103938</c:v>
                </c:pt>
                <c:pt idx="68">
                  <c:v>0.43779293159103938</c:v>
                </c:pt>
                <c:pt idx="69">
                  <c:v>0.43779293159103938</c:v>
                </c:pt>
                <c:pt idx="70">
                  <c:v>0.43779293159103938</c:v>
                </c:pt>
                <c:pt idx="71">
                  <c:v>0.43779293159103938</c:v>
                </c:pt>
                <c:pt idx="72">
                  <c:v>0.43779293159103938</c:v>
                </c:pt>
                <c:pt idx="73">
                  <c:v>0.43779293159103938</c:v>
                </c:pt>
              </c:numCache>
            </c:numRef>
          </c:val>
        </c:ser>
        <c:ser>
          <c:idx val="5"/>
          <c:order val="5"/>
          <c:tx>
            <c:strRef>
              <c:f>'DROIT Intrados (DI)'!$AG$1</c:f>
              <c:strCache>
                <c:ptCount val="1"/>
                <c:pt idx="0">
                  <c:v>Seuil 2 sigma G1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(DI)'!$AG$2:$AG$75</c:f>
              <c:numCache>
                <c:formatCode>General</c:formatCode>
                <c:ptCount val="74"/>
                <c:pt idx="0">
                  <c:v>0.14198212078022857</c:v>
                </c:pt>
                <c:pt idx="1">
                  <c:v>0.14198212078022857</c:v>
                </c:pt>
                <c:pt idx="2">
                  <c:v>0.14198212078022857</c:v>
                </c:pt>
                <c:pt idx="3">
                  <c:v>0.14198212078022857</c:v>
                </c:pt>
                <c:pt idx="4">
                  <c:v>0.14198212078022857</c:v>
                </c:pt>
                <c:pt idx="5">
                  <c:v>0.14198212078022857</c:v>
                </c:pt>
                <c:pt idx="6">
                  <c:v>0.14198212078022857</c:v>
                </c:pt>
                <c:pt idx="7">
                  <c:v>0.14198212078022857</c:v>
                </c:pt>
                <c:pt idx="8">
                  <c:v>0.14198212078022857</c:v>
                </c:pt>
                <c:pt idx="9">
                  <c:v>0.14198212078022857</c:v>
                </c:pt>
                <c:pt idx="10">
                  <c:v>0.14198212078022857</c:v>
                </c:pt>
                <c:pt idx="11">
                  <c:v>0.14198212078022857</c:v>
                </c:pt>
                <c:pt idx="12">
                  <c:v>0.14198212078022857</c:v>
                </c:pt>
                <c:pt idx="13">
                  <c:v>0.14198212078022857</c:v>
                </c:pt>
                <c:pt idx="14">
                  <c:v>0.14198212078022857</c:v>
                </c:pt>
                <c:pt idx="15">
                  <c:v>0.14198212078022857</c:v>
                </c:pt>
                <c:pt idx="16">
                  <c:v>0.14198212078022857</c:v>
                </c:pt>
                <c:pt idx="17">
                  <c:v>0.14198212078022857</c:v>
                </c:pt>
                <c:pt idx="18">
                  <c:v>0.14198212078022857</c:v>
                </c:pt>
                <c:pt idx="19">
                  <c:v>0.14198212078022857</c:v>
                </c:pt>
                <c:pt idx="20">
                  <c:v>0.14198212078022857</c:v>
                </c:pt>
                <c:pt idx="21">
                  <c:v>0.14198212078022857</c:v>
                </c:pt>
                <c:pt idx="22">
                  <c:v>0.14198212078022857</c:v>
                </c:pt>
                <c:pt idx="23">
                  <c:v>0.14198212078022857</c:v>
                </c:pt>
                <c:pt idx="24">
                  <c:v>0.14198212078022857</c:v>
                </c:pt>
                <c:pt idx="25">
                  <c:v>0.14198212078022857</c:v>
                </c:pt>
                <c:pt idx="26">
                  <c:v>0.14198212078022857</c:v>
                </c:pt>
                <c:pt idx="27">
                  <c:v>0.14198212078022857</c:v>
                </c:pt>
                <c:pt idx="28">
                  <c:v>0.14198212078022857</c:v>
                </c:pt>
                <c:pt idx="29">
                  <c:v>0.14198212078022857</c:v>
                </c:pt>
                <c:pt idx="30">
                  <c:v>0.14198212078022857</c:v>
                </c:pt>
                <c:pt idx="31">
                  <c:v>0.14198212078022857</c:v>
                </c:pt>
                <c:pt idx="32">
                  <c:v>0.14198212078022857</c:v>
                </c:pt>
                <c:pt idx="33">
                  <c:v>0.14198212078022857</c:v>
                </c:pt>
                <c:pt idx="34">
                  <c:v>0.14198212078022857</c:v>
                </c:pt>
                <c:pt idx="35">
                  <c:v>0.14198212078022857</c:v>
                </c:pt>
                <c:pt idx="36">
                  <c:v>0.14198212078022857</c:v>
                </c:pt>
                <c:pt idx="37">
                  <c:v>0.14198212078022857</c:v>
                </c:pt>
                <c:pt idx="38">
                  <c:v>0.14198212078022857</c:v>
                </c:pt>
                <c:pt idx="39">
                  <c:v>0.14198212078022857</c:v>
                </c:pt>
                <c:pt idx="40">
                  <c:v>0.14198212078022857</c:v>
                </c:pt>
                <c:pt idx="41">
                  <c:v>0.14198212078022857</c:v>
                </c:pt>
                <c:pt idx="42">
                  <c:v>0.14198212078022857</c:v>
                </c:pt>
                <c:pt idx="43">
                  <c:v>0.14198212078022857</c:v>
                </c:pt>
                <c:pt idx="44">
                  <c:v>0.14198212078022857</c:v>
                </c:pt>
                <c:pt idx="45">
                  <c:v>0.14198212078022857</c:v>
                </c:pt>
                <c:pt idx="46">
                  <c:v>0.14198212078022857</c:v>
                </c:pt>
                <c:pt idx="47">
                  <c:v>0.14198212078022857</c:v>
                </c:pt>
                <c:pt idx="48">
                  <c:v>0.14198212078022857</c:v>
                </c:pt>
                <c:pt idx="49">
                  <c:v>0.14198212078022857</c:v>
                </c:pt>
                <c:pt idx="50">
                  <c:v>0.14198212078022857</c:v>
                </c:pt>
                <c:pt idx="51">
                  <c:v>0.14198212078022857</c:v>
                </c:pt>
                <c:pt idx="52">
                  <c:v>0.14198212078022857</c:v>
                </c:pt>
                <c:pt idx="53">
                  <c:v>0.14198212078022857</c:v>
                </c:pt>
                <c:pt idx="54">
                  <c:v>0.14198212078022857</c:v>
                </c:pt>
                <c:pt idx="55">
                  <c:v>0.14198212078022857</c:v>
                </c:pt>
                <c:pt idx="56">
                  <c:v>0.14198212078022857</c:v>
                </c:pt>
                <c:pt idx="57">
                  <c:v>0.14198212078022857</c:v>
                </c:pt>
                <c:pt idx="58">
                  <c:v>0.14198212078022857</c:v>
                </c:pt>
                <c:pt idx="59">
                  <c:v>0.14198212078022857</c:v>
                </c:pt>
                <c:pt idx="60">
                  <c:v>0.14198212078022857</c:v>
                </c:pt>
                <c:pt idx="61">
                  <c:v>0.14198212078022857</c:v>
                </c:pt>
                <c:pt idx="62">
                  <c:v>0.14198212078022857</c:v>
                </c:pt>
                <c:pt idx="63">
                  <c:v>0.14198212078022857</c:v>
                </c:pt>
                <c:pt idx="64">
                  <c:v>0.14198212078022857</c:v>
                </c:pt>
                <c:pt idx="65">
                  <c:v>0.14198212078022857</c:v>
                </c:pt>
                <c:pt idx="66">
                  <c:v>0.14198212078022857</c:v>
                </c:pt>
                <c:pt idx="67">
                  <c:v>0.14198212078022857</c:v>
                </c:pt>
                <c:pt idx="68">
                  <c:v>0.14198212078022857</c:v>
                </c:pt>
                <c:pt idx="69">
                  <c:v>0.14198212078022857</c:v>
                </c:pt>
                <c:pt idx="70">
                  <c:v>0.14198212078022857</c:v>
                </c:pt>
                <c:pt idx="71">
                  <c:v>0.14198212078022857</c:v>
                </c:pt>
                <c:pt idx="72">
                  <c:v>0.14198212078022857</c:v>
                </c:pt>
                <c:pt idx="73">
                  <c:v>0.14198212078022857</c:v>
                </c:pt>
              </c:numCache>
            </c:numRef>
          </c:val>
        </c:ser>
        <c:ser>
          <c:idx val="6"/>
          <c:order val="6"/>
          <c:tx>
            <c:strRef>
              <c:f>'DROIT Intrados (DI)'!$AH$1</c:f>
              <c:strCache>
                <c:ptCount val="1"/>
                <c:pt idx="0">
                  <c:v>Seuil 3 sigma G1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(DI)'!$AH$2:$AH$75</c:f>
              <c:numCache>
                <c:formatCode>General</c:formatCode>
                <c:ptCount val="74"/>
                <c:pt idx="0">
                  <c:v>0.14198212078022857</c:v>
                </c:pt>
                <c:pt idx="1">
                  <c:v>0.14198212078022857</c:v>
                </c:pt>
                <c:pt idx="2">
                  <c:v>0.14198212078022857</c:v>
                </c:pt>
                <c:pt idx="3">
                  <c:v>0.14198212078022857</c:v>
                </c:pt>
                <c:pt idx="4">
                  <c:v>0.14198212078022857</c:v>
                </c:pt>
                <c:pt idx="5">
                  <c:v>0.14198212078022857</c:v>
                </c:pt>
                <c:pt idx="6">
                  <c:v>0.14198212078022857</c:v>
                </c:pt>
                <c:pt idx="7">
                  <c:v>0.14198212078022857</c:v>
                </c:pt>
                <c:pt idx="8">
                  <c:v>0.14198212078022857</c:v>
                </c:pt>
                <c:pt idx="9">
                  <c:v>0.14198212078022857</c:v>
                </c:pt>
                <c:pt idx="10">
                  <c:v>0.14198212078022857</c:v>
                </c:pt>
                <c:pt idx="11">
                  <c:v>0.14198212078022857</c:v>
                </c:pt>
                <c:pt idx="12">
                  <c:v>0.14198212078022857</c:v>
                </c:pt>
                <c:pt idx="13">
                  <c:v>0.14198212078022857</c:v>
                </c:pt>
                <c:pt idx="14">
                  <c:v>0.14198212078022857</c:v>
                </c:pt>
                <c:pt idx="15">
                  <c:v>0.14198212078022857</c:v>
                </c:pt>
                <c:pt idx="16">
                  <c:v>0.14198212078022857</c:v>
                </c:pt>
                <c:pt idx="17">
                  <c:v>0.14198212078022857</c:v>
                </c:pt>
                <c:pt idx="18">
                  <c:v>0.14198212078022857</c:v>
                </c:pt>
                <c:pt idx="19">
                  <c:v>0.14198212078022857</c:v>
                </c:pt>
                <c:pt idx="20">
                  <c:v>0.14198212078022857</c:v>
                </c:pt>
                <c:pt idx="21">
                  <c:v>0.14198212078022857</c:v>
                </c:pt>
                <c:pt idx="22">
                  <c:v>0.14198212078022857</c:v>
                </c:pt>
                <c:pt idx="23">
                  <c:v>0.14198212078022857</c:v>
                </c:pt>
                <c:pt idx="24">
                  <c:v>0.14198212078022857</c:v>
                </c:pt>
                <c:pt idx="25">
                  <c:v>0.14198212078022857</c:v>
                </c:pt>
                <c:pt idx="26">
                  <c:v>0.14198212078022857</c:v>
                </c:pt>
                <c:pt idx="27">
                  <c:v>0.14198212078022857</c:v>
                </c:pt>
                <c:pt idx="28">
                  <c:v>0.14198212078022857</c:v>
                </c:pt>
                <c:pt idx="29">
                  <c:v>0.14198212078022857</c:v>
                </c:pt>
                <c:pt idx="30">
                  <c:v>0.14198212078022857</c:v>
                </c:pt>
                <c:pt idx="31">
                  <c:v>0.14198212078022857</c:v>
                </c:pt>
                <c:pt idx="32">
                  <c:v>0.14198212078022857</c:v>
                </c:pt>
                <c:pt idx="33">
                  <c:v>0.14198212078022857</c:v>
                </c:pt>
                <c:pt idx="34">
                  <c:v>0.14198212078022857</c:v>
                </c:pt>
                <c:pt idx="35">
                  <c:v>0.14198212078022857</c:v>
                </c:pt>
                <c:pt idx="36">
                  <c:v>0.14198212078022857</c:v>
                </c:pt>
                <c:pt idx="37">
                  <c:v>0.14198212078022857</c:v>
                </c:pt>
                <c:pt idx="38">
                  <c:v>0.14198212078022857</c:v>
                </c:pt>
                <c:pt idx="39">
                  <c:v>0.14198212078022857</c:v>
                </c:pt>
                <c:pt idx="40">
                  <c:v>0.14198212078022857</c:v>
                </c:pt>
                <c:pt idx="41">
                  <c:v>0.14198212078022857</c:v>
                </c:pt>
                <c:pt idx="42">
                  <c:v>0.14198212078022857</c:v>
                </c:pt>
                <c:pt idx="43">
                  <c:v>0.14198212078022857</c:v>
                </c:pt>
                <c:pt idx="44">
                  <c:v>0.14198212078022857</c:v>
                </c:pt>
                <c:pt idx="45">
                  <c:v>0.14198212078022857</c:v>
                </c:pt>
                <c:pt idx="46">
                  <c:v>0.14198212078022857</c:v>
                </c:pt>
                <c:pt idx="47">
                  <c:v>0.14198212078022857</c:v>
                </c:pt>
                <c:pt idx="48">
                  <c:v>0.14198212078022857</c:v>
                </c:pt>
                <c:pt idx="49">
                  <c:v>0.14198212078022857</c:v>
                </c:pt>
                <c:pt idx="50">
                  <c:v>0.14198212078022857</c:v>
                </c:pt>
                <c:pt idx="51">
                  <c:v>0.14198212078022857</c:v>
                </c:pt>
                <c:pt idx="52">
                  <c:v>0.14198212078022857</c:v>
                </c:pt>
                <c:pt idx="53">
                  <c:v>0.14198212078022857</c:v>
                </c:pt>
                <c:pt idx="54">
                  <c:v>0.14198212078022857</c:v>
                </c:pt>
                <c:pt idx="55">
                  <c:v>0.14198212078022857</c:v>
                </c:pt>
                <c:pt idx="56">
                  <c:v>0.14198212078022857</c:v>
                </c:pt>
                <c:pt idx="57">
                  <c:v>0.14198212078022857</c:v>
                </c:pt>
                <c:pt idx="58">
                  <c:v>0.14198212078022857</c:v>
                </c:pt>
                <c:pt idx="59">
                  <c:v>0.14198212078022857</c:v>
                </c:pt>
                <c:pt idx="60">
                  <c:v>0.14198212078022857</c:v>
                </c:pt>
                <c:pt idx="61">
                  <c:v>0.14198212078022857</c:v>
                </c:pt>
                <c:pt idx="62">
                  <c:v>0.14198212078022857</c:v>
                </c:pt>
                <c:pt idx="63">
                  <c:v>0.14198212078022857</c:v>
                </c:pt>
                <c:pt idx="64">
                  <c:v>0.14198212078022857</c:v>
                </c:pt>
                <c:pt idx="65">
                  <c:v>0.14198212078022857</c:v>
                </c:pt>
                <c:pt idx="66">
                  <c:v>0.14198212078022857</c:v>
                </c:pt>
                <c:pt idx="67">
                  <c:v>0.14198212078022857</c:v>
                </c:pt>
                <c:pt idx="68">
                  <c:v>0.14198212078022857</c:v>
                </c:pt>
                <c:pt idx="69">
                  <c:v>0.14198212078022857</c:v>
                </c:pt>
                <c:pt idx="70">
                  <c:v>0.14198212078022857</c:v>
                </c:pt>
                <c:pt idx="71">
                  <c:v>0.14198212078022857</c:v>
                </c:pt>
                <c:pt idx="72">
                  <c:v>0.14198212078022857</c:v>
                </c:pt>
                <c:pt idx="73">
                  <c:v>0.14198212078022857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378536"/>
        <c:axId val="233378928"/>
      </c:areaChart>
      <c:lineChart>
        <c:grouping val="standard"/>
        <c:varyColors val="0"/>
        <c:ser>
          <c:idx val="0"/>
          <c:order val="0"/>
          <c:tx>
            <c:strRef>
              <c:f>'DROIT Intrados (DI)'!$H$1</c:f>
              <c:strCache>
                <c:ptCount val="1"/>
                <c:pt idx="0">
                  <c:v>cercle G1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(DI)'!$H$2:$H$75</c:f>
              <c:numCache>
                <c:formatCode>0.00</c:formatCode>
                <c:ptCount val="74"/>
                <c:pt idx="0">
                  <c:v>0.19</c:v>
                </c:pt>
                <c:pt idx="1">
                  <c:v>0.41</c:v>
                </c:pt>
                <c:pt idx="2">
                  <c:v>0.31</c:v>
                </c:pt>
                <c:pt idx="3">
                  <c:v>0.24</c:v>
                </c:pt>
                <c:pt idx="4">
                  <c:v>0.15</c:v>
                </c:pt>
                <c:pt idx="5">
                  <c:v>0.09</c:v>
                </c:pt>
                <c:pt idx="6">
                  <c:v>0.28999999999999998</c:v>
                </c:pt>
                <c:pt idx="7">
                  <c:v>0.27</c:v>
                </c:pt>
                <c:pt idx="8">
                  <c:v>0.27</c:v>
                </c:pt>
                <c:pt idx="9">
                  <c:v>0.08</c:v>
                </c:pt>
                <c:pt idx="10">
                  <c:v>0.31</c:v>
                </c:pt>
                <c:pt idx="11">
                  <c:v>0.13</c:v>
                </c:pt>
                <c:pt idx="12">
                  <c:v>0.05</c:v>
                </c:pt>
                <c:pt idx="13">
                  <c:v>0.12</c:v>
                </c:pt>
                <c:pt idx="14">
                  <c:v>0.22</c:v>
                </c:pt>
                <c:pt idx="15">
                  <c:v>0.09</c:v>
                </c:pt>
                <c:pt idx="16">
                  <c:v>0.74</c:v>
                </c:pt>
                <c:pt idx="17">
                  <c:v>0.32</c:v>
                </c:pt>
                <c:pt idx="18">
                  <c:v>0.23</c:v>
                </c:pt>
                <c:pt idx="19">
                  <c:v>0.28000000000000003</c:v>
                </c:pt>
                <c:pt idx="20">
                  <c:v>0.2</c:v>
                </c:pt>
                <c:pt idx="21">
                  <c:v>0.55000000000000004</c:v>
                </c:pt>
                <c:pt idx="22">
                  <c:v>0.23</c:v>
                </c:pt>
                <c:pt idx="23">
                  <c:v>0.05</c:v>
                </c:pt>
                <c:pt idx="24">
                  <c:v>0.51</c:v>
                </c:pt>
                <c:pt idx="25">
                  <c:v>0.39</c:v>
                </c:pt>
                <c:pt idx="26">
                  <c:v>0.2</c:v>
                </c:pt>
                <c:pt idx="27">
                  <c:v>0.42</c:v>
                </c:pt>
                <c:pt idx="28">
                  <c:v>0.21</c:v>
                </c:pt>
                <c:pt idx="29">
                  <c:v>0.09</c:v>
                </c:pt>
                <c:pt idx="30">
                  <c:v>0.24</c:v>
                </c:pt>
                <c:pt idx="31">
                  <c:v>0.31</c:v>
                </c:pt>
                <c:pt idx="32">
                  <c:v>0.24</c:v>
                </c:pt>
                <c:pt idx="33">
                  <c:v>0.61</c:v>
                </c:pt>
                <c:pt idx="34">
                  <c:v>0.26</c:v>
                </c:pt>
                <c:pt idx="35">
                  <c:v>0.33</c:v>
                </c:pt>
                <c:pt idx="36">
                  <c:v>0.32</c:v>
                </c:pt>
                <c:pt idx="37">
                  <c:v>0.3</c:v>
                </c:pt>
                <c:pt idx="38">
                  <c:v>0.26</c:v>
                </c:pt>
                <c:pt idx="39">
                  <c:v>0.38</c:v>
                </c:pt>
                <c:pt idx="40">
                  <c:v>0.26</c:v>
                </c:pt>
                <c:pt idx="41">
                  <c:v>0.51</c:v>
                </c:pt>
                <c:pt idx="42">
                  <c:v>0.23</c:v>
                </c:pt>
                <c:pt idx="43">
                  <c:v>0.32</c:v>
                </c:pt>
                <c:pt idx="44">
                  <c:v>0.18</c:v>
                </c:pt>
                <c:pt idx="45">
                  <c:v>0.34</c:v>
                </c:pt>
                <c:pt idx="46">
                  <c:v>0.17</c:v>
                </c:pt>
                <c:pt idx="47">
                  <c:v>0.21</c:v>
                </c:pt>
                <c:pt idx="48">
                  <c:v>0.39</c:v>
                </c:pt>
                <c:pt idx="49">
                  <c:v>0.28999999999999998</c:v>
                </c:pt>
                <c:pt idx="50">
                  <c:v>0.23</c:v>
                </c:pt>
                <c:pt idx="51">
                  <c:v>0.39</c:v>
                </c:pt>
                <c:pt idx="52">
                  <c:v>0.11</c:v>
                </c:pt>
                <c:pt idx="53">
                  <c:v>0.33</c:v>
                </c:pt>
                <c:pt idx="54">
                  <c:v>0.39</c:v>
                </c:pt>
                <c:pt idx="55">
                  <c:v>0.35</c:v>
                </c:pt>
                <c:pt idx="56">
                  <c:v>0.52</c:v>
                </c:pt>
                <c:pt idx="57">
                  <c:v>0.28000000000000003</c:v>
                </c:pt>
                <c:pt idx="58">
                  <c:v>0.3</c:v>
                </c:pt>
                <c:pt idx="59">
                  <c:v>0.61</c:v>
                </c:pt>
                <c:pt idx="60">
                  <c:v>0.28999999999999998</c:v>
                </c:pt>
                <c:pt idx="61">
                  <c:v>0.31</c:v>
                </c:pt>
                <c:pt idx="62">
                  <c:v>0.22</c:v>
                </c:pt>
                <c:pt idx="63">
                  <c:v>0.37</c:v>
                </c:pt>
                <c:pt idx="64">
                  <c:v>0.33</c:v>
                </c:pt>
                <c:pt idx="65">
                  <c:v>0.13</c:v>
                </c:pt>
                <c:pt idx="66">
                  <c:v>0.54</c:v>
                </c:pt>
                <c:pt idx="67">
                  <c:v>0.64</c:v>
                </c:pt>
                <c:pt idx="68">
                  <c:v>0.14000000000000001</c:v>
                </c:pt>
                <c:pt idx="69">
                  <c:v>0.2</c:v>
                </c:pt>
                <c:pt idx="70">
                  <c:v>0.34</c:v>
                </c:pt>
                <c:pt idx="71">
                  <c:v>0.32</c:v>
                </c:pt>
                <c:pt idx="72">
                  <c:v>0.4</c:v>
                </c:pt>
                <c:pt idx="73">
                  <c:v>0.36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378536"/>
        <c:axId val="233378928"/>
      </c:lineChart>
      <c:scatterChart>
        <c:scatterStyle val="lineMarker"/>
        <c:varyColors val="0"/>
        <c:ser>
          <c:idx val="1"/>
          <c:order val="1"/>
          <c:tx>
            <c:strRef>
              <c:f>'Graphiques DI'!$A$58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DI'!$B$58</c:f>
              <c:numCache>
                <c:formatCode>0.000</c:formatCode>
                <c:ptCount val="1"/>
                <c:pt idx="0">
                  <c:v>0.29581081081081079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DI'!$A$59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DI'!$B$59</c:f>
              <c:numCache>
                <c:formatCode>0.000</c:formatCode>
                <c:ptCount val="1"/>
                <c:pt idx="0">
                  <c:v>0.69768648648648657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DI'!$A$60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DI'!$B$60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378536"/>
        <c:axId val="233378928"/>
      </c:scatterChart>
      <c:catAx>
        <c:axId val="2333785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378928"/>
        <c:crosses val="autoZero"/>
        <c:auto val="1"/>
        <c:lblAlgn val="ctr"/>
        <c:lblOffset val="100"/>
        <c:noMultiLvlLbl val="0"/>
      </c:catAx>
      <c:valAx>
        <c:axId val="233378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378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G2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(DI)'!$AJ$1</c:f>
              <c:strCache>
                <c:ptCount val="1"/>
                <c:pt idx="0">
                  <c:v>Seuil 1 sigma G2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(DI)'!$AJ$2:$AJ$75</c:f>
              <c:numCache>
                <c:formatCode>General</c:formatCode>
                <c:ptCount val="74"/>
                <c:pt idx="0">
                  <c:v>0.48568952672504123</c:v>
                </c:pt>
                <c:pt idx="1">
                  <c:v>0.48568952672504123</c:v>
                </c:pt>
                <c:pt idx="2">
                  <c:v>0.48568952672504123</c:v>
                </c:pt>
                <c:pt idx="3">
                  <c:v>0.48568952672504123</c:v>
                </c:pt>
                <c:pt idx="4">
                  <c:v>0.48568952672504123</c:v>
                </c:pt>
                <c:pt idx="5">
                  <c:v>0.48568952672504123</c:v>
                </c:pt>
                <c:pt idx="6">
                  <c:v>0.48568952672504123</c:v>
                </c:pt>
                <c:pt idx="7">
                  <c:v>0.48568952672504123</c:v>
                </c:pt>
                <c:pt idx="8">
                  <c:v>0.48568952672504123</c:v>
                </c:pt>
                <c:pt idx="9">
                  <c:v>0.48568952672504123</c:v>
                </c:pt>
                <c:pt idx="10">
                  <c:v>0.48568952672504123</c:v>
                </c:pt>
                <c:pt idx="11">
                  <c:v>0.48568952672504123</c:v>
                </c:pt>
                <c:pt idx="12">
                  <c:v>0.48568952672504123</c:v>
                </c:pt>
                <c:pt idx="13">
                  <c:v>0.48568952672504123</c:v>
                </c:pt>
                <c:pt idx="14">
                  <c:v>0.48568952672504123</c:v>
                </c:pt>
                <c:pt idx="15">
                  <c:v>0.48568952672504123</c:v>
                </c:pt>
                <c:pt idx="16">
                  <c:v>0.48568952672504123</c:v>
                </c:pt>
                <c:pt idx="17">
                  <c:v>0.48568952672504123</c:v>
                </c:pt>
                <c:pt idx="18">
                  <c:v>0.48568952672504123</c:v>
                </c:pt>
                <c:pt idx="19">
                  <c:v>0.48568952672504123</c:v>
                </c:pt>
                <c:pt idx="20">
                  <c:v>0.48568952672504123</c:v>
                </c:pt>
                <c:pt idx="21">
                  <c:v>0.48568952672504123</c:v>
                </c:pt>
                <c:pt idx="22">
                  <c:v>0.48568952672504123</c:v>
                </c:pt>
                <c:pt idx="23">
                  <c:v>0.48568952672504123</c:v>
                </c:pt>
                <c:pt idx="24">
                  <c:v>0.48568952672504123</c:v>
                </c:pt>
                <c:pt idx="25">
                  <c:v>0.48568952672504123</c:v>
                </c:pt>
                <c:pt idx="26">
                  <c:v>0.48568952672504123</c:v>
                </c:pt>
                <c:pt idx="27">
                  <c:v>0.48568952672504123</c:v>
                </c:pt>
                <c:pt idx="28">
                  <c:v>0.48568952672504123</c:v>
                </c:pt>
                <c:pt idx="29">
                  <c:v>0.48568952672504123</c:v>
                </c:pt>
                <c:pt idx="30">
                  <c:v>0.48568952672504123</c:v>
                </c:pt>
                <c:pt idx="31">
                  <c:v>0.48568952672504123</c:v>
                </c:pt>
                <c:pt idx="32">
                  <c:v>0.48568952672504123</c:v>
                </c:pt>
                <c:pt idx="33">
                  <c:v>0.48568952672504123</c:v>
                </c:pt>
                <c:pt idx="34">
                  <c:v>0.48568952672504123</c:v>
                </c:pt>
                <c:pt idx="35">
                  <c:v>0.48568952672504123</c:v>
                </c:pt>
                <c:pt idx="36">
                  <c:v>0.48568952672504123</c:v>
                </c:pt>
                <c:pt idx="37">
                  <c:v>0.48568952672504123</c:v>
                </c:pt>
                <c:pt idx="38">
                  <c:v>0.48568952672504123</c:v>
                </c:pt>
                <c:pt idx="39">
                  <c:v>0.48568952672504123</c:v>
                </c:pt>
                <c:pt idx="40">
                  <c:v>0.48568952672504123</c:v>
                </c:pt>
                <c:pt idx="41">
                  <c:v>0.48568952672504123</c:v>
                </c:pt>
                <c:pt idx="42">
                  <c:v>0.48568952672504123</c:v>
                </c:pt>
                <c:pt idx="43">
                  <c:v>0.48568952672504123</c:v>
                </c:pt>
                <c:pt idx="44">
                  <c:v>0.48568952672504123</c:v>
                </c:pt>
                <c:pt idx="45">
                  <c:v>0.48568952672504123</c:v>
                </c:pt>
                <c:pt idx="46">
                  <c:v>0.48568952672504123</c:v>
                </c:pt>
                <c:pt idx="47">
                  <c:v>0.48568952672504123</c:v>
                </c:pt>
                <c:pt idx="48">
                  <c:v>0.48568952672504123</c:v>
                </c:pt>
                <c:pt idx="49">
                  <c:v>0.48568952672504123</c:v>
                </c:pt>
                <c:pt idx="50">
                  <c:v>0.48568952672504123</c:v>
                </c:pt>
                <c:pt idx="51">
                  <c:v>0.48568952672504123</c:v>
                </c:pt>
                <c:pt idx="52">
                  <c:v>0.48568952672504123</c:v>
                </c:pt>
                <c:pt idx="53">
                  <c:v>0.48568952672504123</c:v>
                </c:pt>
                <c:pt idx="54">
                  <c:v>0.48568952672504123</c:v>
                </c:pt>
                <c:pt idx="55">
                  <c:v>0.48568952672504123</c:v>
                </c:pt>
                <c:pt idx="56">
                  <c:v>0.48568952672504123</c:v>
                </c:pt>
                <c:pt idx="57">
                  <c:v>0.48568952672504123</c:v>
                </c:pt>
                <c:pt idx="58">
                  <c:v>0.48568952672504123</c:v>
                </c:pt>
                <c:pt idx="59">
                  <c:v>0.48568952672504123</c:v>
                </c:pt>
                <c:pt idx="60">
                  <c:v>0.48568952672504123</c:v>
                </c:pt>
                <c:pt idx="61">
                  <c:v>0.48568952672504123</c:v>
                </c:pt>
                <c:pt idx="62">
                  <c:v>0.48568952672504123</c:v>
                </c:pt>
                <c:pt idx="63">
                  <c:v>0.48568952672504123</c:v>
                </c:pt>
                <c:pt idx="64">
                  <c:v>0.48568952672504123</c:v>
                </c:pt>
                <c:pt idx="65">
                  <c:v>0.48568952672504123</c:v>
                </c:pt>
                <c:pt idx="66">
                  <c:v>0.48568952672504123</c:v>
                </c:pt>
                <c:pt idx="67">
                  <c:v>0.48568952672504123</c:v>
                </c:pt>
                <c:pt idx="68">
                  <c:v>0.48568952672504123</c:v>
                </c:pt>
                <c:pt idx="69">
                  <c:v>0.48568952672504123</c:v>
                </c:pt>
                <c:pt idx="70">
                  <c:v>0.48568952672504123</c:v>
                </c:pt>
                <c:pt idx="71">
                  <c:v>0.48568952672504123</c:v>
                </c:pt>
                <c:pt idx="72">
                  <c:v>0.48568952672504123</c:v>
                </c:pt>
                <c:pt idx="73">
                  <c:v>0.48568952672504123</c:v>
                </c:pt>
              </c:numCache>
            </c:numRef>
          </c:val>
        </c:ser>
        <c:ser>
          <c:idx val="5"/>
          <c:order val="5"/>
          <c:tx>
            <c:strRef>
              <c:f>'DROIT Intrados (DI)'!$AK$1</c:f>
              <c:strCache>
                <c:ptCount val="1"/>
                <c:pt idx="0">
                  <c:v>Seuil 2 sigma G2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(DI)'!$AK$2:$AK$75</c:f>
              <c:numCache>
                <c:formatCode>General</c:formatCode>
                <c:ptCount val="74"/>
                <c:pt idx="0">
                  <c:v>0.1439931563072003</c:v>
                </c:pt>
                <c:pt idx="1">
                  <c:v>0.1439931563072003</c:v>
                </c:pt>
                <c:pt idx="2">
                  <c:v>0.1439931563072003</c:v>
                </c:pt>
                <c:pt idx="3">
                  <c:v>0.1439931563072003</c:v>
                </c:pt>
                <c:pt idx="4">
                  <c:v>0.1439931563072003</c:v>
                </c:pt>
                <c:pt idx="5">
                  <c:v>0.1439931563072003</c:v>
                </c:pt>
                <c:pt idx="6">
                  <c:v>0.1439931563072003</c:v>
                </c:pt>
                <c:pt idx="7">
                  <c:v>0.1439931563072003</c:v>
                </c:pt>
                <c:pt idx="8">
                  <c:v>0.1439931563072003</c:v>
                </c:pt>
                <c:pt idx="9">
                  <c:v>0.1439931563072003</c:v>
                </c:pt>
                <c:pt idx="10">
                  <c:v>0.1439931563072003</c:v>
                </c:pt>
                <c:pt idx="11">
                  <c:v>0.1439931563072003</c:v>
                </c:pt>
                <c:pt idx="12">
                  <c:v>0.1439931563072003</c:v>
                </c:pt>
                <c:pt idx="13">
                  <c:v>0.1439931563072003</c:v>
                </c:pt>
                <c:pt idx="14">
                  <c:v>0.1439931563072003</c:v>
                </c:pt>
                <c:pt idx="15">
                  <c:v>0.1439931563072003</c:v>
                </c:pt>
                <c:pt idx="16">
                  <c:v>0.1439931563072003</c:v>
                </c:pt>
                <c:pt idx="17">
                  <c:v>0.1439931563072003</c:v>
                </c:pt>
                <c:pt idx="18">
                  <c:v>0.1439931563072003</c:v>
                </c:pt>
                <c:pt idx="19">
                  <c:v>0.1439931563072003</c:v>
                </c:pt>
                <c:pt idx="20">
                  <c:v>0.1439931563072003</c:v>
                </c:pt>
                <c:pt idx="21">
                  <c:v>0.1439931563072003</c:v>
                </c:pt>
                <c:pt idx="22">
                  <c:v>0.1439931563072003</c:v>
                </c:pt>
                <c:pt idx="23">
                  <c:v>0.1439931563072003</c:v>
                </c:pt>
                <c:pt idx="24">
                  <c:v>0.1439931563072003</c:v>
                </c:pt>
                <c:pt idx="25">
                  <c:v>0.1439931563072003</c:v>
                </c:pt>
                <c:pt idx="26">
                  <c:v>0.1439931563072003</c:v>
                </c:pt>
                <c:pt idx="27">
                  <c:v>0.1439931563072003</c:v>
                </c:pt>
                <c:pt idx="28">
                  <c:v>0.1439931563072003</c:v>
                </c:pt>
                <c:pt idx="29">
                  <c:v>0.1439931563072003</c:v>
                </c:pt>
                <c:pt idx="30">
                  <c:v>0.1439931563072003</c:v>
                </c:pt>
                <c:pt idx="31">
                  <c:v>0.1439931563072003</c:v>
                </c:pt>
                <c:pt idx="32">
                  <c:v>0.1439931563072003</c:v>
                </c:pt>
                <c:pt idx="33">
                  <c:v>0.1439931563072003</c:v>
                </c:pt>
                <c:pt idx="34">
                  <c:v>0.1439931563072003</c:v>
                </c:pt>
                <c:pt idx="35">
                  <c:v>0.1439931563072003</c:v>
                </c:pt>
                <c:pt idx="36">
                  <c:v>0.1439931563072003</c:v>
                </c:pt>
                <c:pt idx="37">
                  <c:v>0.1439931563072003</c:v>
                </c:pt>
                <c:pt idx="38">
                  <c:v>0.1439931563072003</c:v>
                </c:pt>
                <c:pt idx="39">
                  <c:v>0.1439931563072003</c:v>
                </c:pt>
                <c:pt idx="40">
                  <c:v>0.1439931563072003</c:v>
                </c:pt>
                <c:pt idx="41">
                  <c:v>0.1439931563072003</c:v>
                </c:pt>
                <c:pt idx="42">
                  <c:v>0.1439931563072003</c:v>
                </c:pt>
                <c:pt idx="43">
                  <c:v>0.1439931563072003</c:v>
                </c:pt>
                <c:pt idx="44">
                  <c:v>0.1439931563072003</c:v>
                </c:pt>
                <c:pt idx="45">
                  <c:v>0.1439931563072003</c:v>
                </c:pt>
                <c:pt idx="46">
                  <c:v>0.1439931563072003</c:v>
                </c:pt>
                <c:pt idx="47">
                  <c:v>0.1439931563072003</c:v>
                </c:pt>
                <c:pt idx="48">
                  <c:v>0.1439931563072003</c:v>
                </c:pt>
                <c:pt idx="49">
                  <c:v>0.1439931563072003</c:v>
                </c:pt>
                <c:pt idx="50">
                  <c:v>0.1439931563072003</c:v>
                </c:pt>
                <c:pt idx="51">
                  <c:v>0.1439931563072003</c:v>
                </c:pt>
                <c:pt idx="52">
                  <c:v>0.1439931563072003</c:v>
                </c:pt>
                <c:pt idx="53">
                  <c:v>0.1439931563072003</c:v>
                </c:pt>
                <c:pt idx="54">
                  <c:v>0.1439931563072003</c:v>
                </c:pt>
                <c:pt idx="55">
                  <c:v>0.1439931563072003</c:v>
                </c:pt>
                <c:pt idx="56">
                  <c:v>0.1439931563072003</c:v>
                </c:pt>
                <c:pt idx="57">
                  <c:v>0.1439931563072003</c:v>
                </c:pt>
                <c:pt idx="58">
                  <c:v>0.1439931563072003</c:v>
                </c:pt>
                <c:pt idx="59">
                  <c:v>0.1439931563072003</c:v>
                </c:pt>
                <c:pt idx="60">
                  <c:v>0.1439931563072003</c:v>
                </c:pt>
                <c:pt idx="61">
                  <c:v>0.1439931563072003</c:v>
                </c:pt>
                <c:pt idx="62">
                  <c:v>0.1439931563072003</c:v>
                </c:pt>
                <c:pt idx="63">
                  <c:v>0.1439931563072003</c:v>
                </c:pt>
                <c:pt idx="64">
                  <c:v>0.1439931563072003</c:v>
                </c:pt>
                <c:pt idx="65">
                  <c:v>0.1439931563072003</c:v>
                </c:pt>
                <c:pt idx="66">
                  <c:v>0.1439931563072003</c:v>
                </c:pt>
                <c:pt idx="67">
                  <c:v>0.1439931563072003</c:v>
                </c:pt>
                <c:pt idx="68">
                  <c:v>0.1439931563072003</c:v>
                </c:pt>
                <c:pt idx="69">
                  <c:v>0.1439931563072003</c:v>
                </c:pt>
                <c:pt idx="70">
                  <c:v>0.1439931563072003</c:v>
                </c:pt>
                <c:pt idx="71">
                  <c:v>0.1439931563072003</c:v>
                </c:pt>
                <c:pt idx="72">
                  <c:v>0.1439931563072003</c:v>
                </c:pt>
                <c:pt idx="73">
                  <c:v>0.1439931563072003</c:v>
                </c:pt>
              </c:numCache>
            </c:numRef>
          </c:val>
        </c:ser>
        <c:ser>
          <c:idx val="6"/>
          <c:order val="6"/>
          <c:tx>
            <c:strRef>
              <c:f>'DROIT Intrados (DI)'!$AL$1</c:f>
              <c:strCache>
                <c:ptCount val="1"/>
                <c:pt idx="0">
                  <c:v>Seuil 3 sigma G2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(DI)'!$AL$2:$AL$75</c:f>
              <c:numCache>
                <c:formatCode>General</c:formatCode>
                <c:ptCount val="74"/>
                <c:pt idx="0">
                  <c:v>0.1439931563072003</c:v>
                </c:pt>
                <c:pt idx="1">
                  <c:v>0.1439931563072003</c:v>
                </c:pt>
                <c:pt idx="2">
                  <c:v>0.1439931563072003</c:v>
                </c:pt>
                <c:pt idx="3">
                  <c:v>0.1439931563072003</c:v>
                </c:pt>
                <c:pt idx="4">
                  <c:v>0.1439931563072003</c:v>
                </c:pt>
                <c:pt idx="5">
                  <c:v>0.1439931563072003</c:v>
                </c:pt>
                <c:pt idx="6">
                  <c:v>0.1439931563072003</c:v>
                </c:pt>
                <c:pt idx="7">
                  <c:v>0.1439931563072003</c:v>
                </c:pt>
                <c:pt idx="8">
                  <c:v>0.1439931563072003</c:v>
                </c:pt>
                <c:pt idx="9">
                  <c:v>0.1439931563072003</c:v>
                </c:pt>
                <c:pt idx="10">
                  <c:v>0.1439931563072003</c:v>
                </c:pt>
                <c:pt idx="11">
                  <c:v>0.1439931563072003</c:v>
                </c:pt>
                <c:pt idx="12">
                  <c:v>0.1439931563072003</c:v>
                </c:pt>
                <c:pt idx="13">
                  <c:v>0.1439931563072003</c:v>
                </c:pt>
                <c:pt idx="14">
                  <c:v>0.1439931563072003</c:v>
                </c:pt>
                <c:pt idx="15">
                  <c:v>0.1439931563072003</c:v>
                </c:pt>
                <c:pt idx="16">
                  <c:v>0.1439931563072003</c:v>
                </c:pt>
                <c:pt idx="17">
                  <c:v>0.1439931563072003</c:v>
                </c:pt>
                <c:pt idx="18">
                  <c:v>0.1439931563072003</c:v>
                </c:pt>
                <c:pt idx="19">
                  <c:v>0.1439931563072003</c:v>
                </c:pt>
                <c:pt idx="20">
                  <c:v>0.1439931563072003</c:v>
                </c:pt>
                <c:pt idx="21">
                  <c:v>0.1439931563072003</c:v>
                </c:pt>
                <c:pt idx="22">
                  <c:v>0.1439931563072003</c:v>
                </c:pt>
                <c:pt idx="23">
                  <c:v>0.1439931563072003</c:v>
                </c:pt>
                <c:pt idx="24">
                  <c:v>0.1439931563072003</c:v>
                </c:pt>
                <c:pt idx="25">
                  <c:v>0.1439931563072003</c:v>
                </c:pt>
                <c:pt idx="26">
                  <c:v>0.1439931563072003</c:v>
                </c:pt>
                <c:pt idx="27">
                  <c:v>0.1439931563072003</c:v>
                </c:pt>
                <c:pt idx="28">
                  <c:v>0.1439931563072003</c:v>
                </c:pt>
                <c:pt idx="29">
                  <c:v>0.1439931563072003</c:v>
                </c:pt>
                <c:pt idx="30">
                  <c:v>0.1439931563072003</c:v>
                </c:pt>
                <c:pt idx="31">
                  <c:v>0.1439931563072003</c:v>
                </c:pt>
                <c:pt idx="32">
                  <c:v>0.1439931563072003</c:v>
                </c:pt>
                <c:pt idx="33">
                  <c:v>0.1439931563072003</c:v>
                </c:pt>
                <c:pt idx="34">
                  <c:v>0.1439931563072003</c:v>
                </c:pt>
                <c:pt idx="35">
                  <c:v>0.1439931563072003</c:v>
                </c:pt>
                <c:pt idx="36">
                  <c:v>0.1439931563072003</c:v>
                </c:pt>
                <c:pt idx="37">
                  <c:v>0.1439931563072003</c:v>
                </c:pt>
                <c:pt idx="38">
                  <c:v>0.1439931563072003</c:v>
                </c:pt>
                <c:pt idx="39">
                  <c:v>0.1439931563072003</c:v>
                </c:pt>
                <c:pt idx="40">
                  <c:v>0.1439931563072003</c:v>
                </c:pt>
                <c:pt idx="41">
                  <c:v>0.1439931563072003</c:v>
                </c:pt>
                <c:pt idx="42">
                  <c:v>0.1439931563072003</c:v>
                </c:pt>
                <c:pt idx="43">
                  <c:v>0.1439931563072003</c:v>
                </c:pt>
                <c:pt idx="44">
                  <c:v>0.1439931563072003</c:v>
                </c:pt>
                <c:pt idx="45">
                  <c:v>0.1439931563072003</c:v>
                </c:pt>
                <c:pt idx="46">
                  <c:v>0.1439931563072003</c:v>
                </c:pt>
                <c:pt idx="47">
                  <c:v>0.1439931563072003</c:v>
                </c:pt>
                <c:pt idx="48">
                  <c:v>0.1439931563072003</c:v>
                </c:pt>
                <c:pt idx="49">
                  <c:v>0.1439931563072003</c:v>
                </c:pt>
                <c:pt idx="50">
                  <c:v>0.1439931563072003</c:v>
                </c:pt>
                <c:pt idx="51">
                  <c:v>0.1439931563072003</c:v>
                </c:pt>
                <c:pt idx="52">
                  <c:v>0.1439931563072003</c:v>
                </c:pt>
                <c:pt idx="53">
                  <c:v>0.1439931563072003</c:v>
                </c:pt>
                <c:pt idx="54">
                  <c:v>0.1439931563072003</c:v>
                </c:pt>
                <c:pt idx="55">
                  <c:v>0.1439931563072003</c:v>
                </c:pt>
                <c:pt idx="56">
                  <c:v>0.1439931563072003</c:v>
                </c:pt>
                <c:pt idx="57">
                  <c:v>0.1439931563072003</c:v>
                </c:pt>
                <c:pt idx="58">
                  <c:v>0.1439931563072003</c:v>
                </c:pt>
                <c:pt idx="59">
                  <c:v>0.1439931563072003</c:v>
                </c:pt>
                <c:pt idx="60">
                  <c:v>0.1439931563072003</c:v>
                </c:pt>
                <c:pt idx="61">
                  <c:v>0.1439931563072003</c:v>
                </c:pt>
                <c:pt idx="62">
                  <c:v>0.1439931563072003</c:v>
                </c:pt>
                <c:pt idx="63">
                  <c:v>0.1439931563072003</c:v>
                </c:pt>
                <c:pt idx="64">
                  <c:v>0.1439931563072003</c:v>
                </c:pt>
                <c:pt idx="65">
                  <c:v>0.1439931563072003</c:v>
                </c:pt>
                <c:pt idx="66">
                  <c:v>0.1439931563072003</c:v>
                </c:pt>
                <c:pt idx="67">
                  <c:v>0.1439931563072003</c:v>
                </c:pt>
                <c:pt idx="68">
                  <c:v>0.1439931563072003</c:v>
                </c:pt>
                <c:pt idx="69">
                  <c:v>0.1439931563072003</c:v>
                </c:pt>
                <c:pt idx="70">
                  <c:v>0.1439931563072003</c:v>
                </c:pt>
                <c:pt idx="71">
                  <c:v>0.1439931563072003</c:v>
                </c:pt>
                <c:pt idx="72">
                  <c:v>0.1439931563072003</c:v>
                </c:pt>
                <c:pt idx="73">
                  <c:v>0.1439931563072003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313904"/>
        <c:axId val="236314296"/>
      </c:areaChart>
      <c:lineChart>
        <c:grouping val="standard"/>
        <c:varyColors val="0"/>
        <c:ser>
          <c:idx val="0"/>
          <c:order val="0"/>
          <c:tx>
            <c:strRef>
              <c:f>'DROIT Intrados (DI)'!$I$1</c:f>
              <c:strCache>
                <c:ptCount val="1"/>
                <c:pt idx="0">
                  <c:v>cercle G2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(DI)'!$I$2:$I$75</c:f>
              <c:numCache>
                <c:formatCode>0.00</c:formatCode>
                <c:ptCount val="74"/>
                <c:pt idx="0">
                  <c:v>0.1</c:v>
                </c:pt>
                <c:pt idx="1">
                  <c:v>0.26</c:v>
                </c:pt>
                <c:pt idx="2">
                  <c:v>0.3</c:v>
                </c:pt>
                <c:pt idx="3">
                  <c:v>0.28000000000000003</c:v>
                </c:pt>
                <c:pt idx="4">
                  <c:v>0.22</c:v>
                </c:pt>
                <c:pt idx="5">
                  <c:v>0.12</c:v>
                </c:pt>
                <c:pt idx="6">
                  <c:v>7.0000000000000007E-2</c:v>
                </c:pt>
                <c:pt idx="7">
                  <c:v>0.3</c:v>
                </c:pt>
                <c:pt idx="8">
                  <c:v>0.28999999999999998</c:v>
                </c:pt>
                <c:pt idx="9">
                  <c:v>7.0000000000000007E-2</c:v>
                </c:pt>
                <c:pt idx="10">
                  <c:v>0.46</c:v>
                </c:pt>
                <c:pt idx="11">
                  <c:v>0.12</c:v>
                </c:pt>
                <c:pt idx="12">
                  <c:v>0.17</c:v>
                </c:pt>
                <c:pt idx="13">
                  <c:v>0.13</c:v>
                </c:pt>
                <c:pt idx="14">
                  <c:v>0.3</c:v>
                </c:pt>
                <c:pt idx="15">
                  <c:v>0.12</c:v>
                </c:pt>
                <c:pt idx="16">
                  <c:v>0.62</c:v>
                </c:pt>
                <c:pt idx="17">
                  <c:v>0.37</c:v>
                </c:pt>
                <c:pt idx="18">
                  <c:v>0.32</c:v>
                </c:pt>
                <c:pt idx="19">
                  <c:v>0.36</c:v>
                </c:pt>
                <c:pt idx="20">
                  <c:v>0.22</c:v>
                </c:pt>
                <c:pt idx="21">
                  <c:v>0.59</c:v>
                </c:pt>
                <c:pt idx="22">
                  <c:v>0.27</c:v>
                </c:pt>
                <c:pt idx="23">
                  <c:v>0.15</c:v>
                </c:pt>
                <c:pt idx="24">
                  <c:v>0.59</c:v>
                </c:pt>
                <c:pt idx="25">
                  <c:v>0.38</c:v>
                </c:pt>
                <c:pt idx="26">
                  <c:v>0.21</c:v>
                </c:pt>
                <c:pt idx="27">
                  <c:v>0.36</c:v>
                </c:pt>
                <c:pt idx="28">
                  <c:v>0.27</c:v>
                </c:pt>
                <c:pt idx="29">
                  <c:v>0.25</c:v>
                </c:pt>
                <c:pt idx="30">
                  <c:v>0.22</c:v>
                </c:pt>
                <c:pt idx="31">
                  <c:v>0.32</c:v>
                </c:pt>
                <c:pt idx="32">
                  <c:v>0.24</c:v>
                </c:pt>
                <c:pt idx="33">
                  <c:v>0.6</c:v>
                </c:pt>
                <c:pt idx="34">
                  <c:v>0.37</c:v>
                </c:pt>
                <c:pt idx="35">
                  <c:v>0.46</c:v>
                </c:pt>
                <c:pt idx="36">
                  <c:v>0.35</c:v>
                </c:pt>
                <c:pt idx="37">
                  <c:v>0.44</c:v>
                </c:pt>
                <c:pt idx="38">
                  <c:v>0.18</c:v>
                </c:pt>
                <c:pt idx="39">
                  <c:v>0.47</c:v>
                </c:pt>
                <c:pt idx="40">
                  <c:v>0.28999999999999998</c:v>
                </c:pt>
                <c:pt idx="41">
                  <c:v>0.26</c:v>
                </c:pt>
                <c:pt idx="42">
                  <c:v>0.11</c:v>
                </c:pt>
                <c:pt idx="43">
                  <c:v>0.34</c:v>
                </c:pt>
                <c:pt idx="44">
                  <c:v>0.28000000000000003</c:v>
                </c:pt>
                <c:pt idx="45">
                  <c:v>0.32</c:v>
                </c:pt>
                <c:pt idx="46">
                  <c:v>0.23</c:v>
                </c:pt>
                <c:pt idx="47">
                  <c:v>0.28999999999999998</c:v>
                </c:pt>
                <c:pt idx="48">
                  <c:v>0.12</c:v>
                </c:pt>
                <c:pt idx="49">
                  <c:v>0.33</c:v>
                </c:pt>
                <c:pt idx="50">
                  <c:v>0.2</c:v>
                </c:pt>
                <c:pt idx="51">
                  <c:v>0.41</c:v>
                </c:pt>
                <c:pt idx="52">
                  <c:v>0.34</c:v>
                </c:pt>
                <c:pt idx="53">
                  <c:v>0.37</c:v>
                </c:pt>
                <c:pt idx="54">
                  <c:v>0.39</c:v>
                </c:pt>
                <c:pt idx="55">
                  <c:v>0.42</c:v>
                </c:pt>
                <c:pt idx="56">
                  <c:v>0.45</c:v>
                </c:pt>
                <c:pt idx="57">
                  <c:v>0.22</c:v>
                </c:pt>
                <c:pt idx="58">
                  <c:v>0.4</c:v>
                </c:pt>
                <c:pt idx="59">
                  <c:v>0.42</c:v>
                </c:pt>
                <c:pt idx="60">
                  <c:v>0.21</c:v>
                </c:pt>
                <c:pt idx="61">
                  <c:v>0.28000000000000003</c:v>
                </c:pt>
                <c:pt idx="62">
                  <c:v>0.25</c:v>
                </c:pt>
                <c:pt idx="63">
                  <c:v>4.4999999999999998E-2</c:v>
                </c:pt>
                <c:pt idx="64">
                  <c:v>0.3</c:v>
                </c:pt>
                <c:pt idx="65">
                  <c:v>0.01</c:v>
                </c:pt>
                <c:pt idx="66">
                  <c:v>0.69</c:v>
                </c:pt>
                <c:pt idx="67">
                  <c:v>0.68</c:v>
                </c:pt>
                <c:pt idx="68">
                  <c:v>0.28000000000000003</c:v>
                </c:pt>
                <c:pt idx="69">
                  <c:v>0.34</c:v>
                </c:pt>
                <c:pt idx="70">
                  <c:v>0.39</c:v>
                </c:pt>
                <c:pt idx="71">
                  <c:v>0.34</c:v>
                </c:pt>
                <c:pt idx="72">
                  <c:v>0.42</c:v>
                </c:pt>
                <c:pt idx="73">
                  <c:v>0.28000000000000003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313904"/>
        <c:axId val="236314296"/>
      </c:lineChart>
      <c:scatterChart>
        <c:scatterStyle val="lineMarker"/>
        <c:varyColors val="0"/>
        <c:ser>
          <c:idx val="1"/>
          <c:order val="1"/>
          <c:tx>
            <c:strRef>
              <c:f>'Graphiques DI'!$A$70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DI'!$B$70</c:f>
              <c:numCache>
                <c:formatCode>0.000</c:formatCode>
                <c:ptCount val="1"/>
                <c:pt idx="0">
                  <c:v>0.30574324324324331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DI'!$A$71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DI'!$B$71</c:f>
              <c:numCache>
                <c:formatCode>0.000</c:formatCode>
                <c:ptCount val="1"/>
                <c:pt idx="0">
                  <c:v>0.68910675675675681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DI'!$A$72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DI'!$B$72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313904"/>
        <c:axId val="236314296"/>
      </c:scatterChart>
      <c:catAx>
        <c:axId val="2363139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314296"/>
        <c:crosses val="autoZero"/>
        <c:auto val="1"/>
        <c:lblAlgn val="ctr"/>
        <c:lblOffset val="100"/>
        <c:noMultiLvlLbl val="0"/>
      </c:catAx>
      <c:valAx>
        <c:axId val="236314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31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G3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(DI)'!$AN$1</c:f>
              <c:strCache>
                <c:ptCount val="1"/>
                <c:pt idx="0">
                  <c:v>Seuil 1 sigma G3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(DI)'!$AN$2:$AN$75</c:f>
              <c:numCache>
                <c:formatCode>General</c:formatCode>
                <c:ptCount val="74"/>
                <c:pt idx="0">
                  <c:v>0.49733375026774096</c:v>
                </c:pt>
                <c:pt idx="1">
                  <c:v>0.49733375026774096</c:v>
                </c:pt>
                <c:pt idx="2">
                  <c:v>0.49733375026774096</c:v>
                </c:pt>
                <c:pt idx="3">
                  <c:v>0.49733375026774096</c:v>
                </c:pt>
                <c:pt idx="4">
                  <c:v>0.49733375026774096</c:v>
                </c:pt>
                <c:pt idx="5">
                  <c:v>0.49733375026774096</c:v>
                </c:pt>
                <c:pt idx="6">
                  <c:v>0.49733375026774096</c:v>
                </c:pt>
                <c:pt idx="7">
                  <c:v>0.49733375026774096</c:v>
                </c:pt>
                <c:pt idx="8">
                  <c:v>0.49733375026774096</c:v>
                </c:pt>
                <c:pt idx="9">
                  <c:v>0.49733375026774096</c:v>
                </c:pt>
                <c:pt idx="10">
                  <c:v>0.49733375026774096</c:v>
                </c:pt>
                <c:pt idx="11">
                  <c:v>0.49733375026774096</c:v>
                </c:pt>
                <c:pt idx="12">
                  <c:v>0.49733375026774096</c:v>
                </c:pt>
                <c:pt idx="13">
                  <c:v>0.49733375026774096</c:v>
                </c:pt>
                <c:pt idx="14">
                  <c:v>0.49733375026774096</c:v>
                </c:pt>
                <c:pt idx="15">
                  <c:v>0.49733375026774096</c:v>
                </c:pt>
                <c:pt idx="16">
                  <c:v>0.49733375026774096</c:v>
                </c:pt>
                <c:pt idx="17">
                  <c:v>0.49733375026774096</c:v>
                </c:pt>
                <c:pt idx="18">
                  <c:v>0.49733375026774096</c:v>
                </c:pt>
                <c:pt idx="19">
                  <c:v>0.49733375026774096</c:v>
                </c:pt>
                <c:pt idx="20">
                  <c:v>0.49733375026774096</c:v>
                </c:pt>
                <c:pt idx="21">
                  <c:v>0.49733375026774096</c:v>
                </c:pt>
                <c:pt idx="22">
                  <c:v>0.49733375026774096</c:v>
                </c:pt>
                <c:pt idx="23">
                  <c:v>0.49733375026774096</c:v>
                </c:pt>
                <c:pt idx="24">
                  <c:v>0.49733375026774096</c:v>
                </c:pt>
                <c:pt idx="25">
                  <c:v>0.49733375026774096</c:v>
                </c:pt>
                <c:pt idx="26">
                  <c:v>0.49733375026774096</c:v>
                </c:pt>
                <c:pt idx="27">
                  <c:v>0.49733375026774096</c:v>
                </c:pt>
                <c:pt idx="28">
                  <c:v>0.49733375026774096</c:v>
                </c:pt>
                <c:pt idx="29">
                  <c:v>0.49733375026774096</c:v>
                </c:pt>
                <c:pt idx="30">
                  <c:v>0.49733375026774096</c:v>
                </c:pt>
                <c:pt idx="31">
                  <c:v>0.49733375026774096</c:v>
                </c:pt>
                <c:pt idx="32">
                  <c:v>0.49733375026774096</c:v>
                </c:pt>
                <c:pt idx="33">
                  <c:v>0.49733375026774096</c:v>
                </c:pt>
                <c:pt idx="34">
                  <c:v>0.49733375026774096</c:v>
                </c:pt>
                <c:pt idx="35">
                  <c:v>0.49733375026774096</c:v>
                </c:pt>
                <c:pt idx="36">
                  <c:v>0.49733375026774096</c:v>
                </c:pt>
                <c:pt idx="37">
                  <c:v>0.49733375026774096</c:v>
                </c:pt>
                <c:pt idx="38">
                  <c:v>0.49733375026774096</c:v>
                </c:pt>
                <c:pt idx="39">
                  <c:v>0.49733375026774096</c:v>
                </c:pt>
                <c:pt idx="40">
                  <c:v>0.49733375026774096</c:v>
                </c:pt>
                <c:pt idx="41">
                  <c:v>0.49733375026774096</c:v>
                </c:pt>
                <c:pt idx="42">
                  <c:v>0.49733375026774096</c:v>
                </c:pt>
                <c:pt idx="43">
                  <c:v>0.49733375026774096</c:v>
                </c:pt>
                <c:pt idx="44">
                  <c:v>0.49733375026774096</c:v>
                </c:pt>
                <c:pt idx="45">
                  <c:v>0.49733375026774096</c:v>
                </c:pt>
                <c:pt idx="46">
                  <c:v>0.49733375026774096</c:v>
                </c:pt>
                <c:pt idx="47">
                  <c:v>0.49733375026774096</c:v>
                </c:pt>
                <c:pt idx="48">
                  <c:v>0.49733375026774096</c:v>
                </c:pt>
                <c:pt idx="49">
                  <c:v>0.49733375026774096</c:v>
                </c:pt>
                <c:pt idx="50">
                  <c:v>0.49733375026774096</c:v>
                </c:pt>
                <c:pt idx="51">
                  <c:v>0.49733375026774096</c:v>
                </c:pt>
                <c:pt idx="52">
                  <c:v>0.49733375026774096</c:v>
                </c:pt>
                <c:pt idx="53">
                  <c:v>0.49733375026774096</c:v>
                </c:pt>
                <c:pt idx="54">
                  <c:v>0.49733375026774096</c:v>
                </c:pt>
                <c:pt idx="55">
                  <c:v>0.49733375026774096</c:v>
                </c:pt>
                <c:pt idx="56">
                  <c:v>0.49733375026774096</c:v>
                </c:pt>
                <c:pt idx="57">
                  <c:v>0.49733375026774096</c:v>
                </c:pt>
                <c:pt idx="58">
                  <c:v>0.49733375026774096</c:v>
                </c:pt>
                <c:pt idx="59">
                  <c:v>0.49733375026774096</c:v>
                </c:pt>
                <c:pt idx="60">
                  <c:v>0.49733375026774096</c:v>
                </c:pt>
                <c:pt idx="61">
                  <c:v>0.49733375026774096</c:v>
                </c:pt>
                <c:pt idx="62">
                  <c:v>0.49733375026774096</c:v>
                </c:pt>
                <c:pt idx="63">
                  <c:v>0.49733375026774096</c:v>
                </c:pt>
                <c:pt idx="64">
                  <c:v>0.49733375026774096</c:v>
                </c:pt>
                <c:pt idx="65">
                  <c:v>0.49733375026774096</c:v>
                </c:pt>
                <c:pt idx="66">
                  <c:v>0.49733375026774096</c:v>
                </c:pt>
                <c:pt idx="67">
                  <c:v>0.49733375026774096</c:v>
                </c:pt>
                <c:pt idx="68">
                  <c:v>0.49733375026774096</c:v>
                </c:pt>
                <c:pt idx="69">
                  <c:v>0.49733375026774096</c:v>
                </c:pt>
                <c:pt idx="70">
                  <c:v>0.49733375026774096</c:v>
                </c:pt>
                <c:pt idx="71">
                  <c:v>0.49733375026774096</c:v>
                </c:pt>
                <c:pt idx="72">
                  <c:v>0.49733375026774096</c:v>
                </c:pt>
                <c:pt idx="73">
                  <c:v>0.49733375026774096</c:v>
                </c:pt>
              </c:numCache>
            </c:numRef>
          </c:val>
        </c:ser>
        <c:ser>
          <c:idx val="5"/>
          <c:order val="5"/>
          <c:tx>
            <c:strRef>
              <c:f>'DROIT Intrados (DI)'!$AO$1</c:f>
              <c:strCache>
                <c:ptCount val="1"/>
                <c:pt idx="0">
                  <c:v>Seuil 2 sigma G3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(DI)'!$AO$2:$AO$75</c:f>
              <c:numCache>
                <c:formatCode>General</c:formatCode>
                <c:ptCount val="74"/>
                <c:pt idx="0">
                  <c:v>0.14568510161909229</c:v>
                </c:pt>
                <c:pt idx="1">
                  <c:v>0.14568510161909229</c:v>
                </c:pt>
                <c:pt idx="2">
                  <c:v>0.14568510161909229</c:v>
                </c:pt>
                <c:pt idx="3">
                  <c:v>0.14568510161909229</c:v>
                </c:pt>
                <c:pt idx="4">
                  <c:v>0.14568510161909229</c:v>
                </c:pt>
                <c:pt idx="5">
                  <c:v>0.14568510161909229</c:v>
                </c:pt>
                <c:pt idx="6">
                  <c:v>0.14568510161909229</c:v>
                </c:pt>
                <c:pt idx="7">
                  <c:v>0.14568510161909229</c:v>
                </c:pt>
                <c:pt idx="8">
                  <c:v>0.14568510161909229</c:v>
                </c:pt>
                <c:pt idx="9">
                  <c:v>0.14568510161909229</c:v>
                </c:pt>
                <c:pt idx="10">
                  <c:v>0.14568510161909229</c:v>
                </c:pt>
                <c:pt idx="11">
                  <c:v>0.14568510161909229</c:v>
                </c:pt>
                <c:pt idx="12">
                  <c:v>0.14568510161909229</c:v>
                </c:pt>
                <c:pt idx="13">
                  <c:v>0.14568510161909229</c:v>
                </c:pt>
                <c:pt idx="14">
                  <c:v>0.14568510161909229</c:v>
                </c:pt>
                <c:pt idx="15">
                  <c:v>0.14568510161909229</c:v>
                </c:pt>
                <c:pt idx="16">
                  <c:v>0.14568510161909229</c:v>
                </c:pt>
                <c:pt idx="17">
                  <c:v>0.14568510161909229</c:v>
                </c:pt>
                <c:pt idx="18">
                  <c:v>0.14568510161909229</c:v>
                </c:pt>
                <c:pt idx="19">
                  <c:v>0.14568510161909229</c:v>
                </c:pt>
                <c:pt idx="20">
                  <c:v>0.14568510161909229</c:v>
                </c:pt>
                <c:pt idx="21">
                  <c:v>0.14568510161909229</c:v>
                </c:pt>
                <c:pt idx="22">
                  <c:v>0.14568510161909229</c:v>
                </c:pt>
                <c:pt idx="23">
                  <c:v>0.14568510161909229</c:v>
                </c:pt>
                <c:pt idx="24">
                  <c:v>0.14568510161909229</c:v>
                </c:pt>
                <c:pt idx="25">
                  <c:v>0.14568510161909229</c:v>
                </c:pt>
                <c:pt idx="26">
                  <c:v>0.14568510161909229</c:v>
                </c:pt>
                <c:pt idx="27">
                  <c:v>0.14568510161909229</c:v>
                </c:pt>
                <c:pt idx="28">
                  <c:v>0.14568510161909229</c:v>
                </c:pt>
                <c:pt idx="29">
                  <c:v>0.14568510161909229</c:v>
                </c:pt>
                <c:pt idx="30">
                  <c:v>0.14568510161909229</c:v>
                </c:pt>
                <c:pt idx="31">
                  <c:v>0.14568510161909229</c:v>
                </c:pt>
                <c:pt idx="32">
                  <c:v>0.14568510161909229</c:v>
                </c:pt>
                <c:pt idx="33">
                  <c:v>0.14568510161909229</c:v>
                </c:pt>
                <c:pt idx="34">
                  <c:v>0.14568510161909229</c:v>
                </c:pt>
                <c:pt idx="35">
                  <c:v>0.14568510161909229</c:v>
                </c:pt>
                <c:pt idx="36">
                  <c:v>0.14568510161909229</c:v>
                </c:pt>
                <c:pt idx="37">
                  <c:v>0.14568510161909229</c:v>
                </c:pt>
                <c:pt idx="38">
                  <c:v>0.14568510161909229</c:v>
                </c:pt>
                <c:pt idx="39">
                  <c:v>0.14568510161909229</c:v>
                </c:pt>
                <c:pt idx="40">
                  <c:v>0.14568510161909229</c:v>
                </c:pt>
                <c:pt idx="41">
                  <c:v>0.14568510161909229</c:v>
                </c:pt>
                <c:pt idx="42">
                  <c:v>0.14568510161909229</c:v>
                </c:pt>
                <c:pt idx="43">
                  <c:v>0.14568510161909229</c:v>
                </c:pt>
                <c:pt idx="44">
                  <c:v>0.14568510161909229</c:v>
                </c:pt>
                <c:pt idx="45">
                  <c:v>0.14568510161909229</c:v>
                </c:pt>
                <c:pt idx="46">
                  <c:v>0.14568510161909229</c:v>
                </c:pt>
                <c:pt idx="47">
                  <c:v>0.14568510161909229</c:v>
                </c:pt>
                <c:pt idx="48">
                  <c:v>0.14568510161909229</c:v>
                </c:pt>
                <c:pt idx="49">
                  <c:v>0.14568510161909229</c:v>
                </c:pt>
                <c:pt idx="50">
                  <c:v>0.14568510161909229</c:v>
                </c:pt>
                <c:pt idx="51">
                  <c:v>0.14568510161909229</c:v>
                </c:pt>
                <c:pt idx="52">
                  <c:v>0.14568510161909229</c:v>
                </c:pt>
                <c:pt idx="53">
                  <c:v>0.14568510161909229</c:v>
                </c:pt>
                <c:pt idx="54">
                  <c:v>0.14568510161909229</c:v>
                </c:pt>
                <c:pt idx="55">
                  <c:v>0.14568510161909229</c:v>
                </c:pt>
                <c:pt idx="56">
                  <c:v>0.14568510161909229</c:v>
                </c:pt>
                <c:pt idx="57">
                  <c:v>0.14568510161909229</c:v>
                </c:pt>
                <c:pt idx="58">
                  <c:v>0.14568510161909229</c:v>
                </c:pt>
                <c:pt idx="59">
                  <c:v>0.14568510161909229</c:v>
                </c:pt>
                <c:pt idx="60">
                  <c:v>0.14568510161909229</c:v>
                </c:pt>
                <c:pt idx="61">
                  <c:v>0.14568510161909229</c:v>
                </c:pt>
                <c:pt idx="62">
                  <c:v>0.14568510161909229</c:v>
                </c:pt>
                <c:pt idx="63">
                  <c:v>0.14568510161909229</c:v>
                </c:pt>
                <c:pt idx="64">
                  <c:v>0.14568510161909229</c:v>
                </c:pt>
                <c:pt idx="65">
                  <c:v>0.14568510161909229</c:v>
                </c:pt>
                <c:pt idx="66">
                  <c:v>0.14568510161909229</c:v>
                </c:pt>
                <c:pt idx="67">
                  <c:v>0.14568510161909229</c:v>
                </c:pt>
                <c:pt idx="68">
                  <c:v>0.14568510161909229</c:v>
                </c:pt>
                <c:pt idx="69">
                  <c:v>0.14568510161909229</c:v>
                </c:pt>
                <c:pt idx="70">
                  <c:v>0.14568510161909229</c:v>
                </c:pt>
                <c:pt idx="71">
                  <c:v>0.14568510161909229</c:v>
                </c:pt>
                <c:pt idx="72">
                  <c:v>0.14568510161909229</c:v>
                </c:pt>
                <c:pt idx="73">
                  <c:v>0.14568510161909229</c:v>
                </c:pt>
              </c:numCache>
            </c:numRef>
          </c:val>
        </c:ser>
        <c:ser>
          <c:idx val="6"/>
          <c:order val="6"/>
          <c:tx>
            <c:strRef>
              <c:f>'DROIT Intrados (DI)'!$AP$1</c:f>
              <c:strCache>
                <c:ptCount val="1"/>
                <c:pt idx="0">
                  <c:v>Seuil 3 sigma G3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(DI)'!$AP$2:$AP$75</c:f>
              <c:numCache>
                <c:formatCode>General</c:formatCode>
                <c:ptCount val="74"/>
                <c:pt idx="0">
                  <c:v>0.14568510161909229</c:v>
                </c:pt>
                <c:pt idx="1">
                  <c:v>0.14568510161909229</c:v>
                </c:pt>
                <c:pt idx="2">
                  <c:v>0.14568510161909229</c:v>
                </c:pt>
                <c:pt idx="3">
                  <c:v>0.14568510161909229</c:v>
                </c:pt>
                <c:pt idx="4">
                  <c:v>0.14568510161909229</c:v>
                </c:pt>
                <c:pt idx="5">
                  <c:v>0.14568510161909229</c:v>
                </c:pt>
                <c:pt idx="6">
                  <c:v>0.14568510161909229</c:v>
                </c:pt>
                <c:pt idx="7">
                  <c:v>0.14568510161909229</c:v>
                </c:pt>
                <c:pt idx="8">
                  <c:v>0.14568510161909229</c:v>
                </c:pt>
                <c:pt idx="9">
                  <c:v>0.14568510161909229</c:v>
                </c:pt>
                <c:pt idx="10">
                  <c:v>0.14568510161909229</c:v>
                </c:pt>
                <c:pt idx="11">
                  <c:v>0.14568510161909229</c:v>
                </c:pt>
                <c:pt idx="12">
                  <c:v>0.14568510161909229</c:v>
                </c:pt>
                <c:pt idx="13">
                  <c:v>0.14568510161909229</c:v>
                </c:pt>
                <c:pt idx="14">
                  <c:v>0.14568510161909229</c:v>
                </c:pt>
                <c:pt idx="15">
                  <c:v>0.14568510161909229</c:v>
                </c:pt>
                <c:pt idx="16">
                  <c:v>0.14568510161909229</c:v>
                </c:pt>
                <c:pt idx="17">
                  <c:v>0.14568510161909229</c:v>
                </c:pt>
                <c:pt idx="18">
                  <c:v>0.14568510161909229</c:v>
                </c:pt>
                <c:pt idx="19">
                  <c:v>0.14568510161909229</c:v>
                </c:pt>
                <c:pt idx="20">
                  <c:v>0.14568510161909229</c:v>
                </c:pt>
                <c:pt idx="21">
                  <c:v>0.14568510161909229</c:v>
                </c:pt>
                <c:pt idx="22">
                  <c:v>0.14568510161909229</c:v>
                </c:pt>
                <c:pt idx="23">
                  <c:v>0.14568510161909229</c:v>
                </c:pt>
                <c:pt idx="24">
                  <c:v>0.14568510161909229</c:v>
                </c:pt>
                <c:pt idx="25">
                  <c:v>0.14568510161909229</c:v>
                </c:pt>
                <c:pt idx="26">
                  <c:v>0.14568510161909229</c:v>
                </c:pt>
                <c:pt idx="27">
                  <c:v>0.14568510161909229</c:v>
                </c:pt>
                <c:pt idx="28">
                  <c:v>0.14568510161909229</c:v>
                </c:pt>
                <c:pt idx="29">
                  <c:v>0.14568510161909229</c:v>
                </c:pt>
                <c:pt idx="30">
                  <c:v>0.14568510161909229</c:v>
                </c:pt>
                <c:pt idx="31">
                  <c:v>0.14568510161909229</c:v>
                </c:pt>
                <c:pt idx="32">
                  <c:v>0.14568510161909229</c:v>
                </c:pt>
                <c:pt idx="33">
                  <c:v>0.14568510161909229</c:v>
                </c:pt>
                <c:pt idx="34">
                  <c:v>0.14568510161909229</c:v>
                </c:pt>
                <c:pt idx="35">
                  <c:v>0.14568510161909229</c:v>
                </c:pt>
                <c:pt idx="36">
                  <c:v>0.14568510161909229</c:v>
                </c:pt>
                <c:pt idx="37">
                  <c:v>0.14568510161909229</c:v>
                </c:pt>
                <c:pt idx="38">
                  <c:v>0.14568510161909229</c:v>
                </c:pt>
                <c:pt idx="39">
                  <c:v>0.14568510161909229</c:v>
                </c:pt>
                <c:pt idx="40">
                  <c:v>0.14568510161909229</c:v>
                </c:pt>
                <c:pt idx="41">
                  <c:v>0.14568510161909229</c:v>
                </c:pt>
                <c:pt idx="42">
                  <c:v>0.14568510161909229</c:v>
                </c:pt>
                <c:pt idx="43">
                  <c:v>0.14568510161909229</c:v>
                </c:pt>
                <c:pt idx="44">
                  <c:v>0.14568510161909229</c:v>
                </c:pt>
                <c:pt idx="45">
                  <c:v>0.14568510161909229</c:v>
                </c:pt>
                <c:pt idx="46">
                  <c:v>0.14568510161909229</c:v>
                </c:pt>
                <c:pt idx="47">
                  <c:v>0.14568510161909229</c:v>
                </c:pt>
                <c:pt idx="48">
                  <c:v>0.14568510161909229</c:v>
                </c:pt>
                <c:pt idx="49">
                  <c:v>0.14568510161909229</c:v>
                </c:pt>
                <c:pt idx="50">
                  <c:v>0.14568510161909229</c:v>
                </c:pt>
                <c:pt idx="51">
                  <c:v>0.14568510161909229</c:v>
                </c:pt>
                <c:pt idx="52">
                  <c:v>0.14568510161909229</c:v>
                </c:pt>
                <c:pt idx="53">
                  <c:v>0.14568510161909229</c:v>
                </c:pt>
                <c:pt idx="54">
                  <c:v>0.14568510161909229</c:v>
                </c:pt>
                <c:pt idx="55">
                  <c:v>0.14568510161909229</c:v>
                </c:pt>
                <c:pt idx="56">
                  <c:v>0.14568510161909229</c:v>
                </c:pt>
                <c:pt idx="57">
                  <c:v>0.14568510161909229</c:v>
                </c:pt>
                <c:pt idx="58">
                  <c:v>0.14568510161909229</c:v>
                </c:pt>
                <c:pt idx="59">
                  <c:v>0.14568510161909229</c:v>
                </c:pt>
                <c:pt idx="60">
                  <c:v>0.14568510161909229</c:v>
                </c:pt>
                <c:pt idx="61">
                  <c:v>0.14568510161909229</c:v>
                </c:pt>
                <c:pt idx="62">
                  <c:v>0.14568510161909229</c:v>
                </c:pt>
                <c:pt idx="63">
                  <c:v>0.14568510161909229</c:v>
                </c:pt>
                <c:pt idx="64">
                  <c:v>0.14568510161909229</c:v>
                </c:pt>
                <c:pt idx="65">
                  <c:v>0.14568510161909229</c:v>
                </c:pt>
                <c:pt idx="66">
                  <c:v>0.14568510161909229</c:v>
                </c:pt>
                <c:pt idx="67">
                  <c:v>0.14568510161909229</c:v>
                </c:pt>
                <c:pt idx="68">
                  <c:v>0.14568510161909229</c:v>
                </c:pt>
                <c:pt idx="69">
                  <c:v>0.14568510161909229</c:v>
                </c:pt>
                <c:pt idx="70">
                  <c:v>0.14568510161909229</c:v>
                </c:pt>
                <c:pt idx="71">
                  <c:v>0.14568510161909229</c:v>
                </c:pt>
                <c:pt idx="72">
                  <c:v>0.14568510161909229</c:v>
                </c:pt>
                <c:pt idx="73">
                  <c:v>0.14568510161909229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315080"/>
        <c:axId val="231944640"/>
      </c:areaChart>
      <c:lineChart>
        <c:grouping val="standard"/>
        <c:varyColors val="0"/>
        <c:ser>
          <c:idx val="0"/>
          <c:order val="0"/>
          <c:tx>
            <c:strRef>
              <c:f>'DROIT Intrados (DI)'!$J$1</c:f>
              <c:strCache>
                <c:ptCount val="1"/>
                <c:pt idx="0">
                  <c:v>cercle G3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(DI)'!$J$2:$J$75</c:f>
              <c:numCache>
                <c:formatCode>0.00</c:formatCode>
                <c:ptCount val="74"/>
                <c:pt idx="0">
                  <c:v>0.12</c:v>
                </c:pt>
                <c:pt idx="1">
                  <c:v>0.28000000000000003</c:v>
                </c:pt>
                <c:pt idx="2">
                  <c:v>0.35</c:v>
                </c:pt>
                <c:pt idx="3">
                  <c:v>0.38</c:v>
                </c:pt>
                <c:pt idx="4">
                  <c:v>0.33</c:v>
                </c:pt>
                <c:pt idx="5">
                  <c:v>0.16</c:v>
                </c:pt>
                <c:pt idx="6">
                  <c:v>0.05</c:v>
                </c:pt>
                <c:pt idx="7">
                  <c:v>0.32</c:v>
                </c:pt>
                <c:pt idx="8">
                  <c:v>0.28000000000000003</c:v>
                </c:pt>
                <c:pt idx="9">
                  <c:v>0.16</c:v>
                </c:pt>
                <c:pt idx="10">
                  <c:v>0.53</c:v>
                </c:pt>
                <c:pt idx="11">
                  <c:v>0.06</c:v>
                </c:pt>
                <c:pt idx="12">
                  <c:v>0.14000000000000001</c:v>
                </c:pt>
                <c:pt idx="13">
                  <c:v>0.16</c:v>
                </c:pt>
                <c:pt idx="14">
                  <c:v>0.35</c:v>
                </c:pt>
                <c:pt idx="15">
                  <c:v>0.19</c:v>
                </c:pt>
                <c:pt idx="16">
                  <c:v>0.66</c:v>
                </c:pt>
                <c:pt idx="17">
                  <c:v>0.42</c:v>
                </c:pt>
                <c:pt idx="18">
                  <c:v>0.36</c:v>
                </c:pt>
                <c:pt idx="19">
                  <c:v>0.41</c:v>
                </c:pt>
                <c:pt idx="20">
                  <c:v>0.22</c:v>
                </c:pt>
                <c:pt idx="21">
                  <c:v>0.79</c:v>
                </c:pt>
                <c:pt idx="22">
                  <c:v>0.26</c:v>
                </c:pt>
                <c:pt idx="23">
                  <c:v>0.24</c:v>
                </c:pt>
                <c:pt idx="24">
                  <c:v>0.62</c:v>
                </c:pt>
                <c:pt idx="25">
                  <c:v>0.49</c:v>
                </c:pt>
                <c:pt idx="26">
                  <c:v>0.45</c:v>
                </c:pt>
                <c:pt idx="27">
                  <c:v>0.34</c:v>
                </c:pt>
                <c:pt idx="28">
                  <c:v>0.44</c:v>
                </c:pt>
                <c:pt idx="29">
                  <c:v>0.36</c:v>
                </c:pt>
                <c:pt idx="30">
                  <c:v>0.25</c:v>
                </c:pt>
                <c:pt idx="31">
                  <c:v>0.39</c:v>
                </c:pt>
                <c:pt idx="32">
                  <c:v>0.34</c:v>
                </c:pt>
                <c:pt idx="33">
                  <c:v>0.56999999999999995</c:v>
                </c:pt>
                <c:pt idx="34">
                  <c:v>0.38</c:v>
                </c:pt>
                <c:pt idx="35">
                  <c:v>0.56999999999999995</c:v>
                </c:pt>
                <c:pt idx="36">
                  <c:v>0.37</c:v>
                </c:pt>
                <c:pt idx="37">
                  <c:v>0.49</c:v>
                </c:pt>
                <c:pt idx="38">
                  <c:v>0.31</c:v>
                </c:pt>
                <c:pt idx="39">
                  <c:v>0.39</c:v>
                </c:pt>
                <c:pt idx="40">
                  <c:v>0.28000000000000003</c:v>
                </c:pt>
                <c:pt idx="41">
                  <c:v>0.33</c:v>
                </c:pt>
                <c:pt idx="42">
                  <c:v>0.31</c:v>
                </c:pt>
                <c:pt idx="43">
                  <c:v>0.51</c:v>
                </c:pt>
                <c:pt idx="44">
                  <c:v>0.26</c:v>
                </c:pt>
                <c:pt idx="45">
                  <c:v>0.32</c:v>
                </c:pt>
                <c:pt idx="46">
                  <c:v>0.16</c:v>
                </c:pt>
                <c:pt idx="47">
                  <c:v>0.31</c:v>
                </c:pt>
                <c:pt idx="48">
                  <c:v>0.21</c:v>
                </c:pt>
                <c:pt idx="49">
                  <c:v>0.3</c:v>
                </c:pt>
                <c:pt idx="50">
                  <c:v>0.26</c:v>
                </c:pt>
                <c:pt idx="51">
                  <c:v>0.39</c:v>
                </c:pt>
                <c:pt idx="52">
                  <c:v>0.38</c:v>
                </c:pt>
                <c:pt idx="53">
                  <c:v>0.31</c:v>
                </c:pt>
                <c:pt idx="54">
                  <c:v>0.38</c:v>
                </c:pt>
                <c:pt idx="55">
                  <c:v>0.46</c:v>
                </c:pt>
                <c:pt idx="56">
                  <c:v>0.52</c:v>
                </c:pt>
                <c:pt idx="57">
                  <c:v>0.3</c:v>
                </c:pt>
                <c:pt idx="58">
                  <c:v>0.38</c:v>
                </c:pt>
                <c:pt idx="59">
                  <c:v>0.56999999999999995</c:v>
                </c:pt>
                <c:pt idx="60">
                  <c:v>0.34</c:v>
                </c:pt>
                <c:pt idx="61">
                  <c:v>0.36</c:v>
                </c:pt>
                <c:pt idx="62">
                  <c:v>0.21</c:v>
                </c:pt>
                <c:pt idx="63">
                  <c:v>0.14199999999999999</c:v>
                </c:pt>
                <c:pt idx="64">
                  <c:v>0.35</c:v>
                </c:pt>
                <c:pt idx="65">
                  <c:v>0.1</c:v>
                </c:pt>
                <c:pt idx="66">
                  <c:v>0.66</c:v>
                </c:pt>
                <c:pt idx="67">
                  <c:v>0.55000000000000004</c:v>
                </c:pt>
                <c:pt idx="68">
                  <c:v>0.28999999999999998</c:v>
                </c:pt>
                <c:pt idx="69">
                  <c:v>0.39</c:v>
                </c:pt>
                <c:pt idx="70">
                  <c:v>0.43</c:v>
                </c:pt>
                <c:pt idx="71">
                  <c:v>0.35</c:v>
                </c:pt>
                <c:pt idx="72">
                  <c:v>0.55000000000000004</c:v>
                </c:pt>
                <c:pt idx="73">
                  <c:v>0.38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315080"/>
        <c:axId val="231944640"/>
      </c:lineChart>
      <c:scatterChart>
        <c:scatterStyle val="lineMarker"/>
        <c:varyColors val="0"/>
        <c:ser>
          <c:idx val="1"/>
          <c:order val="1"/>
          <c:tx>
            <c:strRef>
              <c:f>'Graphiques DI'!$A$82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DI'!$B$82</c:f>
              <c:numCache>
                <c:formatCode>0.000</c:formatCode>
                <c:ptCount val="1"/>
                <c:pt idx="0">
                  <c:v>0.3516486486486487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DI'!$A$83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DI'!$B$83</c:f>
              <c:numCache>
                <c:formatCode>0.000</c:formatCode>
                <c:ptCount val="1"/>
                <c:pt idx="0">
                  <c:v>0.7480605405405405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DI'!$A$84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DI'!$B$84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315080"/>
        <c:axId val="231944640"/>
      </c:scatterChart>
      <c:catAx>
        <c:axId val="2363150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944640"/>
        <c:crosses val="autoZero"/>
        <c:auto val="1"/>
        <c:lblAlgn val="ctr"/>
        <c:lblOffset val="100"/>
        <c:noMultiLvlLbl val="0"/>
      </c:catAx>
      <c:valAx>
        <c:axId val="23194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315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G4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(DI)'!$AR$1</c:f>
              <c:strCache>
                <c:ptCount val="1"/>
                <c:pt idx="0">
                  <c:v>Seuil 1 sigma G4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(DI)'!$AR$2:$AR$75</c:f>
              <c:numCache>
                <c:formatCode>General</c:formatCode>
                <c:ptCount val="74"/>
                <c:pt idx="0">
                  <c:v>0.51776807482645537</c:v>
                </c:pt>
                <c:pt idx="1">
                  <c:v>0.51776807482645537</c:v>
                </c:pt>
                <c:pt idx="2">
                  <c:v>0.51776807482645537</c:v>
                </c:pt>
                <c:pt idx="3">
                  <c:v>0.51776807482645537</c:v>
                </c:pt>
                <c:pt idx="4">
                  <c:v>0.51776807482645537</c:v>
                </c:pt>
                <c:pt idx="5">
                  <c:v>0.51776807482645537</c:v>
                </c:pt>
                <c:pt idx="6">
                  <c:v>0.51776807482645537</c:v>
                </c:pt>
                <c:pt idx="7">
                  <c:v>0.51776807482645537</c:v>
                </c:pt>
                <c:pt idx="8">
                  <c:v>0.51776807482645537</c:v>
                </c:pt>
                <c:pt idx="9">
                  <c:v>0.51776807482645537</c:v>
                </c:pt>
                <c:pt idx="10">
                  <c:v>0.51776807482645537</c:v>
                </c:pt>
                <c:pt idx="11">
                  <c:v>0.51776807482645537</c:v>
                </c:pt>
                <c:pt idx="12">
                  <c:v>0.51776807482645537</c:v>
                </c:pt>
                <c:pt idx="13">
                  <c:v>0.51776807482645537</c:v>
                </c:pt>
                <c:pt idx="14">
                  <c:v>0.51776807482645537</c:v>
                </c:pt>
                <c:pt idx="15">
                  <c:v>0.51776807482645537</c:v>
                </c:pt>
                <c:pt idx="16">
                  <c:v>0.51776807482645537</c:v>
                </c:pt>
                <c:pt idx="17">
                  <c:v>0.51776807482645537</c:v>
                </c:pt>
                <c:pt idx="18">
                  <c:v>0.51776807482645537</c:v>
                </c:pt>
                <c:pt idx="19">
                  <c:v>0.51776807482645537</c:v>
                </c:pt>
                <c:pt idx="20">
                  <c:v>0.51776807482645537</c:v>
                </c:pt>
                <c:pt idx="21">
                  <c:v>0.51776807482645537</c:v>
                </c:pt>
                <c:pt idx="22">
                  <c:v>0.51776807482645537</c:v>
                </c:pt>
                <c:pt idx="23">
                  <c:v>0.51776807482645537</c:v>
                </c:pt>
                <c:pt idx="24">
                  <c:v>0.51776807482645537</c:v>
                </c:pt>
                <c:pt idx="25">
                  <c:v>0.51776807482645537</c:v>
                </c:pt>
                <c:pt idx="26">
                  <c:v>0.51776807482645537</c:v>
                </c:pt>
                <c:pt idx="27">
                  <c:v>0.51776807482645537</c:v>
                </c:pt>
                <c:pt idx="28">
                  <c:v>0.51776807482645537</c:v>
                </c:pt>
                <c:pt idx="29">
                  <c:v>0.51776807482645537</c:v>
                </c:pt>
                <c:pt idx="30">
                  <c:v>0.51776807482645537</c:v>
                </c:pt>
                <c:pt idx="31">
                  <c:v>0.51776807482645537</c:v>
                </c:pt>
                <c:pt idx="32">
                  <c:v>0.51776807482645537</c:v>
                </c:pt>
                <c:pt idx="33">
                  <c:v>0.51776807482645537</c:v>
                </c:pt>
                <c:pt idx="34">
                  <c:v>0.51776807482645537</c:v>
                </c:pt>
                <c:pt idx="35">
                  <c:v>0.51776807482645537</c:v>
                </c:pt>
                <c:pt idx="36">
                  <c:v>0.51776807482645537</c:v>
                </c:pt>
                <c:pt idx="37">
                  <c:v>0.51776807482645537</c:v>
                </c:pt>
                <c:pt idx="38">
                  <c:v>0.51776807482645537</c:v>
                </c:pt>
                <c:pt idx="39">
                  <c:v>0.51776807482645537</c:v>
                </c:pt>
                <c:pt idx="40">
                  <c:v>0.51776807482645537</c:v>
                </c:pt>
                <c:pt idx="41">
                  <c:v>0.51776807482645537</c:v>
                </c:pt>
                <c:pt idx="42">
                  <c:v>0.51776807482645537</c:v>
                </c:pt>
                <c:pt idx="43">
                  <c:v>0.51776807482645537</c:v>
                </c:pt>
                <c:pt idx="44">
                  <c:v>0.51776807482645537</c:v>
                </c:pt>
                <c:pt idx="45">
                  <c:v>0.51776807482645537</c:v>
                </c:pt>
                <c:pt idx="46">
                  <c:v>0.51776807482645537</c:v>
                </c:pt>
                <c:pt idx="47">
                  <c:v>0.51776807482645537</c:v>
                </c:pt>
                <c:pt idx="48">
                  <c:v>0.51776807482645537</c:v>
                </c:pt>
                <c:pt idx="49">
                  <c:v>0.51776807482645537</c:v>
                </c:pt>
                <c:pt idx="50">
                  <c:v>0.51776807482645537</c:v>
                </c:pt>
                <c:pt idx="51">
                  <c:v>0.51776807482645537</c:v>
                </c:pt>
                <c:pt idx="52">
                  <c:v>0.51776807482645537</c:v>
                </c:pt>
                <c:pt idx="53">
                  <c:v>0.51776807482645537</c:v>
                </c:pt>
                <c:pt idx="54">
                  <c:v>0.51776807482645537</c:v>
                </c:pt>
                <c:pt idx="55">
                  <c:v>0.51776807482645537</c:v>
                </c:pt>
                <c:pt idx="56">
                  <c:v>0.51776807482645537</c:v>
                </c:pt>
                <c:pt idx="57">
                  <c:v>0.51776807482645537</c:v>
                </c:pt>
                <c:pt idx="58">
                  <c:v>0.51776807482645537</c:v>
                </c:pt>
                <c:pt idx="59">
                  <c:v>0.51776807482645537</c:v>
                </c:pt>
                <c:pt idx="60">
                  <c:v>0.51776807482645537</c:v>
                </c:pt>
                <c:pt idx="61">
                  <c:v>0.51776807482645537</c:v>
                </c:pt>
                <c:pt idx="62">
                  <c:v>0.51776807482645537</c:v>
                </c:pt>
                <c:pt idx="63">
                  <c:v>0.51776807482645537</c:v>
                </c:pt>
                <c:pt idx="64">
                  <c:v>0.51776807482645537</c:v>
                </c:pt>
                <c:pt idx="65">
                  <c:v>0.51776807482645537</c:v>
                </c:pt>
                <c:pt idx="66">
                  <c:v>0.51776807482645537</c:v>
                </c:pt>
                <c:pt idx="67">
                  <c:v>0.51776807482645537</c:v>
                </c:pt>
                <c:pt idx="68">
                  <c:v>0.51776807482645537</c:v>
                </c:pt>
                <c:pt idx="69">
                  <c:v>0.51776807482645537</c:v>
                </c:pt>
                <c:pt idx="70">
                  <c:v>0.51776807482645537</c:v>
                </c:pt>
                <c:pt idx="71">
                  <c:v>0.51776807482645537</c:v>
                </c:pt>
                <c:pt idx="72">
                  <c:v>0.51776807482645537</c:v>
                </c:pt>
                <c:pt idx="73">
                  <c:v>0.51776807482645537</c:v>
                </c:pt>
              </c:numCache>
            </c:numRef>
          </c:val>
        </c:ser>
        <c:ser>
          <c:idx val="5"/>
          <c:order val="5"/>
          <c:tx>
            <c:strRef>
              <c:f>'DROIT Intrados (DI)'!$AS$1</c:f>
              <c:strCache>
                <c:ptCount val="1"/>
                <c:pt idx="0">
                  <c:v>Seuil 2 sigma G4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(DI)'!$AS$2:$AS$75</c:f>
              <c:numCache>
                <c:formatCode>General</c:formatCode>
                <c:ptCount val="74"/>
                <c:pt idx="0">
                  <c:v>0.15748429104267167</c:v>
                </c:pt>
                <c:pt idx="1">
                  <c:v>0.15748429104267167</c:v>
                </c:pt>
                <c:pt idx="2">
                  <c:v>0.15748429104267167</c:v>
                </c:pt>
                <c:pt idx="3">
                  <c:v>0.15748429104267167</c:v>
                </c:pt>
                <c:pt idx="4">
                  <c:v>0.15748429104267167</c:v>
                </c:pt>
                <c:pt idx="5">
                  <c:v>0.15748429104267167</c:v>
                </c:pt>
                <c:pt idx="6">
                  <c:v>0.15748429104267167</c:v>
                </c:pt>
                <c:pt idx="7">
                  <c:v>0.15748429104267167</c:v>
                </c:pt>
                <c:pt idx="8">
                  <c:v>0.15748429104267167</c:v>
                </c:pt>
                <c:pt idx="9">
                  <c:v>0.15748429104267167</c:v>
                </c:pt>
                <c:pt idx="10">
                  <c:v>0.15748429104267167</c:v>
                </c:pt>
                <c:pt idx="11">
                  <c:v>0.15748429104267167</c:v>
                </c:pt>
                <c:pt idx="12">
                  <c:v>0.15748429104267167</c:v>
                </c:pt>
                <c:pt idx="13">
                  <c:v>0.15748429104267167</c:v>
                </c:pt>
                <c:pt idx="14">
                  <c:v>0.15748429104267167</c:v>
                </c:pt>
                <c:pt idx="15">
                  <c:v>0.15748429104267167</c:v>
                </c:pt>
                <c:pt idx="16">
                  <c:v>0.15748429104267167</c:v>
                </c:pt>
                <c:pt idx="17">
                  <c:v>0.15748429104267167</c:v>
                </c:pt>
                <c:pt idx="18">
                  <c:v>0.15748429104267167</c:v>
                </c:pt>
                <c:pt idx="19">
                  <c:v>0.15748429104267167</c:v>
                </c:pt>
                <c:pt idx="20">
                  <c:v>0.15748429104267167</c:v>
                </c:pt>
                <c:pt idx="21">
                  <c:v>0.15748429104267167</c:v>
                </c:pt>
                <c:pt idx="22">
                  <c:v>0.15748429104267167</c:v>
                </c:pt>
                <c:pt idx="23">
                  <c:v>0.15748429104267167</c:v>
                </c:pt>
                <c:pt idx="24">
                  <c:v>0.15748429104267167</c:v>
                </c:pt>
                <c:pt idx="25">
                  <c:v>0.15748429104267167</c:v>
                </c:pt>
                <c:pt idx="26">
                  <c:v>0.15748429104267167</c:v>
                </c:pt>
                <c:pt idx="27">
                  <c:v>0.15748429104267167</c:v>
                </c:pt>
                <c:pt idx="28">
                  <c:v>0.15748429104267167</c:v>
                </c:pt>
                <c:pt idx="29">
                  <c:v>0.15748429104267167</c:v>
                </c:pt>
                <c:pt idx="30">
                  <c:v>0.15748429104267167</c:v>
                </c:pt>
                <c:pt idx="31">
                  <c:v>0.15748429104267167</c:v>
                </c:pt>
                <c:pt idx="32">
                  <c:v>0.15748429104267167</c:v>
                </c:pt>
                <c:pt idx="33">
                  <c:v>0.15748429104267167</c:v>
                </c:pt>
                <c:pt idx="34">
                  <c:v>0.15748429104267167</c:v>
                </c:pt>
                <c:pt idx="35">
                  <c:v>0.15748429104267167</c:v>
                </c:pt>
                <c:pt idx="36">
                  <c:v>0.15748429104267167</c:v>
                </c:pt>
                <c:pt idx="37">
                  <c:v>0.15748429104267167</c:v>
                </c:pt>
                <c:pt idx="38">
                  <c:v>0.15748429104267167</c:v>
                </c:pt>
                <c:pt idx="39">
                  <c:v>0.15748429104267167</c:v>
                </c:pt>
                <c:pt idx="40">
                  <c:v>0.15748429104267167</c:v>
                </c:pt>
                <c:pt idx="41">
                  <c:v>0.15748429104267167</c:v>
                </c:pt>
                <c:pt idx="42">
                  <c:v>0.15748429104267167</c:v>
                </c:pt>
                <c:pt idx="43">
                  <c:v>0.15748429104267167</c:v>
                </c:pt>
                <c:pt idx="44">
                  <c:v>0.15748429104267167</c:v>
                </c:pt>
                <c:pt idx="45">
                  <c:v>0.15748429104267167</c:v>
                </c:pt>
                <c:pt idx="46">
                  <c:v>0.15748429104267167</c:v>
                </c:pt>
                <c:pt idx="47">
                  <c:v>0.15748429104267167</c:v>
                </c:pt>
                <c:pt idx="48">
                  <c:v>0.15748429104267167</c:v>
                </c:pt>
                <c:pt idx="49">
                  <c:v>0.15748429104267167</c:v>
                </c:pt>
                <c:pt idx="50">
                  <c:v>0.15748429104267167</c:v>
                </c:pt>
                <c:pt idx="51">
                  <c:v>0.15748429104267167</c:v>
                </c:pt>
                <c:pt idx="52">
                  <c:v>0.15748429104267167</c:v>
                </c:pt>
                <c:pt idx="53">
                  <c:v>0.15748429104267167</c:v>
                </c:pt>
                <c:pt idx="54">
                  <c:v>0.15748429104267167</c:v>
                </c:pt>
                <c:pt idx="55">
                  <c:v>0.15748429104267167</c:v>
                </c:pt>
                <c:pt idx="56">
                  <c:v>0.15748429104267167</c:v>
                </c:pt>
                <c:pt idx="57">
                  <c:v>0.15748429104267167</c:v>
                </c:pt>
                <c:pt idx="58">
                  <c:v>0.15748429104267167</c:v>
                </c:pt>
                <c:pt idx="59">
                  <c:v>0.15748429104267167</c:v>
                </c:pt>
                <c:pt idx="60">
                  <c:v>0.15748429104267167</c:v>
                </c:pt>
                <c:pt idx="61">
                  <c:v>0.15748429104267167</c:v>
                </c:pt>
                <c:pt idx="62">
                  <c:v>0.15748429104267167</c:v>
                </c:pt>
                <c:pt idx="63">
                  <c:v>0.15748429104267167</c:v>
                </c:pt>
                <c:pt idx="64">
                  <c:v>0.15748429104267167</c:v>
                </c:pt>
                <c:pt idx="65">
                  <c:v>0.15748429104267167</c:v>
                </c:pt>
                <c:pt idx="66">
                  <c:v>0.15748429104267167</c:v>
                </c:pt>
                <c:pt idx="67">
                  <c:v>0.15748429104267167</c:v>
                </c:pt>
                <c:pt idx="68">
                  <c:v>0.15748429104267167</c:v>
                </c:pt>
                <c:pt idx="69">
                  <c:v>0.15748429104267167</c:v>
                </c:pt>
                <c:pt idx="70">
                  <c:v>0.15748429104267167</c:v>
                </c:pt>
                <c:pt idx="71">
                  <c:v>0.15748429104267167</c:v>
                </c:pt>
                <c:pt idx="72">
                  <c:v>0.15748429104267167</c:v>
                </c:pt>
                <c:pt idx="73">
                  <c:v>0.15748429104267167</c:v>
                </c:pt>
              </c:numCache>
            </c:numRef>
          </c:val>
        </c:ser>
        <c:ser>
          <c:idx val="6"/>
          <c:order val="6"/>
          <c:tx>
            <c:strRef>
              <c:f>'DROIT Intrados (DI)'!$AT$1</c:f>
              <c:strCache>
                <c:ptCount val="1"/>
                <c:pt idx="0">
                  <c:v>Seuil 3 sigma G4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(DI)'!$AT$2:$AT$75</c:f>
              <c:numCache>
                <c:formatCode>General</c:formatCode>
                <c:ptCount val="74"/>
                <c:pt idx="0">
                  <c:v>0.15748429104267167</c:v>
                </c:pt>
                <c:pt idx="1">
                  <c:v>0.15748429104267167</c:v>
                </c:pt>
                <c:pt idx="2">
                  <c:v>0.15748429104267167</c:v>
                </c:pt>
                <c:pt idx="3">
                  <c:v>0.15748429104267167</c:v>
                </c:pt>
                <c:pt idx="4">
                  <c:v>0.15748429104267167</c:v>
                </c:pt>
                <c:pt idx="5">
                  <c:v>0.15748429104267167</c:v>
                </c:pt>
                <c:pt idx="6">
                  <c:v>0.15748429104267167</c:v>
                </c:pt>
                <c:pt idx="7">
                  <c:v>0.15748429104267167</c:v>
                </c:pt>
                <c:pt idx="8">
                  <c:v>0.15748429104267167</c:v>
                </c:pt>
                <c:pt idx="9">
                  <c:v>0.15748429104267167</c:v>
                </c:pt>
                <c:pt idx="10">
                  <c:v>0.15748429104267167</c:v>
                </c:pt>
                <c:pt idx="11">
                  <c:v>0.15748429104267167</c:v>
                </c:pt>
                <c:pt idx="12">
                  <c:v>0.15748429104267167</c:v>
                </c:pt>
                <c:pt idx="13">
                  <c:v>0.15748429104267167</c:v>
                </c:pt>
                <c:pt idx="14">
                  <c:v>0.15748429104267167</c:v>
                </c:pt>
                <c:pt idx="15">
                  <c:v>0.15748429104267167</c:v>
                </c:pt>
                <c:pt idx="16">
                  <c:v>0.15748429104267167</c:v>
                </c:pt>
                <c:pt idx="17">
                  <c:v>0.15748429104267167</c:v>
                </c:pt>
                <c:pt idx="18">
                  <c:v>0.15748429104267167</c:v>
                </c:pt>
                <c:pt idx="19">
                  <c:v>0.15748429104267167</c:v>
                </c:pt>
                <c:pt idx="20">
                  <c:v>0.15748429104267167</c:v>
                </c:pt>
                <c:pt idx="21">
                  <c:v>0.15748429104267167</c:v>
                </c:pt>
                <c:pt idx="22">
                  <c:v>0.15748429104267167</c:v>
                </c:pt>
                <c:pt idx="23">
                  <c:v>0.15748429104267167</c:v>
                </c:pt>
                <c:pt idx="24">
                  <c:v>0.15748429104267167</c:v>
                </c:pt>
                <c:pt idx="25">
                  <c:v>0.15748429104267167</c:v>
                </c:pt>
                <c:pt idx="26">
                  <c:v>0.15748429104267167</c:v>
                </c:pt>
                <c:pt idx="27">
                  <c:v>0.15748429104267167</c:v>
                </c:pt>
                <c:pt idx="28">
                  <c:v>0.15748429104267167</c:v>
                </c:pt>
                <c:pt idx="29">
                  <c:v>0.15748429104267167</c:v>
                </c:pt>
                <c:pt idx="30">
                  <c:v>0.15748429104267167</c:v>
                </c:pt>
                <c:pt idx="31">
                  <c:v>0.15748429104267167</c:v>
                </c:pt>
                <c:pt idx="32">
                  <c:v>0.15748429104267167</c:v>
                </c:pt>
                <c:pt idx="33">
                  <c:v>0.15748429104267167</c:v>
                </c:pt>
                <c:pt idx="34">
                  <c:v>0.15748429104267167</c:v>
                </c:pt>
                <c:pt idx="35">
                  <c:v>0.15748429104267167</c:v>
                </c:pt>
                <c:pt idx="36">
                  <c:v>0.15748429104267167</c:v>
                </c:pt>
                <c:pt idx="37">
                  <c:v>0.15748429104267167</c:v>
                </c:pt>
                <c:pt idx="38">
                  <c:v>0.15748429104267167</c:v>
                </c:pt>
                <c:pt idx="39">
                  <c:v>0.15748429104267167</c:v>
                </c:pt>
                <c:pt idx="40">
                  <c:v>0.15748429104267167</c:v>
                </c:pt>
                <c:pt idx="41">
                  <c:v>0.15748429104267167</c:v>
                </c:pt>
                <c:pt idx="42">
                  <c:v>0.15748429104267167</c:v>
                </c:pt>
                <c:pt idx="43">
                  <c:v>0.15748429104267167</c:v>
                </c:pt>
                <c:pt idx="44">
                  <c:v>0.15748429104267167</c:v>
                </c:pt>
                <c:pt idx="45">
                  <c:v>0.15748429104267167</c:v>
                </c:pt>
                <c:pt idx="46">
                  <c:v>0.15748429104267167</c:v>
                </c:pt>
                <c:pt idx="47">
                  <c:v>0.15748429104267167</c:v>
                </c:pt>
                <c:pt idx="48">
                  <c:v>0.15748429104267167</c:v>
                </c:pt>
                <c:pt idx="49">
                  <c:v>0.15748429104267167</c:v>
                </c:pt>
                <c:pt idx="50">
                  <c:v>0.15748429104267167</c:v>
                </c:pt>
                <c:pt idx="51">
                  <c:v>0.15748429104267167</c:v>
                </c:pt>
                <c:pt idx="52">
                  <c:v>0.15748429104267167</c:v>
                </c:pt>
                <c:pt idx="53">
                  <c:v>0.15748429104267167</c:v>
                </c:pt>
                <c:pt idx="54">
                  <c:v>0.15748429104267167</c:v>
                </c:pt>
                <c:pt idx="55">
                  <c:v>0.15748429104267167</c:v>
                </c:pt>
                <c:pt idx="56">
                  <c:v>0.15748429104267167</c:v>
                </c:pt>
                <c:pt idx="57">
                  <c:v>0.15748429104267167</c:v>
                </c:pt>
                <c:pt idx="58">
                  <c:v>0.15748429104267167</c:v>
                </c:pt>
                <c:pt idx="59">
                  <c:v>0.15748429104267167</c:v>
                </c:pt>
                <c:pt idx="60">
                  <c:v>0.15748429104267167</c:v>
                </c:pt>
                <c:pt idx="61">
                  <c:v>0.15748429104267167</c:v>
                </c:pt>
                <c:pt idx="62">
                  <c:v>0.15748429104267167</c:v>
                </c:pt>
                <c:pt idx="63">
                  <c:v>0.15748429104267167</c:v>
                </c:pt>
                <c:pt idx="64">
                  <c:v>0.15748429104267167</c:v>
                </c:pt>
                <c:pt idx="65">
                  <c:v>0.15748429104267167</c:v>
                </c:pt>
                <c:pt idx="66">
                  <c:v>0.15748429104267167</c:v>
                </c:pt>
                <c:pt idx="67">
                  <c:v>0.15748429104267167</c:v>
                </c:pt>
                <c:pt idx="68">
                  <c:v>0.15748429104267167</c:v>
                </c:pt>
                <c:pt idx="69">
                  <c:v>0.15748429104267167</c:v>
                </c:pt>
                <c:pt idx="70">
                  <c:v>0.15748429104267167</c:v>
                </c:pt>
                <c:pt idx="71">
                  <c:v>0.15748429104267167</c:v>
                </c:pt>
                <c:pt idx="72">
                  <c:v>0.15748429104267167</c:v>
                </c:pt>
                <c:pt idx="73">
                  <c:v>0.15748429104267167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945424"/>
        <c:axId val="231945816"/>
      </c:areaChart>
      <c:lineChart>
        <c:grouping val="standard"/>
        <c:varyColors val="0"/>
        <c:ser>
          <c:idx val="0"/>
          <c:order val="0"/>
          <c:tx>
            <c:strRef>
              <c:f>'DROIT Intrados (DI)'!$K$1</c:f>
              <c:strCache>
                <c:ptCount val="1"/>
                <c:pt idx="0">
                  <c:v>cercle G4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(DI)'!$K$2:$K$75</c:f>
              <c:numCache>
                <c:formatCode>0.00</c:formatCode>
                <c:ptCount val="74"/>
                <c:pt idx="0">
                  <c:v>0.09</c:v>
                </c:pt>
                <c:pt idx="1">
                  <c:v>0.28999999999999998</c:v>
                </c:pt>
                <c:pt idx="2">
                  <c:v>0.31</c:v>
                </c:pt>
                <c:pt idx="3">
                  <c:v>0.43</c:v>
                </c:pt>
                <c:pt idx="4">
                  <c:v>0.33</c:v>
                </c:pt>
                <c:pt idx="5">
                  <c:v>0.21</c:v>
                </c:pt>
                <c:pt idx="6">
                  <c:v>0.16</c:v>
                </c:pt>
                <c:pt idx="7">
                  <c:v>0.39</c:v>
                </c:pt>
                <c:pt idx="8">
                  <c:v>0.35</c:v>
                </c:pt>
                <c:pt idx="9">
                  <c:v>0.16</c:v>
                </c:pt>
                <c:pt idx="10">
                  <c:v>0.54</c:v>
                </c:pt>
                <c:pt idx="11">
                  <c:v>0.1</c:v>
                </c:pt>
                <c:pt idx="12">
                  <c:v>0.23</c:v>
                </c:pt>
                <c:pt idx="13">
                  <c:v>0.2</c:v>
                </c:pt>
                <c:pt idx="14">
                  <c:v>0.4</c:v>
                </c:pt>
                <c:pt idx="15">
                  <c:v>0.28000000000000003</c:v>
                </c:pt>
                <c:pt idx="16">
                  <c:v>0.82</c:v>
                </c:pt>
                <c:pt idx="17">
                  <c:v>0.53</c:v>
                </c:pt>
                <c:pt idx="18">
                  <c:v>0.3</c:v>
                </c:pt>
                <c:pt idx="19">
                  <c:v>0.36</c:v>
                </c:pt>
                <c:pt idx="20">
                  <c:v>0.35</c:v>
                </c:pt>
                <c:pt idx="21">
                  <c:v>0.75</c:v>
                </c:pt>
                <c:pt idx="22">
                  <c:v>0.3</c:v>
                </c:pt>
                <c:pt idx="23">
                  <c:v>0.27</c:v>
                </c:pt>
                <c:pt idx="24">
                  <c:v>0.72</c:v>
                </c:pt>
                <c:pt idx="25">
                  <c:v>0.43</c:v>
                </c:pt>
                <c:pt idx="26">
                  <c:v>0.41</c:v>
                </c:pt>
                <c:pt idx="27">
                  <c:v>0.33</c:v>
                </c:pt>
                <c:pt idx="28">
                  <c:v>0.44</c:v>
                </c:pt>
                <c:pt idx="29">
                  <c:v>0.39</c:v>
                </c:pt>
                <c:pt idx="30">
                  <c:v>0.06</c:v>
                </c:pt>
                <c:pt idx="31">
                  <c:v>0.37</c:v>
                </c:pt>
                <c:pt idx="32">
                  <c:v>0.39</c:v>
                </c:pt>
                <c:pt idx="33">
                  <c:v>0.78</c:v>
                </c:pt>
                <c:pt idx="34">
                  <c:v>0.43</c:v>
                </c:pt>
                <c:pt idx="35">
                  <c:v>0.49</c:v>
                </c:pt>
                <c:pt idx="36">
                  <c:v>0.36</c:v>
                </c:pt>
                <c:pt idx="37">
                  <c:v>0.27</c:v>
                </c:pt>
                <c:pt idx="38">
                  <c:v>0.15</c:v>
                </c:pt>
                <c:pt idx="39">
                  <c:v>0.37</c:v>
                </c:pt>
                <c:pt idx="40">
                  <c:v>0.35</c:v>
                </c:pt>
                <c:pt idx="41">
                  <c:v>0.34</c:v>
                </c:pt>
                <c:pt idx="42">
                  <c:v>0.33</c:v>
                </c:pt>
                <c:pt idx="43">
                  <c:v>0.38</c:v>
                </c:pt>
                <c:pt idx="44">
                  <c:v>0.34</c:v>
                </c:pt>
                <c:pt idx="45">
                  <c:v>0.34</c:v>
                </c:pt>
                <c:pt idx="46">
                  <c:v>0.22</c:v>
                </c:pt>
                <c:pt idx="47">
                  <c:v>0.21</c:v>
                </c:pt>
                <c:pt idx="48">
                  <c:v>0.09</c:v>
                </c:pt>
                <c:pt idx="49">
                  <c:v>0.19</c:v>
                </c:pt>
                <c:pt idx="50">
                  <c:v>0.21</c:v>
                </c:pt>
                <c:pt idx="51">
                  <c:v>0.4</c:v>
                </c:pt>
                <c:pt idx="52">
                  <c:v>0.38</c:v>
                </c:pt>
                <c:pt idx="53">
                  <c:v>0.36</c:v>
                </c:pt>
                <c:pt idx="54">
                  <c:v>0.38</c:v>
                </c:pt>
                <c:pt idx="55">
                  <c:v>0.48</c:v>
                </c:pt>
                <c:pt idx="56">
                  <c:v>0.54</c:v>
                </c:pt>
                <c:pt idx="57">
                  <c:v>0.32</c:v>
                </c:pt>
                <c:pt idx="58">
                  <c:v>0.43</c:v>
                </c:pt>
                <c:pt idx="59">
                  <c:v>0.59</c:v>
                </c:pt>
                <c:pt idx="60">
                  <c:v>0.32</c:v>
                </c:pt>
                <c:pt idx="61">
                  <c:v>0.36</c:v>
                </c:pt>
                <c:pt idx="62">
                  <c:v>0.28000000000000003</c:v>
                </c:pt>
                <c:pt idx="63">
                  <c:v>0.21099999999999999</c:v>
                </c:pt>
                <c:pt idx="64">
                  <c:v>0.27</c:v>
                </c:pt>
                <c:pt idx="65">
                  <c:v>0.21</c:v>
                </c:pt>
                <c:pt idx="66">
                  <c:v>0.77</c:v>
                </c:pt>
                <c:pt idx="67">
                  <c:v>0.56000000000000005</c:v>
                </c:pt>
                <c:pt idx="68">
                  <c:v>0.3</c:v>
                </c:pt>
                <c:pt idx="69">
                  <c:v>0.35</c:v>
                </c:pt>
                <c:pt idx="70">
                  <c:v>0.43</c:v>
                </c:pt>
                <c:pt idx="71">
                  <c:v>0.33</c:v>
                </c:pt>
                <c:pt idx="72">
                  <c:v>0.5</c:v>
                </c:pt>
                <c:pt idx="73">
                  <c:v>0.35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945424"/>
        <c:axId val="231945816"/>
      </c:lineChart>
      <c:scatterChart>
        <c:scatterStyle val="lineMarker"/>
        <c:varyColors val="0"/>
        <c:ser>
          <c:idx val="1"/>
          <c:order val="1"/>
          <c:tx>
            <c:strRef>
              <c:f>'Graphiques DI'!$A$94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DI'!$B$94</c:f>
              <c:numCache>
                <c:formatCode>0.000</c:formatCode>
                <c:ptCount val="1"/>
                <c:pt idx="0">
                  <c:v>0.36028378378378373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DI'!$A$95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DI'!$B$95</c:f>
              <c:numCache>
                <c:formatCode>0.000</c:formatCode>
                <c:ptCount val="1"/>
                <c:pt idx="0">
                  <c:v>0.74235324324324314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DI'!$A$96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DI'!$B$96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945424"/>
        <c:axId val="231945816"/>
      </c:scatterChart>
      <c:catAx>
        <c:axId val="2319454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945816"/>
        <c:crosses val="autoZero"/>
        <c:auto val="1"/>
        <c:lblAlgn val="ctr"/>
        <c:lblOffset val="100"/>
        <c:noMultiLvlLbl val="0"/>
      </c:catAx>
      <c:valAx>
        <c:axId val="231945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945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G5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(DI)'!$AV$1</c:f>
              <c:strCache>
                <c:ptCount val="1"/>
                <c:pt idx="0">
                  <c:v>Seuil 1 sigma G5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(DI)'!$AV$2:$AV$75</c:f>
              <c:numCache>
                <c:formatCode>General</c:formatCode>
                <c:ptCount val="74"/>
                <c:pt idx="0">
                  <c:v>0.42151917624352131</c:v>
                </c:pt>
                <c:pt idx="1">
                  <c:v>0.42151917624352131</c:v>
                </c:pt>
                <c:pt idx="2">
                  <c:v>0.42151917624352131</c:v>
                </c:pt>
                <c:pt idx="3">
                  <c:v>0.42151917624352131</c:v>
                </c:pt>
                <c:pt idx="4">
                  <c:v>0.42151917624352131</c:v>
                </c:pt>
                <c:pt idx="5">
                  <c:v>0.42151917624352131</c:v>
                </c:pt>
                <c:pt idx="6">
                  <c:v>0.42151917624352131</c:v>
                </c:pt>
                <c:pt idx="7">
                  <c:v>0.42151917624352131</c:v>
                </c:pt>
                <c:pt idx="8">
                  <c:v>0.42151917624352131</c:v>
                </c:pt>
                <c:pt idx="9">
                  <c:v>0.42151917624352131</c:v>
                </c:pt>
                <c:pt idx="10">
                  <c:v>0.42151917624352131</c:v>
                </c:pt>
                <c:pt idx="11">
                  <c:v>0.42151917624352131</c:v>
                </c:pt>
                <c:pt idx="12">
                  <c:v>0.42151917624352131</c:v>
                </c:pt>
                <c:pt idx="13">
                  <c:v>0.42151917624352131</c:v>
                </c:pt>
                <c:pt idx="14">
                  <c:v>0.42151917624352131</c:v>
                </c:pt>
                <c:pt idx="15">
                  <c:v>0.42151917624352131</c:v>
                </c:pt>
                <c:pt idx="16">
                  <c:v>0.42151917624352131</c:v>
                </c:pt>
                <c:pt idx="17">
                  <c:v>0.42151917624352131</c:v>
                </c:pt>
                <c:pt idx="18">
                  <c:v>0.42151917624352131</c:v>
                </c:pt>
                <c:pt idx="19">
                  <c:v>0.42151917624352131</c:v>
                </c:pt>
                <c:pt idx="20">
                  <c:v>0.42151917624352131</c:v>
                </c:pt>
                <c:pt idx="21">
                  <c:v>0.42151917624352131</c:v>
                </c:pt>
                <c:pt idx="22">
                  <c:v>0.42151917624352131</c:v>
                </c:pt>
                <c:pt idx="23">
                  <c:v>0.42151917624352131</c:v>
                </c:pt>
                <c:pt idx="24">
                  <c:v>0.42151917624352131</c:v>
                </c:pt>
                <c:pt idx="25">
                  <c:v>0.42151917624352131</c:v>
                </c:pt>
                <c:pt idx="26">
                  <c:v>0.42151917624352131</c:v>
                </c:pt>
                <c:pt idx="27">
                  <c:v>0.42151917624352131</c:v>
                </c:pt>
                <c:pt idx="28">
                  <c:v>0.42151917624352131</c:v>
                </c:pt>
                <c:pt idx="29">
                  <c:v>0.42151917624352131</c:v>
                </c:pt>
                <c:pt idx="30">
                  <c:v>0.42151917624352131</c:v>
                </c:pt>
                <c:pt idx="31">
                  <c:v>0.42151917624352131</c:v>
                </c:pt>
                <c:pt idx="32">
                  <c:v>0.42151917624352131</c:v>
                </c:pt>
                <c:pt idx="33">
                  <c:v>0.42151917624352131</c:v>
                </c:pt>
                <c:pt idx="34">
                  <c:v>0.42151917624352131</c:v>
                </c:pt>
                <c:pt idx="35">
                  <c:v>0.42151917624352131</c:v>
                </c:pt>
                <c:pt idx="36">
                  <c:v>0.42151917624352131</c:v>
                </c:pt>
                <c:pt idx="37">
                  <c:v>0.42151917624352131</c:v>
                </c:pt>
                <c:pt idx="38">
                  <c:v>0.42151917624352131</c:v>
                </c:pt>
                <c:pt idx="39">
                  <c:v>0.42151917624352131</c:v>
                </c:pt>
                <c:pt idx="40">
                  <c:v>0.42151917624352131</c:v>
                </c:pt>
                <c:pt idx="41">
                  <c:v>0.42151917624352131</c:v>
                </c:pt>
                <c:pt idx="42">
                  <c:v>0.42151917624352131</c:v>
                </c:pt>
                <c:pt idx="43">
                  <c:v>0.42151917624352131</c:v>
                </c:pt>
                <c:pt idx="44">
                  <c:v>0.42151917624352131</c:v>
                </c:pt>
                <c:pt idx="45">
                  <c:v>0.42151917624352131</c:v>
                </c:pt>
                <c:pt idx="46">
                  <c:v>0.42151917624352131</c:v>
                </c:pt>
                <c:pt idx="47">
                  <c:v>0.42151917624352131</c:v>
                </c:pt>
                <c:pt idx="48">
                  <c:v>0.42151917624352131</c:v>
                </c:pt>
                <c:pt idx="49">
                  <c:v>0.42151917624352131</c:v>
                </c:pt>
                <c:pt idx="50">
                  <c:v>0.42151917624352131</c:v>
                </c:pt>
                <c:pt idx="51">
                  <c:v>0.42151917624352131</c:v>
                </c:pt>
                <c:pt idx="52">
                  <c:v>0.42151917624352131</c:v>
                </c:pt>
                <c:pt idx="53">
                  <c:v>0.42151917624352131</c:v>
                </c:pt>
                <c:pt idx="54">
                  <c:v>0.42151917624352131</c:v>
                </c:pt>
                <c:pt idx="55">
                  <c:v>0.42151917624352131</c:v>
                </c:pt>
                <c:pt idx="56">
                  <c:v>0.42151917624352131</c:v>
                </c:pt>
                <c:pt idx="57">
                  <c:v>0.42151917624352131</c:v>
                </c:pt>
                <c:pt idx="58">
                  <c:v>0.42151917624352131</c:v>
                </c:pt>
                <c:pt idx="59">
                  <c:v>0.42151917624352131</c:v>
                </c:pt>
                <c:pt idx="60">
                  <c:v>0.42151917624352131</c:v>
                </c:pt>
                <c:pt idx="61">
                  <c:v>0.42151917624352131</c:v>
                </c:pt>
                <c:pt idx="62">
                  <c:v>0.42151917624352131</c:v>
                </c:pt>
                <c:pt idx="63">
                  <c:v>0.42151917624352131</c:v>
                </c:pt>
                <c:pt idx="64">
                  <c:v>0.42151917624352131</c:v>
                </c:pt>
                <c:pt idx="65">
                  <c:v>0.42151917624352131</c:v>
                </c:pt>
                <c:pt idx="66">
                  <c:v>0.42151917624352131</c:v>
                </c:pt>
                <c:pt idx="67">
                  <c:v>0.42151917624352131</c:v>
                </c:pt>
                <c:pt idx="68">
                  <c:v>0.42151917624352131</c:v>
                </c:pt>
                <c:pt idx="69">
                  <c:v>0.42151917624352131</c:v>
                </c:pt>
                <c:pt idx="70">
                  <c:v>0.42151917624352131</c:v>
                </c:pt>
                <c:pt idx="71">
                  <c:v>0.42151917624352131</c:v>
                </c:pt>
                <c:pt idx="72">
                  <c:v>0.42151917624352131</c:v>
                </c:pt>
                <c:pt idx="73">
                  <c:v>0.42151917624352131</c:v>
                </c:pt>
              </c:numCache>
            </c:numRef>
          </c:val>
        </c:ser>
        <c:ser>
          <c:idx val="5"/>
          <c:order val="5"/>
          <c:tx>
            <c:strRef>
              <c:f>'DROIT Intrados (DI)'!$AW$1</c:f>
              <c:strCache>
                <c:ptCount val="1"/>
                <c:pt idx="0">
                  <c:v>Seuil 2 sigma G5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(DI)'!$AW$2:$AW$75</c:f>
              <c:numCache>
                <c:formatCode>General</c:formatCode>
                <c:ptCount val="74"/>
                <c:pt idx="0">
                  <c:v>0.12627593300027815</c:v>
                </c:pt>
                <c:pt idx="1">
                  <c:v>0.12627593300027815</c:v>
                </c:pt>
                <c:pt idx="2">
                  <c:v>0.12627593300027815</c:v>
                </c:pt>
                <c:pt idx="3">
                  <c:v>0.12627593300027815</c:v>
                </c:pt>
                <c:pt idx="4">
                  <c:v>0.12627593300027815</c:v>
                </c:pt>
                <c:pt idx="5">
                  <c:v>0.12627593300027815</c:v>
                </c:pt>
                <c:pt idx="6">
                  <c:v>0.12627593300027815</c:v>
                </c:pt>
                <c:pt idx="7">
                  <c:v>0.12627593300027815</c:v>
                </c:pt>
                <c:pt idx="8">
                  <c:v>0.12627593300027815</c:v>
                </c:pt>
                <c:pt idx="9">
                  <c:v>0.12627593300027815</c:v>
                </c:pt>
                <c:pt idx="10">
                  <c:v>0.12627593300027815</c:v>
                </c:pt>
                <c:pt idx="11">
                  <c:v>0.12627593300027815</c:v>
                </c:pt>
                <c:pt idx="12">
                  <c:v>0.12627593300027815</c:v>
                </c:pt>
                <c:pt idx="13">
                  <c:v>0.12627593300027815</c:v>
                </c:pt>
                <c:pt idx="14">
                  <c:v>0.12627593300027815</c:v>
                </c:pt>
                <c:pt idx="15">
                  <c:v>0.12627593300027815</c:v>
                </c:pt>
                <c:pt idx="16">
                  <c:v>0.12627593300027815</c:v>
                </c:pt>
                <c:pt idx="17">
                  <c:v>0.12627593300027815</c:v>
                </c:pt>
                <c:pt idx="18">
                  <c:v>0.12627593300027815</c:v>
                </c:pt>
                <c:pt idx="19">
                  <c:v>0.12627593300027815</c:v>
                </c:pt>
                <c:pt idx="20">
                  <c:v>0.12627593300027815</c:v>
                </c:pt>
                <c:pt idx="21">
                  <c:v>0.12627593300027815</c:v>
                </c:pt>
                <c:pt idx="22">
                  <c:v>0.12627593300027815</c:v>
                </c:pt>
                <c:pt idx="23">
                  <c:v>0.12627593300027815</c:v>
                </c:pt>
                <c:pt idx="24">
                  <c:v>0.12627593300027815</c:v>
                </c:pt>
                <c:pt idx="25">
                  <c:v>0.12627593300027815</c:v>
                </c:pt>
                <c:pt idx="26">
                  <c:v>0.12627593300027815</c:v>
                </c:pt>
                <c:pt idx="27">
                  <c:v>0.12627593300027815</c:v>
                </c:pt>
                <c:pt idx="28">
                  <c:v>0.12627593300027815</c:v>
                </c:pt>
                <c:pt idx="29">
                  <c:v>0.12627593300027815</c:v>
                </c:pt>
                <c:pt idx="30">
                  <c:v>0.12627593300027815</c:v>
                </c:pt>
                <c:pt idx="31">
                  <c:v>0.12627593300027815</c:v>
                </c:pt>
                <c:pt idx="32">
                  <c:v>0.12627593300027815</c:v>
                </c:pt>
                <c:pt idx="33">
                  <c:v>0.12627593300027815</c:v>
                </c:pt>
                <c:pt idx="34">
                  <c:v>0.12627593300027815</c:v>
                </c:pt>
                <c:pt idx="35">
                  <c:v>0.12627593300027815</c:v>
                </c:pt>
                <c:pt idx="36">
                  <c:v>0.12627593300027815</c:v>
                </c:pt>
                <c:pt idx="37">
                  <c:v>0.12627593300027815</c:v>
                </c:pt>
                <c:pt idx="38">
                  <c:v>0.12627593300027815</c:v>
                </c:pt>
                <c:pt idx="39">
                  <c:v>0.12627593300027815</c:v>
                </c:pt>
                <c:pt idx="40">
                  <c:v>0.12627593300027815</c:v>
                </c:pt>
                <c:pt idx="41">
                  <c:v>0.12627593300027815</c:v>
                </c:pt>
                <c:pt idx="42">
                  <c:v>0.12627593300027815</c:v>
                </c:pt>
                <c:pt idx="43">
                  <c:v>0.12627593300027815</c:v>
                </c:pt>
                <c:pt idx="44">
                  <c:v>0.12627593300027815</c:v>
                </c:pt>
                <c:pt idx="45">
                  <c:v>0.12627593300027815</c:v>
                </c:pt>
                <c:pt idx="46">
                  <c:v>0.12627593300027815</c:v>
                </c:pt>
                <c:pt idx="47">
                  <c:v>0.12627593300027815</c:v>
                </c:pt>
                <c:pt idx="48">
                  <c:v>0.12627593300027815</c:v>
                </c:pt>
                <c:pt idx="49">
                  <c:v>0.12627593300027815</c:v>
                </c:pt>
                <c:pt idx="50">
                  <c:v>0.12627593300027815</c:v>
                </c:pt>
                <c:pt idx="51">
                  <c:v>0.12627593300027815</c:v>
                </c:pt>
                <c:pt idx="52">
                  <c:v>0.12627593300027815</c:v>
                </c:pt>
                <c:pt idx="53">
                  <c:v>0.12627593300027815</c:v>
                </c:pt>
                <c:pt idx="54">
                  <c:v>0.12627593300027815</c:v>
                </c:pt>
                <c:pt idx="55">
                  <c:v>0.12627593300027815</c:v>
                </c:pt>
                <c:pt idx="56">
                  <c:v>0.12627593300027815</c:v>
                </c:pt>
                <c:pt idx="57">
                  <c:v>0.12627593300027815</c:v>
                </c:pt>
                <c:pt idx="58">
                  <c:v>0.12627593300027815</c:v>
                </c:pt>
                <c:pt idx="59">
                  <c:v>0.12627593300027815</c:v>
                </c:pt>
                <c:pt idx="60">
                  <c:v>0.12627593300027815</c:v>
                </c:pt>
                <c:pt idx="61">
                  <c:v>0.12627593300027815</c:v>
                </c:pt>
                <c:pt idx="62">
                  <c:v>0.12627593300027815</c:v>
                </c:pt>
                <c:pt idx="63">
                  <c:v>0.12627593300027815</c:v>
                </c:pt>
                <c:pt idx="64">
                  <c:v>0.12627593300027815</c:v>
                </c:pt>
                <c:pt idx="65">
                  <c:v>0.12627593300027815</c:v>
                </c:pt>
                <c:pt idx="66">
                  <c:v>0.12627593300027815</c:v>
                </c:pt>
                <c:pt idx="67">
                  <c:v>0.12627593300027815</c:v>
                </c:pt>
                <c:pt idx="68">
                  <c:v>0.12627593300027815</c:v>
                </c:pt>
                <c:pt idx="69">
                  <c:v>0.12627593300027815</c:v>
                </c:pt>
                <c:pt idx="70">
                  <c:v>0.12627593300027815</c:v>
                </c:pt>
                <c:pt idx="71">
                  <c:v>0.12627593300027815</c:v>
                </c:pt>
                <c:pt idx="72">
                  <c:v>0.12627593300027815</c:v>
                </c:pt>
                <c:pt idx="73">
                  <c:v>0.12627593300027815</c:v>
                </c:pt>
              </c:numCache>
            </c:numRef>
          </c:val>
        </c:ser>
        <c:ser>
          <c:idx val="6"/>
          <c:order val="6"/>
          <c:tx>
            <c:strRef>
              <c:f>'DROIT Intrados (DI)'!$AX$1</c:f>
              <c:strCache>
                <c:ptCount val="1"/>
                <c:pt idx="0">
                  <c:v>Seuil 3 sigma G5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(DI)'!$AX$2:$AX$75</c:f>
              <c:numCache>
                <c:formatCode>General</c:formatCode>
                <c:ptCount val="74"/>
                <c:pt idx="0">
                  <c:v>0.12627593300027815</c:v>
                </c:pt>
                <c:pt idx="1">
                  <c:v>0.12627593300027815</c:v>
                </c:pt>
                <c:pt idx="2">
                  <c:v>0.12627593300027815</c:v>
                </c:pt>
                <c:pt idx="3">
                  <c:v>0.12627593300027815</c:v>
                </c:pt>
                <c:pt idx="4">
                  <c:v>0.12627593300027815</c:v>
                </c:pt>
                <c:pt idx="5">
                  <c:v>0.12627593300027815</c:v>
                </c:pt>
                <c:pt idx="6">
                  <c:v>0.12627593300027815</c:v>
                </c:pt>
                <c:pt idx="7">
                  <c:v>0.12627593300027815</c:v>
                </c:pt>
                <c:pt idx="8">
                  <c:v>0.12627593300027815</c:v>
                </c:pt>
                <c:pt idx="9">
                  <c:v>0.12627593300027815</c:v>
                </c:pt>
                <c:pt idx="10">
                  <c:v>0.12627593300027815</c:v>
                </c:pt>
                <c:pt idx="11">
                  <c:v>0.12627593300027815</c:v>
                </c:pt>
                <c:pt idx="12">
                  <c:v>0.12627593300027815</c:v>
                </c:pt>
                <c:pt idx="13">
                  <c:v>0.12627593300027815</c:v>
                </c:pt>
                <c:pt idx="14">
                  <c:v>0.12627593300027815</c:v>
                </c:pt>
                <c:pt idx="15">
                  <c:v>0.12627593300027815</c:v>
                </c:pt>
                <c:pt idx="16">
                  <c:v>0.12627593300027815</c:v>
                </c:pt>
                <c:pt idx="17">
                  <c:v>0.12627593300027815</c:v>
                </c:pt>
                <c:pt idx="18">
                  <c:v>0.12627593300027815</c:v>
                </c:pt>
                <c:pt idx="19">
                  <c:v>0.12627593300027815</c:v>
                </c:pt>
                <c:pt idx="20">
                  <c:v>0.12627593300027815</c:v>
                </c:pt>
                <c:pt idx="21">
                  <c:v>0.12627593300027815</c:v>
                </c:pt>
                <c:pt idx="22">
                  <c:v>0.12627593300027815</c:v>
                </c:pt>
                <c:pt idx="23">
                  <c:v>0.12627593300027815</c:v>
                </c:pt>
                <c:pt idx="24">
                  <c:v>0.12627593300027815</c:v>
                </c:pt>
                <c:pt idx="25">
                  <c:v>0.12627593300027815</c:v>
                </c:pt>
                <c:pt idx="26">
                  <c:v>0.12627593300027815</c:v>
                </c:pt>
                <c:pt idx="27">
                  <c:v>0.12627593300027815</c:v>
                </c:pt>
                <c:pt idx="28">
                  <c:v>0.12627593300027815</c:v>
                </c:pt>
                <c:pt idx="29">
                  <c:v>0.12627593300027815</c:v>
                </c:pt>
                <c:pt idx="30">
                  <c:v>0.12627593300027815</c:v>
                </c:pt>
                <c:pt idx="31">
                  <c:v>0.12627593300027815</c:v>
                </c:pt>
                <c:pt idx="32">
                  <c:v>0.12627593300027815</c:v>
                </c:pt>
                <c:pt idx="33">
                  <c:v>0.12627593300027815</c:v>
                </c:pt>
                <c:pt idx="34">
                  <c:v>0.12627593300027815</c:v>
                </c:pt>
                <c:pt idx="35">
                  <c:v>0.12627593300027815</c:v>
                </c:pt>
                <c:pt idx="36">
                  <c:v>0.12627593300027815</c:v>
                </c:pt>
                <c:pt idx="37">
                  <c:v>0.12627593300027815</c:v>
                </c:pt>
                <c:pt idx="38">
                  <c:v>0.12627593300027815</c:v>
                </c:pt>
                <c:pt idx="39">
                  <c:v>0.12627593300027815</c:v>
                </c:pt>
                <c:pt idx="40">
                  <c:v>0.12627593300027815</c:v>
                </c:pt>
                <c:pt idx="41">
                  <c:v>0.12627593300027815</c:v>
                </c:pt>
                <c:pt idx="42">
                  <c:v>0.12627593300027815</c:v>
                </c:pt>
                <c:pt idx="43">
                  <c:v>0.12627593300027815</c:v>
                </c:pt>
                <c:pt idx="44">
                  <c:v>0.12627593300027815</c:v>
                </c:pt>
                <c:pt idx="45">
                  <c:v>0.12627593300027815</c:v>
                </c:pt>
                <c:pt idx="46">
                  <c:v>0.12627593300027815</c:v>
                </c:pt>
                <c:pt idx="47">
                  <c:v>0.12627593300027815</c:v>
                </c:pt>
                <c:pt idx="48">
                  <c:v>0.12627593300027815</c:v>
                </c:pt>
                <c:pt idx="49">
                  <c:v>0.12627593300027815</c:v>
                </c:pt>
                <c:pt idx="50">
                  <c:v>0.12627593300027815</c:v>
                </c:pt>
                <c:pt idx="51">
                  <c:v>0.12627593300027815</c:v>
                </c:pt>
                <c:pt idx="52">
                  <c:v>0.12627593300027815</c:v>
                </c:pt>
                <c:pt idx="53">
                  <c:v>0.12627593300027815</c:v>
                </c:pt>
                <c:pt idx="54">
                  <c:v>0.12627593300027815</c:v>
                </c:pt>
                <c:pt idx="55">
                  <c:v>0.12627593300027815</c:v>
                </c:pt>
                <c:pt idx="56">
                  <c:v>0.12627593300027815</c:v>
                </c:pt>
                <c:pt idx="57">
                  <c:v>0.12627593300027815</c:v>
                </c:pt>
                <c:pt idx="58">
                  <c:v>0.12627593300027815</c:v>
                </c:pt>
                <c:pt idx="59">
                  <c:v>0.12627593300027815</c:v>
                </c:pt>
                <c:pt idx="60">
                  <c:v>0.12627593300027815</c:v>
                </c:pt>
                <c:pt idx="61">
                  <c:v>0.12627593300027815</c:v>
                </c:pt>
                <c:pt idx="62">
                  <c:v>0.12627593300027815</c:v>
                </c:pt>
                <c:pt idx="63">
                  <c:v>0.12627593300027815</c:v>
                </c:pt>
                <c:pt idx="64">
                  <c:v>0.12627593300027815</c:v>
                </c:pt>
                <c:pt idx="65">
                  <c:v>0.12627593300027815</c:v>
                </c:pt>
                <c:pt idx="66">
                  <c:v>0.12627593300027815</c:v>
                </c:pt>
                <c:pt idx="67">
                  <c:v>0.12627593300027815</c:v>
                </c:pt>
                <c:pt idx="68">
                  <c:v>0.12627593300027815</c:v>
                </c:pt>
                <c:pt idx="69">
                  <c:v>0.12627593300027815</c:v>
                </c:pt>
                <c:pt idx="70">
                  <c:v>0.12627593300027815</c:v>
                </c:pt>
                <c:pt idx="71">
                  <c:v>0.12627593300027815</c:v>
                </c:pt>
                <c:pt idx="72">
                  <c:v>0.12627593300027815</c:v>
                </c:pt>
                <c:pt idx="73">
                  <c:v>0.12627593300027815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946600"/>
        <c:axId val="231946992"/>
      </c:areaChart>
      <c:lineChart>
        <c:grouping val="standard"/>
        <c:varyColors val="0"/>
        <c:ser>
          <c:idx val="0"/>
          <c:order val="0"/>
          <c:tx>
            <c:strRef>
              <c:f>'DROIT Intrados (DI)'!$L$1</c:f>
              <c:strCache>
                <c:ptCount val="1"/>
                <c:pt idx="0">
                  <c:v>cercle G5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(DI)'!$L$2:$L$75</c:f>
              <c:numCache>
                <c:formatCode>0.00</c:formatCode>
                <c:ptCount val="74"/>
                <c:pt idx="0">
                  <c:v>0.17</c:v>
                </c:pt>
                <c:pt idx="1">
                  <c:v>0.22</c:v>
                </c:pt>
                <c:pt idx="2">
                  <c:v>0.2</c:v>
                </c:pt>
                <c:pt idx="3">
                  <c:v>0.11</c:v>
                </c:pt>
                <c:pt idx="4">
                  <c:v>0.18</c:v>
                </c:pt>
                <c:pt idx="5">
                  <c:v>0.25</c:v>
                </c:pt>
                <c:pt idx="6">
                  <c:v>0.17</c:v>
                </c:pt>
                <c:pt idx="7">
                  <c:v>0.23</c:v>
                </c:pt>
                <c:pt idx="8">
                  <c:v>0.27</c:v>
                </c:pt>
                <c:pt idx="9">
                  <c:v>0.19</c:v>
                </c:pt>
                <c:pt idx="10">
                  <c:v>0.45</c:v>
                </c:pt>
                <c:pt idx="11">
                  <c:v>0.11</c:v>
                </c:pt>
                <c:pt idx="12">
                  <c:v>0.31</c:v>
                </c:pt>
                <c:pt idx="13">
                  <c:v>0.17</c:v>
                </c:pt>
                <c:pt idx="14">
                  <c:v>0.27</c:v>
                </c:pt>
                <c:pt idx="15">
                  <c:v>0.4</c:v>
                </c:pt>
                <c:pt idx="16">
                  <c:v>0.6</c:v>
                </c:pt>
                <c:pt idx="17">
                  <c:v>0.38</c:v>
                </c:pt>
                <c:pt idx="18">
                  <c:v>0.33</c:v>
                </c:pt>
                <c:pt idx="19">
                  <c:v>0.14000000000000001</c:v>
                </c:pt>
                <c:pt idx="20">
                  <c:v>0.04</c:v>
                </c:pt>
                <c:pt idx="21">
                  <c:v>0.64</c:v>
                </c:pt>
                <c:pt idx="22">
                  <c:v>0.43</c:v>
                </c:pt>
                <c:pt idx="23">
                  <c:v>0.3</c:v>
                </c:pt>
                <c:pt idx="24">
                  <c:v>0.47</c:v>
                </c:pt>
                <c:pt idx="25">
                  <c:v>0.15</c:v>
                </c:pt>
                <c:pt idx="26">
                  <c:v>0.15</c:v>
                </c:pt>
                <c:pt idx="27">
                  <c:v>0.36</c:v>
                </c:pt>
                <c:pt idx="28">
                  <c:v>0.3</c:v>
                </c:pt>
                <c:pt idx="29">
                  <c:v>0.28000000000000003</c:v>
                </c:pt>
                <c:pt idx="30">
                  <c:v>0.09</c:v>
                </c:pt>
                <c:pt idx="31">
                  <c:v>0.19</c:v>
                </c:pt>
                <c:pt idx="32">
                  <c:v>0.1</c:v>
                </c:pt>
                <c:pt idx="33">
                  <c:v>0.61</c:v>
                </c:pt>
                <c:pt idx="34">
                  <c:v>0.35</c:v>
                </c:pt>
                <c:pt idx="35">
                  <c:v>0.35</c:v>
                </c:pt>
                <c:pt idx="36">
                  <c:v>0.25</c:v>
                </c:pt>
                <c:pt idx="37">
                  <c:v>0.36</c:v>
                </c:pt>
                <c:pt idx="38">
                  <c:v>0.21</c:v>
                </c:pt>
                <c:pt idx="39">
                  <c:v>0.18</c:v>
                </c:pt>
                <c:pt idx="40">
                  <c:v>0.35</c:v>
                </c:pt>
                <c:pt idx="41">
                  <c:v>0.35</c:v>
                </c:pt>
                <c:pt idx="42">
                  <c:v>0.18</c:v>
                </c:pt>
                <c:pt idx="43">
                  <c:v>0.38</c:v>
                </c:pt>
                <c:pt idx="44">
                  <c:v>0.19</c:v>
                </c:pt>
                <c:pt idx="45">
                  <c:v>0.28000000000000003</c:v>
                </c:pt>
                <c:pt idx="46">
                  <c:v>0.4</c:v>
                </c:pt>
                <c:pt idx="47">
                  <c:v>0.19</c:v>
                </c:pt>
                <c:pt idx="48">
                  <c:v>0.42</c:v>
                </c:pt>
                <c:pt idx="49">
                  <c:v>0.26</c:v>
                </c:pt>
                <c:pt idx="50">
                  <c:v>0.32</c:v>
                </c:pt>
                <c:pt idx="51">
                  <c:v>0.5</c:v>
                </c:pt>
                <c:pt idx="52">
                  <c:v>0.24</c:v>
                </c:pt>
                <c:pt idx="53">
                  <c:v>0.39</c:v>
                </c:pt>
                <c:pt idx="54">
                  <c:v>0.39</c:v>
                </c:pt>
                <c:pt idx="55">
                  <c:v>0.43</c:v>
                </c:pt>
                <c:pt idx="56">
                  <c:v>0.33</c:v>
                </c:pt>
                <c:pt idx="57">
                  <c:v>0.15</c:v>
                </c:pt>
                <c:pt idx="58">
                  <c:v>0.46</c:v>
                </c:pt>
                <c:pt idx="59">
                  <c:v>0.33</c:v>
                </c:pt>
                <c:pt idx="60">
                  <c:v>0.23</c:v>
                </c:pt>
                <c:pt idx="61">
                  <c:v>0.3</c:v>
                </c:pt>
                <c:pt idx="62">
                  <c:v>0.35</c:v>
                </c:pt>
                <c:pt idx="63">
                  <c:v>0.19800000000000001</c:v>
                </c:pt>
                <c:pt idx="64">
                  <c:v>0.24</c:v>
                </c:pt>
                <c:pt idx="65">
                  <c:v>0.34</c:v>
                </c:pt>
                <c:pt idx="66">
                  <c:v>0.57999999999999996</c:v>
                </c:pt>
                <c:pt idx="67">
                  <c:v>0.3</c:v>
                </c:pt>
                <c:pt idx="68">
                  <c:v>0.21</c:v>
                </c:pt>
                <c:pt idx="69">
                  <c:v>0.37</c:v>
                </c:pt>
                <c:pt idx="70">
                  <c:v>0.32</c:v>
                </c:pt>
                <c:pt idx="71">
                  <c:v>0.28999999999999998</c:v>
                </c:pt>
                <c:pt idx="72">
                  <c:v>0.39</c:v>
                </c:pt>
                <c:pt idx="73">
                  <c:v>0.23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946600"/>
        <c:axId val="231946992"/>
      </c:lineChart>
      <c:scatterChart>
        <c:scatterStyle val="lineMarker"/>
        <c:varyColors val="0"/>
        <c:ser>
          <c:idx val="1"/>
          <c:order val="1"/>
          <c:tx>
            <c:strRef>
              <c:f>'Graphiques DI'!$A$106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DI'!$B$106</c:f>
              <c:numCache>
                <c:formatCode>0.000</c:formatCode>
                <c:ptCount val="1"/>
                <c:pt idx="0">
                  <c:v>0.29524324324324319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DI'!$A$107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DI'!$B$107</c:f>
              <c:numCache>
                <c:formatCode>0.000</c:formatCode>
                <c:ptCount val="1"/>
                <c:pt idx="0">
                  <c:v>0.65908810810810792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DI'!$A$108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DI'!$B$108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946600"/>
        <c:axId val="231946992"/>
      </c:scatterChart>
      <c:catAx>
        <c:axId val="231946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946992"/>
        <c:crosses val="autoZero"/>
        <c:auto val="1"/>
        <c:lblAlgn val="ctr"/>
        <c:lblOffset val="100"/>
        <c:noMultiLvlLbl val="0"/>
      </c:catAx>
      <c:valAx>
        <c:axId val="231946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946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G6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(DI)'!$AZ$1</c:f>
              <c:strCache>
                <c:ptCount val="1"/>
                <c:pt idx="0">
                  <c:v>Seuil 1 sigma G6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(DI)'!$AZ$2:$AZ$75</c:f>
              <c:numCache>
                <c:formatCode>General</c:formatCode>
                <c:ptCount val="74"/>
                <c:pt idx="0">
                  <c:v>0.56299539567767609</c:v>
                </c:pt>
                <c:pt idx="1">
                  <c:v>0.56299539567767609</c:v>
                </c:pt>
                <c:pt idx="2">
                  <c:v>0.56299539567767609</c:v>
                </c:pt>
                <c:pt idx="3">
                  <c:v>0.56299539567767609</c:v>
                </c:pt>
                <c:pt idx="4">
                  <c:v>0.56299539567767609</c:v>
                </c:pt>
                <c:pt idx="5">
                  <c:v>0.56299539567767609</c:v>
                </c:pt>
                <c:pt idx="6">
                  <c:v>0.56299539567767609</c:v>
                </c:pt>
                <c:pt idx="7">
                  <c:v>0.56299539567767609</c:v>
                </c:pt>
                <c:pt idx="8">
                  <c:v>0.56299539567767609</c:v>
                </c:pt>
                <c:pt idx="9">
                  <c:v>0.56299539567767609</c:v>
                </c:pt>
                <c:pt idx="10">
                  <c:v>0.56299539567767609</c:v>
                </c:pt>
                <c:pt idx="11">
                  <c:v>0.56299539567767609</c:v>
                </c:pt>
                <c:pt idx="12">
                  <c:v>0.56299539567767609</c:v>
                </c:pt>
                <c:pt idx="13">
                  <c:v>0.56299539567767609</c:v>
                </c:pt>
                <c:pt idx="14">
                  <c:v>0.56299539567767609</c:v>
                </c:pt>
                <c:pt idx="15">
                  <c:v>0.56299539567767609</c:v>
                </c:pt>
                <c:pt idx="16">
                  <c:v>0.56299539567767609</c:v>
                </c:pt>
                <c:pt idx="17">
                  <c:v>0.56299539567767609</c:v>
                </c:pt>
                <c:pt idx="18">
                  <c:v>0.56299539567767609</c:v>
                </c:pt>
                <c:pt idx="19">
                  <c:v>0.56299539567767609</c:v>
                </c:pt>
                <c:pt idx="20">
                  <c:v>0.56299539567767609</c:v>
                </c:pt>
                <c:pt idx="21">
                  <c:v>0.56299539567767609</c:v>
                </c:pt>
                <c:pt idx="22">
                  <c:v>0.56299539567767609</c:v>
                </c:pt>
                <c:pt idx="23">
                  <c:v>0.56299539567767609</c:v>
                </c:pt>
                <c:pt idx="24">
                  <c:v>0.56299539567767609</c:v>
                </c:pt>
                <c:pt idx="25">
                  <c:v>0.56299539567767609</c:v>
                </c:pt>
                <c:pt idx="26">
                  <c:v>0.56299539567767609</c:v>
                </c:pt>
                <c:pt idx="27">
                  <c:v>0.56299539567767609</c:v>
                </c:pt>
                <c:pt idx="28">
                  <c:v>0.56299539567767609</c:v>
                </c:pt>
                <c:pt idx="29">
                  <c:v>0.56299539567767609</c:v>
                </c:pt>
                <c:pt idx="30">
                  <c:v>0.56299539567767609</c:v>
                </c:pt>
                <c:pt idx="31">
                  <c:v>0.56299539567767609</c:v>
                </c:pt>
                <c:pt idx="32">
                  <c:v>0.56299539567767609</c:v>
                </c:pt>
                <c:pt idx="33">
                  <c:v>0.56299539567767609</c:v>
                </c:pt>
                <c:pt idx="34">
                  <c:v>0.56299539567767609</c:v>
                </c:pt>
                <c:pt idx="35">
                  <c:v>0.56299539567767609</c:v>
                </c:pt>
                <c:pt idx="36">
                  <c:v>0.56299539567767609</c:v>
                </c:pt>
                <c:pt idx="37">
                  <c:v>0.56299539567767609</c:v>
                </c:pt>
                <c:pt idx="38">
                  <c:v>0.56299539567767609</c:v>
                </c:pt>
                <c:pt idx="39">
                  <c:v>0.56299539567767609</c:v>
                </c:pt>
                <c:pt idx="40">
                  <c:v>0.56299539567767609</c:v>
                </c:pt>
                <c:pt idx="41">
                  <c:v>0.56299539567767609</c:v>
                </c:pt>
                <c:pt idx="42">
                  <c:v>0.56299539567767609</c:v>
                </c:pt>
                <c:pt idx="43">
                  <c:v>0.56299539567767609</c:v>
                </c:pt>
                <c:pt idx="44">
                  <c:v>0.56299539567767609</c:v>
                </c:pt>
                <c:pt idx="45">
                  <c:v>0.56299539567767609</c:v>
                </c:pt>
                <c:pt idx="46">
                  <c:v>0.56299539567767609</c:v>
                </c:pt>
                <c:pt idx="47">
                  <c:v>0.56299539567767609</c:v>
                </c:pt>
                <c:pt idx="48">
                  <c:v>0.56299539567767609</c:v>
                </c:pt>
                <c:pt idx="49">
                  <c:v>0.56299539567767609</c:v>
                </c:pt>
                <c:pt idx="50">
                  <c:v>0.56299539567767609</c:v>
                </c:pt>
                <c:pt idx="51">
                  <c:v>0.56299539567767609</c:v>
                </c:pt>
                <c:pt idx="52">
                  <c:v>0.56299539567767609</c:v>
                </c:pt>
                <c:pt idx="53">
                  <c:v>0.56299539567767609</c:v>
                </c:pt>
                <c:pt idx="54">
                  <c:v>0.56299539567767609</c:v>
                </c:pt>
                <c:pt idx="55">
                  <c:v>0.56299539567767609</c:v>
                </c:pt>
                <c:pt idx="56">
                  <c:v>0.56299539567767609</c:v>
                </c:pt>
                <c:pt idx="57">
                  <c:v>0.56299539567767609</c:v>
                </c:pt>
                <c:pt idx="58">
                  <c:v>0.56299539567767609</c:v>
                </c:pt>
                <c:pt idx="59">
                  <c:v>0.56299539567767609</c:v>
                </c:pt>
                <c:pt idx="60">
                  <c:v>0.56299539567767609</c:v>
                </c:pt>
                <c:pt idx="61">
                  <c:v>0.56299539567767609</c:v>
                </c:pt>
                <c:pt idx="62">
                  <c:v>0.56299539567767609</c:v>
                </c:pt>
                <c:pt idx="63">
                  <c:v>0.56299539567767609</c:v>
                </c:pt>
                <c:pt idx="64">
                  <c:v>0.56299539567767609</c:v>
                </c:pt>
                <c:pt idx="65">
                  <c:v>0.56299539567767609</c:v>
                </c:pt>
                <c:pt idx="66">
                  <c:v>0.56299539567767609</c:v>
                </c:pt>
                <c:pt idx="67">
                  <c:v>0.56299539567767609</c:v>
                </c:pt>
                <c:pt idx="68">
                  <c:v>0.56299539567767609</c:v>
                </c:pt>
                <c:pt idx="69">
                  <c:v>0.56299539567767609</c:v>
                </c:pt>
                <c:pt idx="70">
                  <c:v>0.56299539567767609</c:v>
                </c:pt>
                <c:pt idx="71">
                  <c:v>0.56299539567767609</c:v>
                </c:pt>
                <c:pt idx="72">
                  <c:v>0.56299539567767609</c:v>
                </c:pt>
                <c:pt idx="73">
                  <c:v>0.56299539567767609</c:v>
                </c:pt>
              </c:numCache>
            </c:numRef>
          </c:val>
        </c:ser>
        <c:ser>
          <c:idx val="5"/>
          <c:order val="5"/>
          <c:tx>
            <c:strRef>
              <c:f>'DROIT Intrados (DI)'!$BA$1</c:f>
              <c:strCache>
                <c:ptCount val="1"/>
                <c:pt idx="0">
                  <c:v>Seuil 2 sigma G6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(DI)'!$BA$2:$BA$75</c:f>
              <c:numCache>
                <c:formatCode>General</c:formatCode>
                <c:ptCount val="74"/>
                <c:pt idx="0">
                  <c:v>0.15238728756956804</c:v>
                </c:pt>
                <c:pt idx="1">
                  <c:v>0.15238728756956804</c:v>
                </c:pt>
                <c:pt idx="2">
                  <c:v>0.15238728756956804</c:v>
                </c:pt>
                <c:pt idx="3">
                  <c:v>0.15238728756956804</c:v>
                </c:pt>
                <c:pt idx="4">
                  <c:v>0.15238728756956804</c:v>
                </c:pt>
                <c:pt idx="5">
                  <c:v>0.15238728756956804</c:v>
                </c:pt>
                <c:pt idx="6">
                  <c:v>0.15238728756956804</c:v>
                </c:pt>
                <c:pt idx="7">
                  <c:v>0.15238728756956804</c:v>
                </c:pt>
                <c:pt idx="8">
                  <c:v>0.15238728756956804</c:v>
                </c:pt>
                <c:pt idx="9">
                  <c:v>0.15238728756956804</c:v>
                </c:pt>
                <c:pt idx="10">
                  <c:v>0.15238728756956804</c:v>
                </c:pt>
                <c:pt idx="11">
                  <c:v>0.15238728756956804</c:v>
                </c:pt>
                <c:pt idx="12">
                  <c:v>0.15238728756956804</c:v>
                </c:pt>
                <c:pt idx="13">
                  <c:v>0.15238728756956804</c:v>
                </c:pt>
                <c:pt idx="14">
                  <c:v>0.15238728756956804</c:v>
                </c:pt>
                <c:pt idx="15">
                  <c:v>0.15238728756956804</c:v>
                </c:pt>
                <c:pt idx="16">
                  <c:v>0.15238728756956804</c:v>
                </c:pt>
                <c:pt idx="17">
                  <c:v>0.15238728756956804</c:v>
                </c:pt>
                <c:pt idx="18">
                  <c:v>0.15238728756956804</c:v>
                </c:pt>
                <c:pt idx="19">
                  <c:v>0.15238728756956804</c:v>
                </c:pt>
                <c:pt idx="20">
                  <c:v>0.15238728756956804</c:v>
                </c:pt>
                <c:pt idx="21">
                  <c:v>0.15238728756956804</c:v>
                </c:pt>
                <c:pt idx="22">
                  <c:v>0.15238728756956804</c:v>
                </c:pt>
                <c:pt idx="23">
                  <c:v>0.15238728756956804</c:v>
                </c:pt>
                <c:pt idx="24">
                  <c:v>0.15238728756956804</c:v>
                </c:pt>
                <c:pt idx="25">
                  <c:v>0.15238728756956804</c:v>
                </c:pt>
                <c:pt idx="26">
                  <c:v>0.15238728756956804</c:v>
                </c:pt>
                <c:pt idx="27">
                  <c:v>0.15238728756956804</c:v>
                </c:pt>
                <c:pt idx="28">
                  <c:v>0.15238728756956804</c:v>
                </c:pt>
                <c:pt idx="29">
                  <c:v>0.15238728756956804</c:v>
                </c:pt>
                <c:pt idx="30">
                  <c:v>0.15238728756956804</c:v>
                </c:pt>
                <c:pt idx="31">
                  <c:v>0.15238728756956804</c:v>
                </c:pt>
                <c:pt idx="32">
                  <c:v>0.15238728756956804</c:v>
                </c:pt>
                <c:pt idx="33">
                  <c:v>0.15238728756956804</c:v>
                </c:pt>
                <c:pt idx="34">
                  <c:v>0.15238728756956804</c:v>
                </c:pt>
                <c:pt idx="35">
                  <c:v>0.15238728756956804</c:v>
                </c:pt>
                <c:pt idx="36">
                  <c:v>0.15238728756956804</c:v>
                </c:pt>
                <c:pt idx="37">
                  <c:v>0.15238728756956804</c:v>
                </c:pt>
                <c:pt idx="38">
                  <c:v>0.15238728756956804</c:v>
                </c:pt>
                <c:pt idx="39">
                  <c:v>0.15238728756956804</c:v>
                </c:pt>
                <c:pt idx="40">
                  <c:v>0.15238728756956804</c:v>
                </c:pt>
                <c:pt idx="41">
                  <c:v>0.15238728756956804</c:v>
                </c:pt>
                <c:pt idx="42">
                  <c:v>0.15238728756956804</c:v>
                </c:pt>
                <c:pt idx="43">
                  <c:v>0.15238728756956804</c:v>
                </c:pt>
                <c:pt idx="44">
                  <c:v>0.15238728756956804</c:v>
                </c:pt>
                <c:pt idx="45">
                  <c:v>0.15238728756956804</c:v>
                </c:pt>
                <c:pt idx="46">
                  <c:v>0.15238728756956804</c:v>
                </c:pt>
                <c:pt idx="47">
                  <c:v>0.15238728756956804</c:v>
                </c:pt>
                <c:pt idx="48">
                  <c:v>0.15238728756956804</c:v>
                </c:pt>
                <c:pt idx="49">
                  <c:v>0.15238728756956804</c:v>
                </c:pt>
                <c:pt idx="50">
                  <c:v>0.15238728756956804</c:v>
                </c:pt>
                <c:pt idx="51">
                  <c:v>0.15238728756956804</c:v>
                </c:pt>
                <c:pt idx="52">
                  <c:v>0.15238728756956804</c:v>
                </c:pt>
                <c:pt idx="53">
                  <c:v>0.15238728756956804</c:v>
                </c:pt>
                <c:pt idx="54">
                  <c:v>0.15238728756956804</c:v>
                </c:pt>
                <c:pt idx="55">
                  <c:v>0.15238728756956804</c:v>
                </c:pt>
                <c:pt idx="56">
                  <c:v>0.15238728756956804</c:v>
                </c:pt>
                <c:pt idx="57">
                  <c:v>0.15238728756956804</c:v>
                </c:pt>
                <c:pt idx="58">
                  <c:v>0.15238728756956804</c:v>
                </c:pt>
                <c:pt idx="59">
                  <c:v>0.15238728756956804</c:v>
                </c:pt>
                <c:pt idx="60">
                  <c:v>0.15238728756956804</c:v>
                </c:pt>
                <c:pt idx="61">
                  <c:v>0.15238728756956804</c:v>
                </c:pt>
                <c:pt idx="62">
                  <c:v>0.15238728756956804</c:v>
                </c:pt>
                <c:pt idx="63">
                  <c:v>0.15238728756956804</c:v>
                </c:pt>
                <c:pt idx="64">
                  <c:v>0.15238728756956804</c:v>
                </c:pt>
                <c:pt idx="65">
                  <c:v>0.15238728756956804</c:v>
                </c:pt>
                <c:pt idx="66">
                  <c:v>0.15238728756956804</c:v>
                </c:pt>
                <c:pt idx="67">
                  <c:v>0.15238728756956804</c:v>
                </c:pt>
                <c:pt idx="68">
                  <c:v>0.15238728756956804</c:v>
                </c:pt>
                <c:pt idx="69">
                  <c:v>0.15238728756956804</c:v>
                </c:pt>
                <c:pt idx="70">
                  <c:v>0.15238728756956804</c:v>
                </c:pt>
                <c:pt idx="71">
                  <c:v>0.15238728756956804</c:v>
                </c:pt>
                <c:pt idx="72">
                  <c:v>0.15238728756956804</c:v>
                </c:pt>
                <c:pt idx="73">
                  <c:v>0.15238728756956804</c:v>
                </c:pt>
              </c:numCache>
            </c:numRef>
          </c:val>
        </c:ser>
        <c:ser>
          <c:idx val="6"/>
          <c:order val="6"/>
          <c:tx>
            <c:strRef>
              <c:f>'DROIT Intrados (DI)'!$BB$1</c:f>
              <c:strCache>
                <c:ptCount val="1"/>
                <c:pt idx="0">
                  <c:v>Seuil 3 sigma G6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(DI)'!$BB$2:$BB$75</c:f>
              <c:numCache>
                <c:formatCode>General</c:formatCode>
                <c:ptCount val="74"/>
                <c:pt idx="0">
                  <c:v>0.15238728756956804</c:v>
                </c:pt>
                <c:pt idx="1">
                  <c:v>0.15238728756956804</c:v>
                </c:pt>
                <c:pt idx="2">
                  <c:v>0.15238728756956804</c:v>
                </c:pt>
                <c:pt idx="3">
                  <c:v>0.15238728756956804</c:v>
                </c:pt>
                <c:pt idx="4">
                  <c:v>0.15238728756956804</c:v>
                </c:pt>
                <c:pt idx="5">
                  <c:v>0.15238728756956804</c:v>
                </c:pt>
                <c:pt idx="6">
                  <c:v>0.15238728756956804</c:v>
                </c:pt>
                <c:pt idx="7">
                  <c:v>0.15238728756956804</c:v>
                </c:pt>
                <c:pt idx="8">
                  <c:v>0.15238728756956804</c:v>
                </c:pt>
                <c:pt idx="9">
                  <c:v>0.15238728756956804</c:v>
                </c:pt>
                <c:pt idx="10">
                  <c:v>0.15238728756956804</c:v>
                </c:pt>
                <c:pt idx="11">
                  <c:v>0.15238728756956804</c:v>
                </c:pt>
                <c:pt idx="12">
                  <c:v>0.15238728756956804</c:v>
                </c:pt>
                <c:pt idx="13">
                  <c:v>0.15238728756956804</c:v>
                </c:pt>
                <c:pt idx="14">
                  <c:v>0.15238728756956804</c:v>
                </c:pt>
                <c:pt idx="15">
                  <c:v>0.15238728756956804</c:v>
                </c:pt>
                <c:pt idx="16">
                  <c:v>0.15238728756956804</c:v>
                </c:pt>
                <c:pt idx="17">
                  <c:v>0.15238728756956804</c:v>
                </c:pt>
                <c:pt idx="18">
                  <c:v>0.15238728756956804</c:v>
                </c:pt>
                <c:pt idx="19">
                  <c:v>0.15238728756956804</c:v>
                </c:pt>
                <c:pt idx="20">
                  <c:v>0.15238728756956804</c:v>
                </c:pt>
                <c:pt idx="21">
                  <c:v>0.15238728756956804</c:v>
                </c:pt>
                <c:pt idx="22">
                  <c:v>0.15238728756956804</c:v>
                </c:pt>
                <c:pt idx="23">
                  <c:v>0.15238728756956804</c:v>
                </c:pt>
                <c:pt idx="24">
                  <c:v>0.15238728756956804</c:v>
                </c:pt>
                <c:pt idx="25">
                  <c:v>0.15238728756956804</c:v>
                </c:pt>
                <c:pt idx="26">
                  <c:v>0.15238728756956804</c:v>
                </c:pt>
                <c:pt idx="27">
                  <c:v>0.15238728756956804</c:v>
                </c:pt>
                <c:pt idx="28">
                  <c:v>0.15238728756956804</c:v>
                </c:pt>
                <c:pt idx="29">
                  <c:v>0.15238728756956804</c:v>
                </c:pt>
                <c:pt idx="30">
                  <c:v>0.15238728756956804</c:v>
                </c:pt>
                <c:pt idx="31">
                  <c:v>0.15238728756956804</c:v>
                </c:pt>
                <c:pt idx="32">
                  <c:v>0.15238728756956804</c:v>
                </c:pt>
                <c:pt idx="33">
                  <c:v>0.15238728756956804</c:v>
                </c:pt>
                <c:pt idx="34">
                  <c:v>0.15238728756956804</c:v>
                </c:pt>
                <c:pt idx="35">
                  <c:v>0.15238728756956804</c:v>
                </c:pt>
                <c:pt idx="36">
                  <c:v>0.15238728756956804</c:v>
                </c:pt>
                <c:pt idx="37">
                  <c:v>0.15238728756956804</c:v>
                </c:pt>
                <c:pt idx="38">
                  <c:v>0.15238728756956804</c:v>
                </c:pt>
                <c:pt idx="39">
                  <c:v>0.15238728756956804</c:v>
                </c:pt>
                <c:pt idx="40">
                  <c:v>0.15238728756956804</c:v>
                </c:pt>
                <c:pt idx="41">
                  <c:v>0.15238728756956804</c:v>
                </c:pt>
                <c:pt idx="42">
                  <c:v>0.15238728756956804</c:v>
                </c:pt>
                <c:pt idx="43">
                  <c:v>0.15238728756956804</c:v>
                </c:pt>
                <c:pt idx="44">
                  <c:v>0.15238728756956804</c:v>
                </c:pt>
                <c:pt idx="45">
                  <c:v>0.15238728756956804</c:v>
                </c:pt>
                <c:pt idx="46">
                  <c:v>0.15238728756956804</c:v>
                </c:pt>
                <c:pt idx="47">
                  <c:v>0.15238728756956804</c:v>
                </c:pt>
                <c:pt idx="48">
                  <c:v>0.15238728756956804</c:v>
                </c:pt>
                <c:pt idx="49">
                  <c:v>0.15238728756956804</c:v>
                </c:pt>
                <c:pt idx="50">
                  <c:v>0.15238728756956804</c:v>
                </c:pt>
                <c:pt idx="51">
                  <c:v>0.15238728756956804</c:v>
                </c:pt>
                <c:pt idx="52">
                  <c:v>0.15238728756956804</c:v>
                </c:pt>
                <c:pt idx="53">
                  <c:v>0.15238728756956804</c:v>
                </c:pt>
                <c:pt idx="54">
                  <c:v>0.15238728756956804</c:v>
                </c:pt>
                <c:pt idx="55">
                  <c:v>0.15238728756956804</c:v>
                </c:pt>
                <c:pt idx="56">
                  <c:v>0.15238728756956804</c:v>
                </c:pt>
                <c:pt idx="57">
                  <c:v>0.15238728756956804</c:v>
                </c:pt>
                <c:pt idx="58">
                  <c:v>0.15238728756956804</c:v>
                </c:pt>
                <c:pt idx="59">
                  <c:v>0.15238728756956804</c:v>
                </c:pt>
                <c:pt idx="60">
                  <c:v>0.15238728756956804</c:v>
                </c:pt>
                <c:pt idx="61">
                  <c:v>0.15238728756956804</c:v>
                </c:pt>
                <c:pt idx="62">
                  <c:v>0.15238728756956804</c:v>
                </c:pt>
                <c:pt idx="63">
                  <c:v>0.15238728756956804</c:v>
                </c:pt>
                <c:pt idx="64">
                  <c:v>0.15238728756956804</c:v>
                </c:pt>
                <c:pt idx="65">
                  <c:v>0.15238728756956804</c:v>
                </c:pt>
                <c:pt idx="66">
                  <c:v>0.15238728756956804</c:v>
                </c:pt>
                <c:pt idx="67">
                  <c:v>0.15238728756956804</c:v>
                </c:pt>
                <c:pt idx="68">
                  <c:v>0.15238728756956804</c:v>
                </c:pt>
                <c:pt idx="69">
                  <c:v>0.15238728756956804</c:v>
                </c:pt>
                <c:pt idx="70">
                  <c:v>0.15238728756956804</c:v>
                </c:pt>
                <c:pt idx="71">
                  <c:v>0.15238728756956804</c:v>
                </c:pt>
                <c:pt idx="72">
                  <c:v>0.15238728756956804</c:v>
                </c:pt>
                <c:pt idx="73">
                  <c:v>0.15238728756956804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947776"/>
        <c:axId val="231948168"/>
      </c:areaChart>
      <c:lineChart>
        <c:grouping val="standard"/>
        <c:varyColors val="0"/>
        <c:ser>
          <c:idx val="0"/>
          <c:order val="0"/>
          <c:tx>
            <c:strRef>
              <c:f>'DROIT Intrados (DI)'!$M$1</c:f>
              <c:strCache>
                <c:ptCount val="1"/>
                <c:pt idx="0">
                  <c:v>cercle G6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(DI)'!$M$2:$M$75</c:f>
              <c:numCache>
                <c:formatCode>0.00</c:formatCode>
                <c:ptCount val="74"/>
                <c:pt idx="0">
                  <c:v>0.23</c:v>
                </c:pt>
                <c:pt idx="1">
                  <c:v>0.39</c:v>
                </c:pt>
                <c:pt idx="2">
                  <c:v>0.4</c:v>
                </c:pt>
                <c:pt idx="3">
                  <c:v>0.15</c:v>
                </c:pt>
                <c:pt idx="4">
                  <c:v>0.28000000000000003</c:v>
                </c:pt>
                <c:pt idx="5">
                  <c:v>0.38</c:v>
                </c:pt>
                <c:pt idx="6">
                  <c:v>0.15</c:v>
                </c:pt>
                <c:pt idx="7">
                  <c:v>0.32</c:v>
                </c:pt>
                <c:pt idx="8">
                  <c:v>0.4</c:v>
                </c:pt>
                <c:pt idx="9">
                  <c:v>0.24</c:v>
                </c:pt>
                <c:pt idx="10">
                  <c:v>0.61</c:v>
                </c:pt>
                <c:pt idx="11">
                  <c:v>0.06</c:v>
                </c:pt>
                <c:pt idx="12">
                  <c:v>0.41</c:v>
                </c:pt>
                <c:pt idx="13">
                  <c:v>0.24</c:v>
                </c:pt>
                <c:pt idx="14">
                  <c:v>0.35</c:v>
                </c:pt>
                <c:pt idx="15">
                  <c:v>0.57999999999999996</c:v>
                </c:pt>
                <c:pt idx="16">
                  <c:v>0.68</c:v>
                </c:pt>
                <c:pt idx="17">
                  <c:v>0.48</c:v>
                </c:pt>
                <c:pt idx="18">
                  <c:v>0.51</c:v>
                </c:pt>
                <c:pt idx="19">
                  <c:v>0.23</c:v>
                </c:pt>
                <c:pt idx="20">
                  <c:v>0.14000000000000001</c:v>
                </c:pt>
                <c:pt idx="21">
                  <c:v>0.77</c:v>
                </c:pt>
                <c:pt idx="22">
                  <c:v>0.59</c:v>
                </c:pt>
                <c:pt idx="23">
                  <c:v>0.37</c:v>
                </c:pt>
                <c:pt idx="24">
                  <c:v>0.7</c:v>
                </c:pt>
                <c:pt idx="25">
                  <c:v>0.28999999999999998</c:v>
                </c:pt>
                <c:pt idx="26">
                  <c:v>0.24</c:v>
                </c:pt>
                <c:pt idx="27">
                  <c:v>0.49</c:v>
                </c:pt>
                <c:pt idx="28">
                  <c:v>0.41</c:v>
                </c:pt>
                <c:pt idx="29">
                  <c:v>0.31</c:v>
                </c:pt>
                <c:pt idx="30">
                  <c:v>0.2</c:v>
                </c:pt>
                <c:pt idx="31">
                  <c:v>0.3</c:v>
                </c:pt>
                <c:pt idx="32">
                  <c:v>0.24</c:v>
                </c:pt>
                <c:pt idx="33">
                  <c:v>0.69</c:v>
                </c:pt>
                <c:pt idx="34">
                  <c:v>0.51</c:v>
                </c:pt>
                <c:pt idx="35">
                  <c:v>0.52</c:v>
                </c:pt>
                <c:pt idx="36">
                  <c:v>0.4</c:v>
                </c:pt>
                <c:pt idx="37">
                  <c:v>0.46</c:v>
                </c:pt>
                <c:pt idx="38">
                  <c:v>0.33</c:v>
                </c:pt>
                <c:pt idx="39">
                  <c:v>0.27</c:v>
                </c:pt>
                <c:pt idx="40">
                  <c:v>0.42</c:v>
                </c:pt>
                <c:pt idx="41">
                  <c:v>0.57999999999999996</c:v>
                </c:pt>
                <c:pt idx="42">
                  <c:v>0.3</c:v>
                </c:pt>
                <c:pt idx="43">
                  <c:v>0.76</c:v>
                </c:pt>
                <c:pt idx="44">
                  <c:v>0.28000000000000003</c:v>
                </c:pt>
                <c:pt idx="45">
                  <c:v>0.47</c:v>
                </c:pt>
                <c:pt idx="46">
                  <c:v>0.47</c:v>
                </c:pt>
                <c:pt idx="47">
                  <c:v>0.28999999999999998</c:v>
                </c:pt>
                <c:pt idx="48">
                  <c:v>0.47</c:v>
                </c:pt>
                <c:pt idx="49">
                  <c:v>0.39</c:v>
                </c:pt>
                <c:pt idx="50">
                  <c:v>0.45</c:v>
                </c:pt>
                <c:pt idx="51">
                  <c:v>0.6</c:v>
                </c:pt>
                <c:pt idx="52">
                  <c:v>0.4</c:v>
                </c:pt>
                <c:pt idx="53">
                  <c:v>0.43</c:v>
                </c:pt>
                <c:pt idx="54">
                  <c:v>0.49</c:v>
                </c:pt>
                <c:pt idx="55">
                  <c:v>0.54</c:v>
                </c:pt>
                <c:pt idx="56">
                  <c:v>0.51</c:v>
                </c:pt>
                <c:pt idx="57">
                  <c:v>0.28999999999999998</c:v>
                </c:pt>
                <c:pt idx="58">
                  <c:v>0.61</c:v>
                </c:pt>
                <c:pt idx="59">
                  <c:v>0.55000000000000004</c:v>
                </c:pt>
                <c:pt idx="60">
                  <c:v>0.35</c:v>
                </c:pt>
                <c:pt idx="61">
                  <c:v>0.47</c:v>
                </c:pt>
                <c:pt idx="62">
                  <c:v>0.44</c:v>
                </c:pt>
                <c:pt idx="63">
                  <c:v>0.255</c:v>
                </c:pt>
                <c:pt idx="64">
                  <c:v>0.23</c:v>
                </c:pt>
                <c:pt idx="65">
                  <c:v>0.47</c:v>
                </c:pt>
                <c:pt idx="66">
                  <c:v>0.68</c:v>
                </c:pt>
                <c:pt idx="67">
                  <c:v>0.35</c:v>
                </c:pt>
                <c:pt idx="68">
                  <c:v>0.4</c:v>
                </c:pt>
                <c:pt idx="69">
                  <c:v>0.48</c:v>
                </c:pt>
                <c:pt idx="70">
                  <c:v>0.4</c:v>
                </c:pt>
                <c:pt idx="71">
                  <c:v>0.34</c:v>
                </c:pt>
                <c:pt idx="72">
                  <c:v>0.56000000000000005</c:v>
                </c:pt>
                <c:pt idx="73">
                  <c:v>0.34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947776"/>
        <c:axId val="231948168"/>
      </c:lineChart>
      <c:scatterChart>
        <c:scatterStyle val="lineMarker"/>
        <c:varyColors val="0"/>
        <c:ser>
          <c:idx val="1"/>
          <c:order val="1"/>
          <c:tx>
            <c:strRef>
              <c:f>'Graphiques DI'!$A$118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DI'!$B$118</c:f>
              <c:numCache>
                <c:formatCode>0.000</c:formatCode>
                <c:ptCount val="1"/>
                <c:pt idx="0">
                  <c:v>0.41060810810810799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DI'!$A$119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DI'!$B$119</c:f>
              <c:numCache>
                <c:formatCode>0.000</c:formatCode>
                <c:ptCount val="1"/>
                <c:pt idx="0">
                  <c:v>0.86262837837837836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DI'!$A$120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DI'!$B$120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947776"/>
        <c:axId val="231948168"/>
      </c:scatterChart>
      <c:catAx>
        <c:axId val="2319477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948168"/>
        <c:crosses val="autoZero"/>
        <c:auto val="1"/>
        <c:lblAlgn val="ctr"/>
        <c:lblOffset val="100"/>
        <c:noMultiLvlLbl val="0"/>
      </c:catAx>
      <c:valAx>
        <c:axId val="231948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1947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G7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(DI)'!$BD$1</c:f>
              <c:strCache>
                <c:ptCount val="1"/>
                <c:pt idx="0">
                  <c:v>Seuil 1 sigma G7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(DI)'!$BD$2:$BD$75</c:f>
              <c:numCache>
                <c:formatCode>General</c:formatCode>
                <c:ptCount val="74"/>
                <c:pt idx="0">
                  <c:v>0.6651031343852678</c:v>
                </c:pt>
                <c:pt idx="1">
                  <c:v>0.6651031343852678</c:v>
                </c:pt>
                <c:pt idx="2">
                  <c:v>0.6651031343852678</c:v>
                </c:pt>
                <c:pt idx="3">
                  <c:v>0.6651031343852678</c:v>
                </c:pt>
                <c:pt idx="4">
                  <c:v>0.6651031343852678</c:v>
                </c:pt>
                <c:pt idx="5">
                  <c:v>0.6651031343852678</c:v>
                </c:pt>
                <c:pt idx="6">
                  <c:v>0.6651031343852678</c:v>
                </c:pt>
                <c:pt idx="7">
                  <c:v>0.6651031343852678</c:v>
                </c:pt>
                <c:pt idx="8">
                  <c:v>0.6651031343852678</c:v>
                </c:pt>
                <c:pt idx="9">
                  <c:v>0.6651031343852678</c:v>
                </c:pt>
                <c:pt idx="10">
                  <c:v>0.6651031343852678</c:v>
                </c:pt>
                <c:pt idx="11">
                  <c:v>0.6651031343852678</c:v>
                </c:pt>
                <c:pt idx="12">
                  <c:v>0.6651031343852678</c:v>
                </c:pt>
                <c:pt idx="13">
                  <c:v>0.6651031343852678</c:v>
                </c:pt>
                <c:pt idx="14">
                  <c:v>0.6651031343852678</c:v>
                </c:pt>
                <c:pt idx="15">
                  <c:v>0.6651031343852678</c:v>
                </c:pt>
                <c:pt idx="16">
                  <c:v>0.6651031343852678</c:v>
                </c:pt>
                <c:pt idx="17">
                  <c:v>0.6651031343852678</c:v>
                </c:pt>
                <c:pt idx="18">
                  <c:v>0.6651031343852678</c:v>
                </c:pt>
                <c:pt idx="19">
                  <c:v>0.6651031343852678</c:v>
                </c:pt>
                <c:pt idx="20">
                  <c:v>0.6651031343852678</c:v>
                </c:pt>
                <c:pt idx="21">
                  <c:v>0.6651031343852678</c:v>
                </c:pt>
                <c:pt idx="22">
                  <c:v>0.6651031343852678</c:v>
                </c:pt>
                <c:pt idx="23">
                  <c:v>0.6651031343852678</c:v>
                </c:pt>
                <c:pt idx="24">
                  <c:v>0.6651031343852678</c:v>
                </c:pt>
                <c:pt idx="25">
                  <c:v>0.6651031343852678</c:v>
                </c:pt>
                <c:pt idx="26">
                  <c:v>0.6651031343852678</c:v>
                </c:pt>
                <c:pt idx="27">
                  <c:v>0.6651031343852678</c:v>
                </c:pt>
                <c:pt idx="28">
                  <c:v>0.6651031343852678</c:v>
                </c:pt>
                <c:pt idx="29">
                  <c:v>0.6651031343852678</c:v>
                </c:pt>
                <c:pt idx="30">
                  <c:v>0.6651031343852678</c:v>
                </c:pt>
                <c:pt idx="31">
                  <c:v>0.6651031343852678</c:v>
                </c:pt>
                <c:pt idx="32">
                  <c:v>0.6651031343852678</c:v>
                </c:pt>
                <c:pt idx="33">
                  <c:v>0.6651031343852678</c:v>
                </c:pt>
                <c:pt idx="34">
                  <c:v>0.6651031343852678</c:v>
                </c:pt>
                <c:pt idx="35">
                  <c:v>0.6651031343852678</c:v>
                </c:pt>
                <c:pt idx="36">
                  <c:v>0.6651031343852678</c:v>
                </c:pt>
                <c:pt idx="37">
                  <c:v>0.6651031343852678</c:v>
                </c:pt>
                <c:pt idx="38">
                  <c:v>0.6651031343852678</c:v>
                </c:pt>
                <c:pt idx="39">
                  <c:v>0.6651031343852678</c:v>
                </c:pt>
                <c:pt idx="40">
                  <c:v>0.6651031343852678</c:v>
                </c:pt>
                <c:pt idx="41">
                  <c:v>0.6651031343852678</c:v>
                </c:pt>
                <c:pt idx="42">
                  <c:v>0.6651031343852678</c:v>
                </c:pt>
                <c:pt idx="43">
                  <c:v>0.6651031343852678</c:v>
                </c:pt>
                <c:pt idx="44">
                  <c:v>0.6651031343852678</c:v>
                </c:pt>
                <c:pt idx="45">
                  <c:v>0.6651031343852678</c:v>
                </c:pt>
                <c:pt idx="46">
                  <c:v>0.6651031343852678</c:v>
                </c:pt>
                <c:pt idx="47">
                  <c:v>0.6651031343852678</c:v>
                </c:pt>
                <c:pt idx="48">
                  <c:v>0.6651031343852678</c:v>
                </c:pt>
                <c:pt idx="49">
                  <c:v>0.6651031343852678</c:v>
                </c:pt>
                <c:pt idx="50">
                  <c:v>0.6651031343852678</c:v>
                </c:pt>
                <c:pt idx="51">
                  <c:v>0.6651031343852678</c:v>
                </c:pt>
                <c:pt idx="52">
                  <c:v>0.6651031343852678</c:v>
                </c:pt>
                <c:pt idx="53">
                  <c:v>0.6651031343852678</c:v>
                </c:pt>
                <c:pt idx="54">
                  <c:v>0.6651031343852678</c:v>
                </c:pt>
                <c:pt idx="55">
                  <c:v>0.6651031343852678</c:v>
                </c:pt>
                <c:pt idx="56">
                  <c:v>0.6651031343852678</c:v>
                </c:pt>
                <c:pt idx="57">
                  <c:v>0.6651031343852678</c:v>
                </c:pt>
                <c:pt idx="58">
                  <c:v>0.6651031343852678</c:v>
                </c:pt>
                <c:pt idx="59">
                  <c:v>0.6651031343852678</c:v>
                </c:pt>
                <c:pt idx="60">
                  <c:v>0.6651031343852678</c:v>
                </c:pt>
                <c:pt idx="61">
                  <c:v>0.6651031343852678</c:v>
                </c:pt>
                <c:pt idx="62">
                  <c:v>0.6651031343852678</c:v>
                </c:pt>
                <c:pt idx="63">
                  <c:v>0.6651031343852678</c:v>
                </c:pt>
                <c:pt idx="64">
                  <c:v>0.6651031343852678</c:v>
                </c:pt>
                <c:pt idx="65">
                  <c:v>0.6651031343852678</c:v>
                </c:pt>
                <c:pt idx="66">
                  <c:v>0.6651031343852678</c:v>
                </c:pt>
                <c:pt idx="67">
                  <c:v>0.6651031343852678</c:v>
                </c:pt>
                <c:pt idx="68">
                  <c:v>0.6651031343852678</c:v>
                </c:pt>
                <c:pt idx="69">
                  <c:v>0.6651031343852678</c:v>
                </c:pt>
                <c:pt idx="70">
                  <c:v>0.6651031343852678</c:v>
                </c:pt>
                <c:pt idx="71">
                  <c:v>0.6651031343852678</c:v>
                </c:pt>
                <c:pt idx="72">
                  <c:v>0.6651031343852678</c:v>
                </c:pt>
                <c:pt idx="73">
                  <c:v>0.6651031343852678</c:v>
                </c:pt>
              </c:numCache>
            </c:numRef>
          </c:val>
        </c:ser>
        <c:ser>
          <c:idx val="5"/>
          <c:order val="5"/>
          <c:tx>
            <c:strRef>
              <c:f>'DROIT Intrados (DI)'!$BE$1</c:f>
              <c:strCache>
                <c:ptCount val="1"/>
                <c:pt idx="0">
                  <c:v>Seuil 2 sigma G7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(DI)'!$BE$1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'DROIT Intrados (DI)'!$BF$1</c:f>
              <c:strCache>
                <c:ptCount val="1"/>
                <c:pt idx="0">
                  <c:v>Seuil 3 sigma G7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(DI)'!$BF$2:$BF$75</c:f>
              <c:numCache>
                <c:formatCode>General</c:formatCode>
                <c:ptCount val="74"/>
                <c:pt idx="0">
                  <c:v>0.1768193506014839</c:v>
                </c:pt>
                <c:pt idx="1">
                  <c:v>0.1768193506014839</c:v>
                </c:pt>
                <c:pt idx="2">
                  <c:v>0.1768193506014839</c:v>
                </c:pt>
                <c:pt idx="3">
                  <c:v>0.1768193506014839</c:v>
                </c:pt>
                <c:pt idx="4">
                  <c:v>0.1768193506014839</c:v>
                </c:pt>
                <c:pt idx="5">
                  <c:v>0.1768193506014839</c:v>
                </c:pt>
                <c:pt idx="6">
                  <c:v>0.1768193506014839</c:v>
                </c:pt>
                <c:pt idx="7">
                  <c:v>0.1768193506014839</c:v>
                </c:pt>
                <c:pt idx="8">
                  <c:v>0.1768193506014839</c:v>
                </c:pt>
                <c:pt idx="9">
                  <c:v>0.1768193506014839</c:v>
                </c:pt>
                <c:pt idx="10">
                  <c:v>0.1768193506014839</c:v>
                </c:pt>
                <c:pt idx="11">
                  <c:v>0.1768193506014839</c:v>
                </c:pt>
                <c:pt idx="12">
                  <c:v>0.1768193506014839</c:v>
                </c:pt>
                <c:pt idx="13">
                  <c:v>0.1768193506014839</c:v>
                </c:pt>
                <c:pt idx="14">
                  <c:v>0.1768193506014839</c:v>
                </c:pt>
                <c:pt idx="15">
                  <c:v>0.1768193506014839</c:v>
                </c:pt>
                <c:pt idx="16">
                  <c:v>0.1768193506014839</c:v>
                </c:pt>
                <c:pt idx="17">
                  <c:v>0.1768193506014839</c:v>
                </c:pt>
                <c:pt idx="18">
                  <c:v>0.1768193506014839</c:v>
                </c:pt>
                <c:pt idx="19">
                  <c:v>0.1768193506014839</c:v>
                </c:pt>
                <c:pt idx="20">
                  <c:v>0.1768193506014839</c:v>
                </c:pt>
                <c:pt idx="21">
                  <c:v>0.1768193506014839</c:v>
                </c:pt>
                <c:pt idx="22">
                  <c:v>0.1768193506014839</c:v>
                </c:pt>
                <c:pt idx="23">
                  <c:v>0.1768193506014839</c:v>
                </c:pt>
                <c:pt idx="24">
                  <c:v>0.1768193506014839</c:v>
                </c:pt>
                <c:pt idx="25">
                  <c:v>0.1768193506014839</c:v>
                </c:pt>
                <c:pt idx="26">
                  <c:v>0.1768193506014839</c:v>
                </c:pt>
                <c:pt idx="27">
                  <c:v>0.1768193506014839</c:v>
                </c:pt>
                <c:pt idx="28">
                  <c:v>0.1768193506014839</c:v>
                </c:pt>
                <c:pt idx="29">
                  <c:v>0.1768193506014839</c:v>
                </c:pt>
                <c:pt idx="30">
                  <c:v>0.1768193506014839</c:v>
                </c:pt>
                <c:pt idx="31">
                  <c:v>0.1768193506014839</c:v>
                </c:pt>
                <c:pt idx="32">
                  <c:v>0.1768193506014839</c:v>
                </c:pt>
                <c:pt idx="33">
                  <c:v>0.1768193506014839</c:v>
                </c:pt>
                <c:pt idx="34">
                  <c:v>0.1768193506014839</c:v>
                </c:pt>
                <c:pt idx="35">
                  <c:v>0.1768193506014839</c:v>
                </c:pt>
                <c:pt idx="36">
                  <c:v>0.1768193506014839</c:v>
                </c:pt>
                <c:pt idx="37">
                  <c:v>0.1768193506014839</c:v>
                </c:pt>
                <c:pt idx="38">
                  <c:v>0.1768193506014839</c:v>
                </c:pt>
                <c:pt idx="39">
                  <c:v>0.1768193506014839</c:v>
                </c:pt>
                <c:pt idx="40">
                  <c:v>0.1768193506014839</c:v>
                </c:pt>
                <c:pt idx="41">
                  <c:v>0.1768193506014839</c:v>
                </c:pt>
                <c:pt idx="42">
                  <c:v>0.1768193506014839</c:v>
                </c:pt>
                <c:pt idx="43">
                  <c:v>0.1768193506014839</c:v>
                </c:pt>
                <c:pt idx="44">
                  <c:v>0.1768193506014839</c:v>
                </c:pt>
                <c:pt idx="45">
                  <c:v>0.1768193506014839</c:v>
                </c:pt>
                <c:pt idx="46">
                  <c:v>0.1768193506014839</c:v>
                </c:pt>
                <c:pt idx="47">
                  <c:v>0.1768193506014839</c:v>
                </c:pt>
                <c:pt idx="48">
                  <c:v>0.1768193506014839</c:v>
                </c:pt>
                <c:pt idx="49">
                  <c:v>0.1768193506014839</c:v>
                </c:pt>
                <c:pt idx="50">
                  <c:v>0.1768193506014839</c:v>
                </c:pt>
                <c:pt idx="51">
                  <c:v>0.1768193506014839</c:v>
                </c:pt>
                <c:pt idx="52">
                  <c:v>0.1768193506014839</c:v>
                </c:pt>
                <c:pt idx="53">
                  <c:v>0.1768193506014839</c:v>
                </c:pt>
                <c:pt idx="54">
                  <c:v>0.1768193506014839</c:v>
                </c:pt>
                <c:pt idx="55">
                  <c:v>0.1768193506014839</c:v>
                </c:pt>
                <c:pt idx="56">
                  <c:v>0.1768193506014839</c:v>
                </c:pt>
                <c:pt idx="57">
                  <c:v>0.1768193506014839</c:v>
                </c:pt>
                <c:pt idx="58">
                  <c:v>0.1768193506014839</c:v>
                </c:pt>
                <c:pt idx="59">
                  <c:v>0.1768193506014839</c:v>
                </c:pt>
                <c:pt idx="60">
                  <c:v>0.1768193506014839</c:v>
                </c:pt>
                <c:pt idx="61">
                  <c:v>0.1768193506014839</c:v>
                </c:pt>
                <c:pt idx="62">
                  <c:v>0.1768193506014839</c:v>
                </c:pt>
                <c:pt idx="63">
                  <c:v>0.1768193506014839</c:v>
                </c:pt>
                <c:pt idx="64">
                  <c:v>0.1768193506014839</c:v>
                </c:pt>
                <c:pt idx="65">
                  <c:v>0.1768193506014839</c:v>
                </c:pt>
                <c:pt idx="66">
                  <c:v>0.1768193506014839</c:v>
                </c:pt>
                <c:pt idx="67">
                  <c:v>0.1768193506014839</c:v>
                </c:pt>
                <c:pt idx="68">
                  <c:v>0.1768193506014839</c:v>
                </c:pt>
                <c:pt idx="69">
                  <c:v>0.1768193506014839</c:v>
                </c:pt>
                <c:pt idx="70">
                  <c:v>0.1768193506014839</c:v>
                </c:pt>
                <c:pt idx="71">
                  <c:v>0.1768193506014839</c:v>
                </c:pt>
                <c:pt idx="72">
                  <c:v>0.1768193506014839</c:v>
                </c:pt>
                <c:pt idx="73">
                  <c:v>0.1768193506014839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883248"/>
        <c:axId val="236883640"/>
      </c:areaChart>
      <c:lineChart>
        <c:grouping val="standard"/>
        <c:varyColors val="0"/>
        <c:ser>
          <c:idx val="0"/>
          <c:order val="0"/>
          <c:tx>
            <c:strRef>
              <c:f>'DROIT Intrados (DI)'!$N$1</c:f>
              <c:strCache>
                <c:ptCount val="1"/>
                <c:pt idx="0">
                  <c:v>cercle G7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(DI)'!$N$2:$N$75</c:f>
              <c:numCache>
                <c:formatCode>0.00</c:formatCode>
                <c:ptCount val="74"/>
                <c:pt idx="0">
                  <c:v>0.4</c:v>
                </c:pt>
                <c:pt idx="1">
                  <c:v>0.28000000000000003</c:v>
                </c:pt>
                <c:pt idx="2">
                  <c:v>0.51</c:v>
                </c:pt>
                <c:pt idx="3">
                  <c:v>0.28000000000000003</c:v>
                </c:pt>
                <c:pt idx="4">
                  <c:v>0.37</c:v>
                </c:pt>
                <c:pt idx="5">
                  <c:v>0.53</c:v>
                </c:pt>
                <c:pt idx="6">
                  <c:v>0.11</c:v>
                </c:pt>
                <c:pt idx="7">
                  <c:v>0.55000000000000004</c:v>
                </c:pt>
                <c:pt idx="8">
                  <c:v>0.42</c:v>
                </c:pt>
                <c:pt idx="9">
                  <c:v>0.35</c:v>
                </c:pt>
                <c:pt idx="10">
                  <c:v>0.7</c:v>
                </c:pt>
                <c:pt idx="11">
                  <c:v>0.13</c:v>
                </c:pt>
                <c:pt idx="12">
                  <c:v>0.53</c:v>
                </c:pt>
                <c:pt idx="13">
                  <c:v>0.3</c:v>
                </c:pt>
                <c:pt idx="14">
                  <c:v>0.43</c:v>
                </c:pt>
                <c:pt idx="15">
                  <c:v>0.62</c:v>
                </c:pt>
                <c:pt idx="16">
                  <c:v>1.04</c:v>
                </c:pt>
                <c:pt idx="17">
                  <c:v>0.6</c:v>
                </c:pt>
                <c:pt idx="18">
                  <c:v>0.7</c:v>
                </c:pt>
                <c:pt idx="19">
                  <c:v>0.27</c:v>
                </c:pt>
                <c:pt idx="20">
                  <c:v>0.27</c:v>
                </c:pt>
                <c:pt idx="21">
                  <c:v>0.87</c:v>
                </c:pt>
                <c:pt idx="22">
                  <c:v>0.67</c:v>
                </c:pt>
                <c:pt idx="23">
                  <c:v>0.44</c:v>
                </c:pt>
                <c:pt idx="24">
                  <c:v>0.84</c:v>
                </c:pt>
                <c:pt idx="25">
                  <c:v>0.42</c:v>
                </c:pt>
                <c:pt idx="26">
                  <c:v>0.44</c:v>
                </c:pt>
                <c:pt idx="27">
                  <c:v>0.69</c:v>
                </c:pt>
                <c:pt idx="28">
                  <c:v>0.5</c:v>
                </c:pt>
                <c:pt idx="29">
                  <c:v>0.39</c:v>
                </c:pt>
                <c:pt idx="30">
                  <c:v>0.12</c:v>
                </c:pt>
                <c:pt idx="31">
                  <c:v>0.4</c:v>
                </c:pt>
                <c:pt idx="32">
                  <c:v>0.32</c:v>
                </c:pt>
                <c:pt idx="33">
                  <c:v>0.78</c:v>
                </c:pt>
                <c:pt idx="34">
                  <c:v>0.61</c:v>
                </c:pt>
                <c:pt idx="35">
                  <c:v>0.66</c:v>
                </c:pt>
                <c:pt idx="36">
                  <c:v>0.38</c:v>
                </c:pt>
                <c:pt idx="37">
                  <c:v>0.35</c:v>
                </c:pt>
                <c:pt idx="38">
                  <c:v>0.51</c:v>
                </c:pt>
                <c:pt idx="39">
                  <c:v>0.3</c:v>
                </c:pt>
                <c:pt idx="40">
                  <c:v>0.5</c:v>
                </c:pt>
                <c:pt idx="41">
                  <c:v>0.67</c:v>
                </c:pt>
                <c:pt idx="42">
                  <c:v>0.38</c:v>
                </c:pt>
                <c:pt idx="43">
                  <c:v>0.67</c:v>
                </c:pt>
                <c:pt idx="44">
                  <c:v>0.43</c:v>
                </c:pt>
                <c:pt idx="45">
                  <c:v>0.52</c:v>
                </c:pt>
                <c:pt idx="46">
                  <c:v>0.54</c:v>
                </c:pt>
                <c:pt idx="47">
                  <c:v>0.3</c:v>
                </c:pt>
                <c:pt idx="48">
                  <c:v>0.62</c:v>
                </c:pt>
                <c:pt idx="49">
                  <c:v>0.51</c:v>
                </c:pt>
                <c:pt idx="50">
                  <c:v>0.48</c:v>
                </c:pt>
                <c:pt idx="51">
                  <c:v>0.68</c:v>
                </c:pt>
                <c:pt idx="52">
                  <c:v>0.43</c:v>
                </c:pt>
                <c:pt idx="53">
                  <c:v>0.48</c:v>
                </c:pt>
                <c:pt idx="54">
                  <c:v>0.53</c:v>
                </c:pt>
                <c:pt idx="55">
                  <c:v>0.59</c:v>
                </c:pt>
                <c:pt idx="56">
                  <c:v>0.69</c:v>
                </c:pt>
                <c:pt idx="57">
                  <c:v>0.23</c:v>
                </c:pt>
                <c:pt idx="58">
                  <c:v>0.67</c:v>
                </c:pt>
                <c:pt idx="59">
                  <c:v>0.59</c:v>
                </c:pt>
                <c:pt idx="60">
                  <c:v>0.41</c:v>
                </c:pt>
                <c:pt idx="61">
                  <c:v>0.39</c:v>
                </c:pt>
                <c:pt idx="62">
                  <c:v>0.5</c:v>
                </c:pt>
                <c:pt idx="63">
                  <c:v>0.20300000000000001</c:v>
                </c:pt>
                <c:pt idx="64">
                  <c:v>0.42</c:v>
                </c:pt>
                <c:pt idx="65">
                  <c:v>0.52</c:v>
                </c:pt>
                <c:pt idx="66">
                  <c:v>0.81</c:v>
                </c:pt>
                <c:pt idx="67">
                  <c:v>0.43</c:v>
                </c:pt>
                <c:pt idx="68">
                  <c:v>0.54</c:v>
                </c:pt>
                <c:pt idx="69">
                  <c:v>0.55000000000000004</c:v>
                </c:pt>
                <c:pt idx="70">
                  <c:v>0.42</c:v>
                </c:pt>
                <c:pt idx="71">
                  <c:v>0.42</c:v>
                </c:pt>
                <c:pt idx="72">
                  <c:v>0.55000000000000004</c:v>
                </c:pt>
                <c:pt idx="73">
                  <c:v>0.38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883248"/>
        <c:axId val="236883640"/>
      </c:lineChart>
      <c:scatterChart>
        <c:scatterStyle val="lineMarker"/>
        <c:varyColors val="0"/>
        <c:ser>
          <c:idx val="1"/>
          <c:order val="1"/>
          <c:tx>
            <c:strRef>
              <c:f>'Graphiques DI'!$A$130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DI'!$B$130</c:f>
              <c:numCache>
                <c:formatCode>0.000</c:formatCode>
                <c:ptCount val="1"/>
                <c:pt idx="0">
                  <c:v>0.4882837837837839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DI'!$A$131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DI'!$B$131</c:f>
              <c:numCache>
                <c:formatCode>0.000</c:formatCode>
                <c:ptCount val="1"/>
                <c:pt idx="0">
                  <c:v>1.030240810810811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DI'!$A$132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DI'!$B$132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883248"/>
        <c:axId val="236883640"/>
      </c:scatterChart>
      <c:catAx>
        <c:axId val="2368832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883640"/>
        <c:crosses val="autoZero"/>
        <c:auto val="1"/>
        <c:lblAlgn val="ctr"/>
        <c:lblOffset val="100"/>
        <c:noMultiLvlLbl val="0"/>
      </c:catAx>
      <c:valAx>
        <c:axId val="236883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883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G8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(DI)'!$BH$1</c:f>
              <c:strCache>
                <c:ptCount val="1"/>
                <c:pt idx="0">
                  <c:v>Seuil 1 sigma G8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(DI)'!$BH$2:$BH$75</c:f>
              <c:numCache>
                <c:formatCode>General</c:formatCode>
                <c:ptCount val="74"/>
                <c:pt idx="0">
                  <c:v>0.82807308937029012</c:v>
                </c:pt>
                <c:pt idx="1">
                  <c:v>0.82807308937029012</c:v>
                </c:pt>
                <c:pt idx="2">
                  <c:v>0.82807308937029012</c:v>
                </c:pt>
                <c:pt idx="3">
                  <c:v>0.82807308937029012</c:v>
                </c:pt>
                <c:pt idx="4">
                  <c:v>0.82807308937029012</c:v>
                </c:pt>
                <c:pt idx="5">
                  <c:v>0.82807308937029012</c:v>
                </c:pt>
                <c:pt idx="6">
                  <c:v>0.82807308937029012</c:v>
                </c:pt>
                <c:pt idx="7">
                  <c:v>0.82807308937029012</c:v>
                </c:pt>
                <c:pt idx="8">
                  <c:v>0.82807308937029012</c:v>
                </c:pt>
                <c:pt idx="9">
                  <c:v>0.82807308937029012</c:v>
                </c:pt>
                <c:pt idx="10">
                  <c:v>0.82807308937029012</c:v>
                </c:pt>
                <c:pt idx="11">
                  <c:v>0.82807308937029012</c:v>
                </c:pt>
                <c:pt idx="12">
                  <c:v>0.82807308937029012</c:v>
                </c:pt>
                <c:pt idx="13">
                  <c:v>0.82807308937029012</c:v>
                </c:pt>
                <c:pt idx="14">
                  <c:v>0.82807308937029012</c:v>
                </c:pt>
                <c:pt idx="15">
                  <c:v>0.82807308937029012</c:v>
                </c:pt>
                <c:pt idx="16">
                  <c:v>0.82807308937029012</c:v>
                </c:pt>
                <c:pt idx="17">
                  <c:v>0.82807308937029012</c:v>
                </c:pt>
                <c:pt idx="18">
                  <c:v>0.82807308937029012</c:v>
                </c:pt>
                <c:pt idx="19">
                  <c:v>0.82807308937029012</c:v>
                </c:pt>
                <c:pt idx="20">
                  <c:v>0.82807308937029012</c:v>
                </c:pt>
                <c:pt idx="21">
                  <c:v>0.82807308937029012</c:v>
                </c:pt>
                <c:pt idx="22">
                  <c:v>0.82807308937029012</c:v>
                </c:pt>
                <c:pt idx="23">
                  <c:v>0.82807308937029012</c:v>
                </c:pt>
                <c:pt idx="24">
                  <c:v>0.82807308937029012</c:v>
                </c:pt>
                <c:pt idx="25">
                  <c:v>0.82807308937029012</c:v>
                </c:pt>
                <c:pt idx="26">
                  <c:v>0.82807308937029012</c:v>
                </c:pt>
                <c:pt idx="27">
                  <c:v>0.82807308937029012</c:v>
                </c:pt>
                <c:pt idx="28">
                  <c:v>0.82807308937029012</c:v>
                </c:pt>
                <c:pt idx="29">
                  <c:v>0.82807308937029012</c:v>
                </c:pt>
                <c:pt idx="30">
                  <c:v>0.82807308937029012</c:v>
                </c:pt>
                <c:pt idx="31">
                  <c:v>0.82807308937029012</c:v>
                </c:pt>
                <c:pt idx="32">
                  <c:v>0.82807308937029012</c:v>
                </c:pt>
                <c:pt idx="33">
                  <c:v>0.82807308937029012</c:v>
                </c:pt>
                <c:pt idx="34">
                  <c:v>0.82807308937029012</c:v>
                </c:pt>
                <c:pt idx="35">
                  <c:v>0.82807308937029012</c:v>
                </c:pt>
                <c:pt idx="36">
                  <c:v>0.82807308937029012</c:v>
                </c:pt>
                <c:pt idx="37">
                  <c:v>0.82807308937029012</c:v>
                </c:pt>
                <c:pt idx="38">
                  <c:v>0.82807308937029012</c:v>
                </c:pt>
                <c:pt idx="39">
                  <c:v>0.82807308937029012</c:v>
                </c:pt>
                <c:pt idx="40">
                  <c:v>0.82807308937029012</c:v>
                </c:pt>
                <c:pt idx="41">
                  <c:v>0.82807308937029012</c:v>
                </c:pt>
                <c:pt idx="42">
                  <c:v>0.82807308937029012</c:v>
                </c:pt>
                <c:pt idx="43">
                  <c:v>0.82807308937029012</c:v>
                </c:pt>
                <c:pt idx="44">
                  <c:v>0.82807308937029012</c:v>
                </c:pt>
                <c:pt idx="45">
                  <c:v>0.82807308937029012</c:v>
                </c:pt>
                <c:pt idx="46">
                  <c:v>0.82807308937029012</c:v>
                </c:pt>
                <c:pt idx="47">
                  <c:v>0.82807308937029012</c:v>
                </c:pt>
                <c:pt idx="48">
                  <c:v>0.82807308937029012</c:v>
                </c:pt>
                <c:pt idx="49">
                  <c:v>0.82807308937029012</c:v>
                </c:pt>
                <c:pt idx="50">
                  <c:v>0.82807308937029012</c:v>
                </c:pt>
                <c:pt idx="51">
                  <c:v>0.82807308937029012</c:v>
                </c:pt>
                <c:pt idx="52">
                  <c:v>0.82807308937029012</c:v>
                </c:pt>
                <c:pt idx="53">
                  <c:v>0.82807308937029012</c:v>
                </c:pt>
                <c:pt idx="54">
                  <c:v>0.82807308937029012</c:v>
                </c:pt>
                <c:pt idx="55">
                  <c:v>0.82807308937029012</c:v>
                </c:pt>
                <c:pt idx="56">
                  <c:v>0.82807308937029012</c:v>
                </c:pt>
                <c:pt idx="57">
                  <c:v>0.82807308937029012</c:v>
                </c:pt>
                <c:pt idx="58">
                  <c:v>0.82807308937029012</c:v>
                </c:pt>
                <c:pt idx="59">
                  <c:v>0.82807308937029012</c:v>
                </c:pt>
                <c:pt idx="60">
                  <c:v>0.82807308937029012</c:v>
                </c:pt>
                <c:pt idx="61">
                  <c:v>0.82807308937029012</c:v>
                </c:pt>
                <c:pt idx="62">
                  <c:v>0.82807308937029012</c:v>
                </c:pt>
                <c:pt idx="63">
                  <c:v>0.82807308937029012</c:v>
                </c:pt>
                <c:pt idx="64">
                  <c:v>0.82807308937029012</c:v>
                </c:pt>
                <c:pt idx="65">
                  <c:v>0.82807308937029012</c:v>
                </c:pt>
                <c:pt idx="66">
                  <c:v>0.82807308937029012</c:v>
                </c:pt>
                <c:pt idx="67">
                  <c:v>0.82807308937029012</c:v>
                </c:pt>
                <c:pt idx="68">
                  <c:v>0.82807308937029012</c:v>
                </c:pt>
                <c:pt idx="69">
                  <c:v>0.82807308937029012</c:v>
                </c:pt>
                <c:pt idx="70">
                  <c:v>0.82807308937029012</c:v>
                </c:pt>
                <c:pt idx="71">
                  <c:v>0.82807308937029012</c:v>
                </c:pt>
                <c:pt idx="72">
                  <c:v>0.82807308937029012</c:v>
                </c:pt>
                <c:pt idx="73">
                  <c:v>0.82807308937029012</c:v>
                </c:pt>
              </c:numCache>
            </c:numRef>
          </c:val>
        </c:ser>
        <c:ser>
          <c:idx val="5"/>
          <c:order val="5"/>
          <c:tx>
            <c:strRef>
              <c:f>'DROIT Intrados (DI)'!$BI$1</c:f>
              <c:strCache>
                <c:ptCount val="1"/>
                <c:pt idx="0">
                  <c:v>Seuil 2 sigma G8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(DI)'!$BI$2:$BI$75</c:f>
              <c:numCache>
                <c:formatCode>General</c:formatCode>
                <c:ptCount val="74"/>
                <c:pt idx="0">
                  <c:v>0.16741092720812772</c:v>
                </c:pt>
                <c:pt idx="1">
                  <c:v>0.16741092720812772</c:v>
                </c:pt>
                <c:pt idx="2">
                  <c:v>0.16741092720812772</c:v>
                </c:pt>
                <c:pt idx="3">
                  <c:v>0.16741092720812772</c:v>
                </c:pt>
                <c:pt idx="4">
                  <c:v>0.16741092720812772</c:v>
                </c:pt>
                <c:pt idx="5">
                  <c:v>0.16741092720812772</c:v>
                </c:pt>
                <c:pt idx="6">
                  <c:v>0.16741092720812772</c:v>
                </c:pt>
                <c:pt idx="7">
                  <c:v>0.16741092720812772</c:v>
                </c:pt>
                <c:pt idx="8">
                  <c:v>0.16741092720812772</c:v>
                </c:pt>
                <c:pt idx="9">
                  <c:v>0.16741092720812772</c:v>
                </c:pt>
                <c:pt idx="10">
                  <c:v>0.16741092720812772</c:v>
                </c:pt>
                <c:pt idx="11">
                  <c:v>0.16741092720812772</c:v>
                </c:pt>
                <c:pt idx="12">
                  <c:v>0.16741092720812772</c:v>
                </c:pt>
                <c:pt idx="13">
                  <c:v>0.16741092720812772</c:v>
                </c:pt>
                <c:pt idx="14">
                  <c:v>0.16741092720812772</c:v>
                </c:pt>
                <c:pt idx="15">
                  <c:v>0.16741092720812772</c:v>
                </c:pt>
                <c:pt idx="16">
                  <c:v>0.16741092720812772</c:v>
                </c:pt>
                <c:pt idx="17">
                  <c:v>0.16741092720812772</c:v>
                </c:pt>
                <c:pt idx="18">
                  <c:v>0.16741092720812772</c:v>
                </c:pt>
                <c:pt idx="19">
                  <c:v>0.16741092720812772</c:v>
                </c:pt>
                <c:pt idx="20">
                  <c:v>0.16741092720812772</c:v>
                </c:pt>
                <c:pt idx="21">
                  <c:v>0.16741092720812772</c:v>
                </c:pt>
                <c:pt idx="22">
                  <c:v>0.16741092720812772</c:v>
                </c:pt>
                <c:pt idx="23">
                  <c:v>0.16741092720812772</c:v>
                </c:pt>
                <c:pt idx="24">
                  <c:v>0.16741092720812772</c:v>
                </c:pt>
                <c:pt idx="25">
                  <c:v>0.16741092720812772</c:v>
                </c:pt>
                <c:pt idx="26">
                  <c:v>0.16741092720812772</c:v>
                </c:pt>
                <c:pt idx="27">
                  <c:v>0.16741092720812772</c:v>
                </c:pt>
                <c:pt idx="28">
                  <c:v>0.16741092720812772</c:v>
                </c:pt>
                <c:pt idx="29">
                  <c:v>0.16741092720812772</c:v>
                </c:pt>
                <c:pt idx="30">
                  <c:v>0.16741092720812772</c:v>
                </c:pt>
                <c:pt idx="31">
                  <c:v>0.16741092720812772</c:v>
                </c:pt>
                <c:pt idx="32">
                  <c:v>0.16741092720812772</c:v>
                </c:pt>
                <c:pt idx="33">
                  <c:v>0.16741092720812772</c:v>
                </c:pt>
                <c:pt idx="34">
                  <c:v>0.16741092720812772</c:v>
                </c:pt>
                <c:pt idx="35">
                  <c:v>0.16741092720812772</c:v>
                </c:pt>
                <c:pt idx="36">
                  <c:v>0.16741092720812772</c:v>
                </c:pt>
                <c:pt idx="37">
                  <c:v>0.16741092720812772</c:v>
                </c:pt>
                <c:pt idx="38">
                  <c:v>0.16741092720812772</c:v>
                </c:pt>
                <c:pt idx="39">
                  <c:v>0.16741092720812772</c:v>
                </c:pt>
                <c:pt idx="40">
                  <c:v>0.16741092720812772</c:v>
                </c:pt>
                <c:pt idx="41">
                  <c:v>0.16741092720812772</c:v>
                </c:pt>
                <c:pt idx="42">
                  <c:v>0.16741092720812772</c:v>
                </c:pt>
                <c:pt idx="43">
                  <c:v>0.16741092720812772</c:v>
                </c:pt>
                <c:pt idx="44">
                  <c:v>0.16741092720812772</c:v>
                </c:pt>
                <c:pt idx="45">
                  <c:v>0.16741092720812772</c:v>
                </c:pt>
                <c:pt idx="46">
                  <c:v>0.16741092720812772</c:v>
                </c:pt>
                <c:pt idx="47">
                  <c:v>0.16741092720812772</c:v>
                </c:pt>
                <c:pt idx="48">
                  <c:v>0.16741092720812772</c:v>
                </c:pt>
                <c:pt idx="49">
                  <c:v>0.16741092720812772</c:v>
                </c:pt>
                <c:pt idx="50">
                  <c:v>0.16741092720812772</c:v>
                </c:pt>
                <c:pt idx="51">
                  <c:v>0.16741092720812772</c:v>
                </c:pt>
                <c:pt idx="52">
                  <c:v>0.16741092720812772</c:v>
                </c:pt>
                <c:pt idx="53">
                  <c:v>0.16741092720812772</c:v>
                </c:pt>
                <c:pt idx="54">
                  <c:v>0.16741092720812772</c:v>
                </c:pt>
                <c:pt idx="55">
                  <c:v>0.16741092720812772</c:v>
                </c:pt>
                <c:pt idx="56">
                  <c:v>0.16741092720812772</c:v>
                </c:pt>
                <c:pt idx="57">
                  <c:v>0.16741092720812772</c:v>
                </c:pt>
                <c:pt idx="58">
                  <c:v>0.16741092720812772</c:v>
                </c:pt>
                <c:pt idx="59">
                  <c:v>0.16741092720812772</c:v>
                </c:pt>
                <c:pt idx="60">
                  <c:v>0.16741092720812772</c:v>
                </c:pt>
                <c:pt idx="61">
                  <c:v>0.16741092720812772</c:v>
                </c:pt>
                <c:pt idx="62">
                  <c:v>0.16741092720812772</c:v>
                </c:pt>
                <c:pt idx="63">
                  <c:v>0.16741092720812772</c:v>
                </c:pt>
                <c:pt idx="64">
                  <c:v>0.16741092720812772</c:v>
                </c:pt>
                <c:pt idx="65">
                  <c:v>0.16741092720812772</c:v>
                </c:pt>
                <c:pt idx="66">
                  <c:v>0.16741092720812772</c:v>
                </c:pt>
                <c:pt idx="67">
                  <c:v>0.16741092720812772</c:v>
                </c:pt>
                <c:pt idx="68">
                  <c:v>0.16741092720812772</c:v>
                </c:pt>
                <c:pt idx="69">
                  <c:v>0.16741092720812772</c:v>
                </c:pt>
                <c:pt idx="70">
                  <c:v>0.16741092720812772</c:v>
                </c:pt>
                <c:pt idx="71">
                  <c:v>0.16741092720812772</c:v>
                </c:pt>
                <c:pt idx="72">
                  <c:v>0.16741092720812772</c:v>
                </c:pt>
                <c:pt idx="73">
                  <c:v>0.16741092720812772</c:v>
                </c:pt>
              </c:numCache>
            </c:numRef>
          </c:val>
        </c:ser>
        <c:ser>
          <c:idx val="6"/>
          <c:order val="6"/>
          <c:tx>
            <c:strRef>
              <c:f>'DROIT Intrados (DI)'!$BJ$1</c:f>
              <c:strCache>
                <c:ptCount val="1"/>
                <c:pt idx="0">
                  <c:v>Seuil 3 sigma G8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(DI)'!$BJ$2:$BJ$75</c:f>
              <c:numCache>
                <c:formatCode>General</c:formatCode>
                <c:ptCount val="74"/>
                <c:pt idx="0">
                  <c:v>0.16741092720812772</c:v>
                </c:pt>
                <c:pt idx="1">
                  <c:v>0.16741092720812772</c:v>
                </c:pt>
                <c:pt idx="2">
                  <c:v>0.16741092720812772</c:v>
                </c:pt>
                <c:pt idx="3">
                  <c:v>0.16741092720812772</c:v>
                </c:pt>
                <c:pt idx="4">
                  <c:v>0.16741092720812772</c:v>
                </c:pt>
                <c:pt idx="5">
                  <c:v>0.16741092720812772</c:v>
                </c:pt>
                <c:pt idx="6">
                  <c:v>0.16741092720812772</c:v>
                </c:pt>
                <c:pt idx="7">
                  <c:v>0.16741092720812772</c:v>
                </c:pt>
                <c:pt idx="8">
                  <c:v>0.16741092720812772</c:v>
                </c:pt>
                <c:pt idx="9">
                  <c:v>0.16741092720812772</c:v>
                </c:pt>
                <c:pt idx="10">
                  <c:v>0.16741092720812772</c:v>
                </c:pt>
                <c:pt idx="11">
                  <c:v>0.16741092720812772</c:v>
                </c:pt>
                <c:pt idx="12">
                  <c:v>0.16741092720812772</c:v>
                </c:pt>
                <c:pt idx="13">
                  <c:v>0.16741092720812772</c:v>
                </c:pt>
                <c:pt idx="14">
                  <c:v>0.16741092720812772</c:v>
                </c:pt>
                <c:pt idx="15">
                  <c:v>0.16741092720812772</c:v>
                </c:pt>
                <c:pt idx="16">
                  <c:v>0.16741092720812772</c:v>
                </c:pt>
                <c:pt idx="17">
                  <c:v>0.16741092720812772</c:v>
                </c:pt>
                <c:pt idx="18">
                  <c:v>0.16741092720812772</c:v>
                </c:pt>
                <c:pt idx="19">
                  <c:v>0.16741092720812772</c:v>
                </c:pt>
                <c:pt idx="20">
                  <c:v>0.16741092720812772</c:v>
                </c:pt>
                <c:pt idx="21">
                  <c:v>0.16741092720812772</c:v>
                </c:pt>
                <c:pt idx="22">
                  <c:v>0.16741092720812772</c:v>
                </c:pt>
                <c:pt idx="23">
                  <c:v>0.16741092720812772</c:v>
                </c:pt>
                <c:pt idx="24">
                  <c:v>0.16741092720812772</c:v>
                </c:pt>
                <c:pt idx="25">
                  <c:v>0.16741092720812772</c:v>
                </c:pt>
                <c:pt idx="26">
                  <c:v>0.16741092720812772</c:v>
                </c:pt>
                <c:pt idx="27">
                  <c:v>0.16741092720812772</c:v>
                </c:pt>
                <c:pt idx="28">
                  <c:v>0.16741092720812772</c:v>
                </c:pt>
                <c:pt idx="29">
                  <c:v>0.16741092720812772</c:v>
                </c:pt>
                <c:pt idx="30">
                  <c:v>0.16741092720812772</c:v>
                </c:pt>
                <c:pt idx="31">
                  <c:v>0.16741092720812772</c:v>
                </c:pt>
                <c:pt idx="32">
                  <c:v>0.16741092720812772</c:v>
                </c:pt>
                <c:pt idx="33">
                  <c:v>0.16741092720812772</c:v>
                </c:pt>
                <c:pt idx="34">
                  <c:v>0.16741092720812772</c:v>
                </c:pt>
                <c:pt idx="35">
                  <c:v>0.16741092720812772</c:v>
                </c:pt>
                <c:pt idx="36">
                  <c:v>0.16741092720812772</c:v>
                </c:pt>
                <c:pt idx="37">
                  <c:v>0.16741092720812772</c:v>
                </c:pt>
                <c:pt idx="38">
                  <c:v>0.16741092720812772</c:v>
                </c:pt>
                <c:pt idx="39">
                  <c:v>0.16741092720812772</c:v>
                </c:pt>
                <c:pt idx="40">
                  <c:v>0.16741092720812772</c:v>
                </c:pt>
                <c:pt idx="41">
                  <c:v>0.16741092720812772</c:v>
                </c:pt>
                <c:pt idx="42">
                  <c:v>0.16741092720812772</c:v>
                </c:pt>
                <c:pt idx="43">
                  <c:v>0.16741092720812772</c:v>
                </c:pt>
                <c:pt idx="44">
                  <c:v>0.16741092720812772</c:v>
                </c:pt>
                <c:pt idx="45">
                  <c:v>0.16741092720812772</c:v>
                </c:pt>
                <c:pt idx="46">
                  <c:v>0.16741092720812772</c:v>
                </c:pt>
                <c:pt idx="47">
                  <c:v>0.16741092720812772</c:v>
                </c:pt>
                <c:pt idx="48">
                  <c:v>0.16741092720812772</c:v>
                </c:pt>
                <c:pt idx="49">
                  <c:v>0.16741092720812772</c:v>
                </c:pt>
                <c:pt idx="50">
                  <c:v>0.16741092720812772</c:v>
                </c:pt>
                <c:pt idx="51">
                  <c:v>0.16741092720812772</c:v>
                </c:pt>
                <c:pt idx="52">
                  <c:v>0.16741092720812772</c:v>
                </c:pt>
                <c:pt idx="53">
                  <c:v>0.16741092720812772</c:v>
                </c:pt>
                <c:pt idx="54">
                  <c:v>0.16741092720812772</c:v>
                </c:pt>
                <c:pt idx="55">
                  <c:v>0.16741092720812772</c:v>
                </c:pt>
                <c:pt idx="56">
                  <c:v>0.16741092720812772</c:v>
                </c:pt>
                <c:pt idx="57">
                  <c:v>0.16741092720812772</c:v>
                </c:pt>
                <c:pt idx="58">
                  <c:v>0.16741092720812772</c:v>
                </c:pt>
                <c:pt idx="59">
                  <c:v>0.16741092720812772</c:v>
                </c:pt>
                <c:pt idx="60">
                  <c:v>0.16741092720812772</c:v>
                </c:pt>
                <c:pt idx="61">
                  <c:v>0.16741092720812772</c:v>
                </c:pt>
                <c:pt idx="62">
                  <c:v>0.16741092720812772</c:v>
                </c:pt>
                <c:pt idx="63">
                  <c:v>0.16741092720812772</c:v>
                </c:pt>
                <c:pt idx="64">
                  <c:v>0.16741092720812772</c:v>
                </c:pt>
                <c:pt idx="65">
                  <c:v>0.16741092720812772</c:v>
                </c:pt>
                <c:pt idx="66">
                  <c:v>0.16741092720812772</c:v>
                </c:pt>
                <c:pt idx="67">
                  <c:v>0.16741092720812772</c:v>
                </c:pt>
                <c:pt idx="68">
                  <c:v>0.16741092720812772</c:v>
                </c:pt>
                <c:pt idx="69">
                  <c:v>0.16741092720812772</c:v>
                </c:pt>
                <c:pt idx="70">
                  <c:v>0.16741092720812772</c:v>
                </c:pt>
                <c:pt idx="71">
                  <c:v>0.16741092720812772</c:v>
                </c:pt>
                <c:pt idx="72">
                  <c:v>0.16741092720812772</c:v>
                </c:pt>
                <c:pt idx="73">
                  <c:v>0.16741092720812772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884424"/>
        <c:axId val="236884816"/>
      </c:areaChart>
      <c:lineChart>
        <c:grouping val="standard"/>
        <c:varyColors val="0"/>
        <c:ser>
          <c:idx val="0"/>
          <c:order val="0"/>
          <c:tx>
            <c:strRef>
              <c:f>'DROIT Intrados (DI)'!$O$1</c:f>
              <c:strCache>
                <c:ptCount val="1"/>
                <c:pt idx="0">
                  <c:v>cercle G8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(DI)'!$O$2:$O$75</c:f>
              <c:numCache>
                <c:formatCode>0.00</c:formatCode>
                <c:ptCount val="74"/>
                <c:pt idx="0">
                  <c:v>0.84</c:v>
                </c:pt>
                <c:pt idx="1">
                  <c:v>0.64</c:v>
                </c:pt>
                <c:pt idx="2">
                  <c:v>0.69</c:v>
                </c:pt>
                <c:pt idx="3">
                  <c:v>0.6</c:v>
                </c:pt>
                <c:pt idx="4">
                  <c:v>0.72</c:v>
                </c:pt>
                <c:pt idx="5">
                  <c:v>0.55000000000000004</c:v>
                </c:pt>
                <c:pt idx="6">
                  <c:v>0.48</c:v>
                </c:pt>
                <c:pt idx="7">
                  <c:v>0.56999999999999995</c:v>
                </c:pt>
                <c:pt idx="8">
                  <c:v>0.56000000000000005</c:v>
                </c:pt>
                <c:pt idx="9">
                  <c:v>0.73</c:v>
                </c:pt>
                <c:pt idx="10">
                  <c:v>0.78</c:v>
                </c:pt>
                <c:pt idx="11">
                  <c:v>0.61</c:v>
                </c:pt>
                <c:pt idx="12">
                  <c:v>0.81</c:v>
                </c:pt>
                <c:pt idx="13">
                  <c:v>0.31</c:v>
                </c:pt>
                <c:pt idx="14">
                  <c:v>0.57999999999999996</c:v>
                </c:pt>
                <c:pt idx="15">
                  <c:v>0.19</c:v>
                </c:pt>
                <c:pt idx="16">
                  <c:v>0.69</c:v>
                </c:pt>
                <c:pt idx="17">
                  <c:v>0.8</c:v>
                </c:pt>
                <c:pt idx="18">
                  <c:v>0.73</c:v>
                </c:pt>
                <c:pt idx="19">
                  <c:v>0.88</c:v>
                </c:pt>
                <c:pt idx="20">
                  <c:v>0.56000000000000005</c:v>
                </c:pt>
                <c:pt idx="21">
                  <c:v>0.65</c:v>
                </c:pt>
                <c:pt idx="22">
                  <c:v>0.85</c:v>
                </c:pt>
                <c:pt idx="23">
                  <c:v>0.5</c:v>
                </c:pt>
                <c:pt idx="24">
                  <c:v>0.84</c:v>
                </c:pt>
                <c:pt idx="25">
                  <c:v>0.42</c:v>
                </c:pt>
                <c:pt idx="26">
                  <c:v>0.44</c:v>
                </c:pt>
                <c:pt idx="27">
                  <c:v>0.73</c:v>
                </c:pt>
                <c:pt idx="28">
                  <c:v>0.76</c:v>
                </c:pt>
                <c:pt idx="29">
                  <c:v>0.78</c:v>
                </c:pt>
                <c:pt idx="30">
                  <c:v>0.57999999999999996</c:v>
                </c:pt>
                <c:pt idx="31">
                  <c:v>0.5</c:v>
                </c:pt>
                <c:pt idx="32">
                  <c:v>0.59</c:v>
                </c:pt>
                <c:pt idx="33">
                  <c:v>0.76</c:v>
                </c:pt>
                <c:pt idx="34">
                  <c:v>0.4</c:v>
                </c:pt>
                <c:pt idx="35">
                  <c:v>0.44</c:v>
                </c:pt>
                <c:pt idx="36">
                  <c:v>0.57999999999999996</c:v>
                </c:pt>
                <c:pt idx="37">
                  <c:v>0.75</c:v>
                </c:pt>
                <c:pt idx="38">
                  <c:v>0.75</c:v>
                </c:pt>
                <c:pt idx="39">
                  <c:v>0.67</c:v>
                </c:pt>
                <c:pt idx="40">
                  <c:v>0.76</c:v>
                </c:pt>
                <c:pt idx="41">
                  <c:v>0.61</c:v>
                </c:pt>
                <c:pt idx="42">
                  <c:v>0.42</c:v>
                </c:pt>
                <c:pt idx="43">
                  <c:v>0.76</c:v>
                </c:pt>
                <c:pt idx="44">
                  <c:v>0.28999999999999998</c:v>
                </c:pt>
                <c:pt idx="45">
                  <c:v>0.64</c:v>
                </c:pt>
                <c:pt idx="46">
                  <c:v>0.72</c:v>
                </c:pt>
                <c:pt idx="47">
                  <c:v>0.82</c:v>
                </c:pt>
                <c:pt idx="48">
                  <c:v>0.8</c:v>
                </c:pt>
                <c:pt idx="49">
                  <c:v>0.72</c:v>
                </c:pt>
                <c:pt idx="50">
                  <c:v>0.53</c:v>
                </c:pt>
                <c:pt idx="51">
                  <c:v>0.85</c:v>
                </c:pt>
                <c:pt idx="52">
                  <c:v>0.71</c:v>
                </c:pt>
                <c:pt idx="53">
                  <c:v>0.7</c:v>
                </c:pt>
                <c:pt idx="54">
                  <c:v>0.88</c:v>
                </c:pt>
                <c:pt idx="55">
                  <c:v>0.88</c:v>
                </c:pt>
                <c:pt idx="56">
                  <c:v>0.66</c:v>
                </c:pt>
                <c:pt idx="57">
                  <c:v>0.27</c:v>
                </c:pt>
                <c:pt idx="58">
                  <c:v>0.79</c:v>
                </c:pt>
                <c:pt idx="59">
                  <c:v>0.44</c:v>
                </c:pt>
                <c:pt idx="60">
                  <c:v>0.72</c:v>
                </c:pt>
                <c:pt idx="61">
                  <c:v>0.54</c:v>
                </c:pt>
                <c:pt idx="62">
                  <c:v>0.59</c:v>
                </c:pt>
                <c:pt idx="63">
                  <c:v>0.92900000000000005</c:v>
                </c:pt>
                <c:pt idx="64">
                  <c:v>0.85</c:v>
                </c:pt>
                <c:pt idx="65">
                  <c:v>0.9</c:v>
                </c:pt>
                <c:pt idx="66">
                  <c:v>0.59</c:v>
                </c:pt>
                <c:pt idx="67">
                  <c:v>0.7</c:v>
                </c:pt>
                <c:pt idx="68">
                  <c:v>0.93</c:v>
                </c:pt>
                <c:pt idx="69">
                  <c:v>0.88</c:v>
                </c:pt>
                <c:pt idx="70">
                  <c:v>0.65</c:v>
                </c:pt>
                <c:pt idx="71">
                  <c:v>0.49</c:v>
                </c:pt>
                <c:pt idx="72">
                  <c:v>0.91</c:v>
                </c:pt>
                <c:pt idx="73">
                  <c:v>0.65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884424"/>
        <c:axId val="236884816"/>
      </c:lineChart>
      <c:scatterChart>
        <c:scatterStyle val="lineMarker"/>
        <c:varyColors val="0"/>
        <c:ser>
          <c:idx val="1"/>
          <c:order val="1"/>
          <c:tx>
            <c:strRef>
              <c:f>'Graphiques DI'!$A$142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DI'!$B$142</c:f>
              <c:numCache>
                <c:formatCode>0.000</c:formatCode>
                <c:ptCount val="1"/>
                <c:pt idx="0">
                  <c:v>0.66066216216216245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DI'!$A$143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DI'!$B$143</c:f>
              <c:numCache>
                <c:formatCode>0.000</c:formatCode>
                <c:ptCount val="1"/>
                <c:pt idx="0">
                  <c:v>1.1336748648648651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DI'!$A$144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DI'!$B$144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884424"/>
        <c:axId val="236884816"/>
      </c:scatterChart>
      <c:catAx>
        <c:axId val="2368844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884816"/>
        <c:crosses val="autoZero"/>
        <c:auto val="1"/>
        <c:lblAlgn val="ctr"/>
        <c:lblOffset val="100"/>
        <c:noMultiLvlLbl val="0"/>
      </c:catAx>
      <c:valAx>
        <c:axId val="23688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884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G9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(DI)'!$BL$1</c:f>
              <c:strCache>
                <c:ptCount val="1"/>
                <c:pt idx="0">
                  <c:v>Seuil 1 sigma G9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(DI)'!$BL$2:$BL$75</c:f>
              <c:numCache>
                <c:formatCode>General</c:formatCode>
                <c:ptCount val="74"/>
                <c:pt idx="0">
                  <c:v>0.79631200048020223</c:v>
                </c:pt>
                <c:pt idx="1">
                  <c:v>0.79631200048020223</c:v>
                </c:pt>
                <c:pt idx="2">
                  <c:v>0.79631200048020223</c:v>
                </c:pt>
                <c:pt idx="3">
                  <c:v>0.79631200048020223</c:v>
                </c:pt>
                <c:pt idx="4">
                  <c:v>0.79631200048020223</c:v>
                </c:pt>
                <c:pt idx="5">
                  <c:v>0.79631200048020223</c:v>
                </c:pt>
                <c:pt idx="6">
                  <c:v>0.79631200048020223</c:v>
                </c:pt>
                <c:pt idx="7">
                  <c:v>0.79631200048020223</c:v>
                </c:pt>
                <c:pt idx="8">
                  <c:v>0.79631200048020223</c:v>
                </c:pt>
                <c:pt idx="9">
                  <c:v>0.79631200048020223</c:v>
                </c:pt>
                <c:pt idx="10">
                  <c:v>0.79631200048020223</c:v>
                </c:pt>
                <c:pt idx="11">
                  <c:v>0.79631200048020223</c:v>
                </c:pt>
                <c:pt idx="12">
                  <c:v>0.79631200048020223</c:v>
                </c:pt>
                <c:pt idx="13">
                  <c:v>0.79631200048020223</c:v>
                </c:pt>
                <c:pt idx="14">
                  <c:v>0.79631200048020223</c:v>
                </c:pt>
                <c:pt idx="15">
                  <c:v>0.79631200048020223</c:v>
                </c:pt>
                <c:pt idx="16">
                  <c:v>0.79631200048020223</c:v>
                </c:pt>
                <c:pt idx="17">
                  <c:v>0.79631200048020223</c:v>
                </c:pt>
                <c:pt idx="18">
                  <c:v>0.79631200048020223</c:v>
                </c:pt>
                <c:pt idx="19">
                  <c:v>0.79631200048020223</c:v>
                </c:pt>
                <c:pt idx="20">
                  <c:v>0.79631200048020223</c:v>
                </c:pt>
                <c:pt idx="21">
                  <c:v>0.79631200048020223</c:v>
                </c:pt>
                <c:pt idx="22">
                  <c:v>0.79631200048020223</c:v>
                </c:pt>
                <c:pt idx="23">
                  <c:v>0.79631200048020223</c:v>
                </c:pt>
                <c:pt idx="24">
                  <c:v>0.79631200048020223</c:v>
                </c:pt>
                <c:pt idx="25">
                  <c:v>0.79631200048020223</c:v>
                </c:pt>
                <c:pt idx="26">
                  <c:v>0.79631200048020223</c:v>
                </c:pt>
                <c:pt idx="27">
                  <c:v>0.79631200048020223</c:v>
                </c:pt>
                <c:pt idx="28">
                  <c:v>0.79631200048020223</c:v>
                </c:pt>
                <c:pt idx="29">
                  <c:v>0.79631200048020223</c:v>
                </c:pt>
                <c:pt idx="30">
                  <c:v>0.79631200048020223</c:v>
                </c:pt>
                <c:pt idx="31">
                  <c:v>0.79631200048020223</c:v>
                </c:pt>
                <c:pt idx="32">
                  <c:v>0.79631200048020223</c:v>
                </c:pt>
                <c:pt idx="33">
                  <c:v>0.79631200048020223</c:v>
                </c:pt>
                <c:pt idx="34">
                  <c:v>0.79631200048020223</c:v>
                </c:pt>
                <c:pt idx="35">
                  <c:v>0.79631200048020223</c:v>
                </c:pt>
                <c:pt idx="36">
                  <c:v>0.79631200048020223</c:v>
                </c:pt>
                <c:pt idx="37">
                  <c:v>0.79631200048020223</c:v>
                </c:pt>
                <c:pt idx="38">
                  <c:v>0.79631200048020223</c:v>
                </c:pt>
                <c:pt idx="39">
                  <c:v>0.79631200048020223</c:v>
                </c:pt>
                <c:pt idx="40">
                  <c:v>0.79631200048020223</c:v>
                </c:pt>
                <c:pt idx="41">
                  <c:v>0.79631200048020223</c:v>
                </c:pt>
                <c:pt idx="42">
                  <c:v>0.79631200048020223</c:v>
                </c:pt>
                <c:pt idx="43">
                  <c:v>0.79631200048020223</c:v>
                </c:pt>
                <c:pt idx="44">
                  <c:v>0.79631200048020223</c:v>
                </c:pt>
                <c:pt idx="45">
                  <c:v>0.79631200048020223</c:v>
                </c:pt>
                <c:pt idx="46">
                  <c:v>0.79631200048020223</c:v>
                </c:pt>
                <c:pt idx="47">
                  <c:v>0.79631200048020223</c:v>
                </c:pt>
                <c:pt idx="48">
                  <c:v>0.79631200048020223</c:v>
                </c:pt>
                <c:pt idx="49">
                  <c:v>0.79631200048020223</c:v>
                </c:pt>
                <c:pt idx="50">
                  <c:v>0.79631200048020223</c:v>
                </c:pt>
                <c:pt idx="51">
                  <c:v>0.79631200048020223</c:v>
                </c:pt>
                <c:pt idx="52">
                  <c:v>0.79631200048020223</c:v>
                </c:pt>
                <c:pt idx="53">
                  <c:v>0.79631200048020223</c:v>
                </c:pt>
                <c:pt idx="54">
                  <c:v>0.79631200048020223</c:v>
                </c:pt>
                <c:pt idx="55">
                  <c:v>0.79631200048020223</c:v>
                </c:pt>
                <c:pt idx="56">
                  <c:v>0.79631200048020223</c:v>
                </c:pt>
                <c:pt idx="57">
                  <c:v>0.79631200048020223</c:v>
                </c:pt>
                <c:pt idx="58">
                  <c:v>0.79631200048020223</c:v>
                </c:pt>
                <c:pt idx="59">
                  <c:v>0.79631200048020223</c:v>
                </c:pt>
                <c:pt idx="60">
                  <c:v>0.79631200048020223</c:v>
                </c:pt>
                <c:pt idx="61">
                  <c:v>0.79631200048020223</c:v>
                </c:pt>
                <c:pt idx="62">
                  <c:v>0.79631200048020223</c:v>
                </c:pt>
                <c:pt idx="63">
                  <c:v>0.79631200048020223</c:v>
                </c:pt>
                <c:pt idx="64">
                  <c:v>0.79631200048020223</c:v>
                </c:pt>
                <c:pt idx="65">
                  <c:v>0.79631200048020223</c:v>
                </c:pt>
                <c:pt idx="66">
                  <c:v>0.79631200048020223</c:v>
                </c:pt>
                <c:pt idx="67">
                  <c:v>0.79631200048020223</c:v>
                </c:pt>
                <c:pt idx="68">
                  <c:v>0.79631200048020223</c:v>
                </c:pt>
                <c:pt idx="69">
                  <c:v>0.79631200048020223</c:v>
                </c:pt>
                <c:pt idx="70">
                  <c:v>0.79631200048020223</c:v>
                </c:pt>
                <c:pt idx="71">
                  <c:v>0.79631200048020223</c:v>
                </c:pt>
                <c:pt idx="72">
                  <c:v>0.79631200048020223</c:v>
                </c:pt>
                <c:pt idx="73">
                  <c:v>0.79631200048020223</c:v>
                </c:pt>
              </c:numCache>
            </c:numRef>
          </c:val>
        </c:ser>
        <c:ser>
          <c:idx val="5"/>
          <c:order val="5"/>
          <c:tx>
            <c:strRef>
              <c:f>'DROIT Intrados (DI)'!$BM$1</c:f>
              <c:strCache>
                <c:ptCount val="1"/>
                <c:pt idx="0">
                  <c:v>Seuil 2 sigma G9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(DI)'!$BM$2:$BM$75</c:f>
              <c:numCache>
                <c:formatCode>General</c:formatCode>
                <c:ptCount val="74"/>
                <c:pt idx="0">
                  <c:v>0.16058227075047252</c:v>
                </c:pt>
                <c:pt idx="1">
                  <c:v>0.16058227075047252</c:v>
                </c:pt>
                <c:pt idx="2">
                  <c:v>0.16058227075047252</c:v>
                </c:pt>
                <c:pt idx="3">
                  <c:v>0.16058227075047252</c:v>
                </c:pt>
                <c:pt idx="4">
                  <c:v>0.16058227075047252</c:v>
                </c:pt>
                <c:pt idx="5">
                  <c:v>0.16058227075047252</c:v>
                </c:pt>
                <c:pt idx="6">
                  <c:v>0.16058227075047252</c:v>
                </c:pt>
                <c:pt idx="7">
                  <c:v>0.16058227075047252</c:v>
                </c:pt>
                <c:pt idx="8">
                  <c:v>0.16058227075047252</c:v>
                </c:pt>
                <c:pt idx="9">
                  <c:v>0.16058227075047252</c:v>
                </c:pt>
                <c:pt idx="10">
                  <c:v>0.16058227075047252</c:v>
                </c:pt>
                <c:pt idx="11">
                  <c:v>0.16058227075047252</c:v>
                </c:pt>
                <c:pt idx="12">
                  <c:v>0.16058227075047252</c:v>
                </c:pt>
                <c:pt idx="13">
                  <c:v>0.16058227075047252</c:v>
                </c:pt>
                <c:pt idx="14">
                  <c:v>0.16058227075047252</c:v>
                </c:pt>
                <c:pt idx="15">
                  <c:v>0.16058227075047252</c:v>
                </c:pt>
                <c:pt idx="16">
                  <c:v>0.16058227075047252</c:v>
                </c:pt>
                <c:pt idx="17">
                  <c:v>0.16058227075047252</c:v>
                </c:pt>
                <c:pt idx="18">
                  <c:v>0.16058227075047252</c:v>
                </c:pt>
                <c:pt idx="19">
                  <c:v>0.16058227075047252</c:v>
                </c:pt>
                <c:pt idx="20">
                  <c:v>0.16058227075047252</c:v>
                </c:pt>
                <c:pt idx="21">
                  <c:v>0.16058227075047252</c:v>
                </c:pt>
                <c:pt idx="22">
                  <c:v>0.16058227075047252</c:v>
                </c:pt>
                <c:pt idx="23">
                  <c:v>0.16058227075047252</c:v>
                </c:pt>
                <c:pt idx="24">
                  <c:v>0.16058227075047252</c:v>
                </c:pt>
                <c:pt idx="25">
                  <c:v>0.16058227075047252</c:v>
                </c:pt>
                <c:pt idx="26">
                  <c:v>0.16058227075047252</c:v>
                </c:pt>
                <c:pt idx="27">
                  <c:v>0.16058227075047252</c:v>
                </c:pt>
                <c:pt idx="28">
                  <c:v>0.16058227075047252</c:v>
                </c:pt>
                <c:pt idx="29">
                  <c:v>0.16058227075047252</c:v>
                </c:pt>
                <c:pt idx="30">
                  <c:v>0.16058227075047252</c:v>
                </c:pt>
                <c:pt idx="31">
                  <c:v>0.16058227075047252</c:v>
                </c:pt>
                <c:pt idx="32">
                  <c:v>0.16058227075047252</c:v>
                </c:pt>
                <c:pt idx="33">
                  <c:v>0.16058227075047252</c:v>
                </c:pt>
                <c:pt idx="34">
                  <c:v>0.16058227075047252</c:v>
                </c:pt>
                <c:pt idx="35">
                  <c:v>0.16058227075047252</c:v>
                </c:pt>
                <c:pt idx="36">
                  <c:v>0.16058227075047252</c:v>
                </c:pt>
                <c:pt idx="37">
                  <c:v>0.16058227075047252</c:v>
                </c:pt>
                <c:pt idx="38">
                  <c:v>0.16058227075047252</c:v>
                </c:pt>
                <c:pt idx="39">
                  <c:v>0.16058227075047252</c:v>
                </c:pt>
                <c:pt idx="40">
                  <c:v>0.16058227075047252</c:v>
                </c:pt>
                <c:pt idx="41">
                  <c:v>0.16058227075047252</c:v>
                </c:pt>
                <c:pt idx="42">
                  <c:v>0.16058227075047252</c:v>
                </c:pt>
                <c:pt idx="43">
                  <c:v>0.16058227075047252</c:v>
                </c:pt>
                <c:pt idx="44">
                  <c:v>0.16058227075047252</c:v>
                </c:pt>
                <c:pt idx="45">
                  <c:v>0.16058227075047252</c:v>
                </c:pt>
                <c:pt idx="46">
                  <c:v>0.16058227075047252</c:v>
                </c:pt>
                <c:pt idx="47">
                  <c:v>0.16058227075047252</c:v>
                </c:pt>
                <c:pt idx="48">
                  <c:v>0.16058227075047252</c:v>
                </c:pt>
                <c:pt idx="49">
                  <c:v>0.16058227075047252</c:v>
                </c:pt>
                <c:pt idx="50">
                  <c:v>0.16058227075047252</c:v>
                </c:pt>
                <c:pt idx="51">
                  <c:v>0.16058227075047252</c:v>
                </c:pt>
                <c:pt idx="52">
                  <c:v>0.16058227075047252</c:v>
                </c:pt>
                <c:pt idx="53">
                  <c:v>0.16058227075047252</c:v>
                </c:pt>
                <c:pt idx="54">
                  <c:v>0.16058227075047252</c:v>
                </c:pt>
                <c:pt idx="55">
                  <c:v>0.16058227075047252</c:v>
                </c:pt>
                <c:pt idx="56">
                  <c:v>0.16058227075047252</c:v>
                </c:pt>
                <c:pt idx="57">
                  <c:v>0.16058227075047252</c:v>
                </c:pt>
                <c:pt idx="58">
                  <c:v>0.16058227075047252</c:v>
                </c:pt>
                <c:pt idx="59">
                  <c:v>0.16058227075047252</c:v>
                </c:pt>
                <c:pt idx="60">
                  <c:v>0.16058227075047252</c:v>
                </c:pt>
                <c:pt idx="61">
                  <c:v>0.16058227075047252</c:v>
                </c:pt>
                <c:pt idx="62">
                  <c:v>0.16058227075047252</c:v>
                </c:pt>
                <c:pt idx="63">
                  <c:v>0.16058227075047252</c:v>
                </c:pt>
                <c:pt idx="64">
                  <c:v>0.16058227075047252</c:v>
                </c:pt>
                <c:pt idx="65">
                  <c:v>0.16058227075047252</c:v>
                </c:pt>
                <c:pt idx="66">
                  <c:v>0.16058227075047252</c:v>
                </c:pt>
                <c:pt idx="67">
                  <c:v>0.16058227075047252</c:v>
                </c:pt>
                <c:pt idx="68">
                  <c:v>0.16058227075047252</c:v>
                </c:pt>
                <c:pt idx="69">
                  <c:v>0.16058227075047252</c:v>
                </c:pt>
                <c:pt idx="70">
                  <c:v>0.16058227075047252</c:v>
                </c:pt>
                <c:pt idx="71">
                  <c:v>0.16058227075047252</c:v>
                </c:pt>
                <c:pt idx="72">
                  <c:v>0.16058227075047252</c:v>
                </c:pt>
                <c:pt idx="73">
                  <c:v>0.16058227075047252</c:v>
                </c:pt>
              </c:numCache>
            </c:numRef>
          </c:val>
        </c:ser>
        <c:ser>
          <c:idx val="6"/>
          <c:order val="6"/>
          <c:tx>
            <c:strRef>
              <c:f>'DROIT Intrados (DI)'!$BN$1</c:f>
              <c:strCache>
                <c:ptCount val="1"/>
                <c:pt idx="0">
                  <c:v>Seuil 3 sigma G9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(DI)'!$BN$2:$BN$75</c:f>
              <c:numCache>
                <c:formatCode>General</c:formatCode>
                <c:ptCount val="74"/>
                <c:pt idx="0">
                  <c:v>0.16058227075047252</c:v>
                </c:pt>
                <c:pt idx="1">
                  <c:v>0.16058227075047252</c:v>
                </c:pt>
                <c:pt idx="2">
                  <c:v>0.16058227075047252</c:v>
                </c:pt>
                <c:pt idx="3">
                  <c:v>0.16058227075047252</c:v>
                </c:pt>
                <c:pt idx="4">
                  <c:v>0.16058227075047252</c:v>
                </c:pt>
                <c:pt idx="5">
                  <c:v>0.16058227075047252</c:v>
                </c:pt>
                <c:pt idx="6">
                  <c:v>0.16058227075047252</c:v>
                </c:pt>
                <c:pt idx="7">
                  <c:v>0.16058227075047252</c:v>
                </c:pt>
                <c:pt idx="8">
                  <c:v>0.16058227075047252</c:v>
                </c:pt>
                <c:pt idx="9">
                  <c:v>0.16058227075047252</c:v>
                </c:pt>
                <c:pt idx="10">
                  <c:v>0.16058227075047252</c:v>
                </c:pt>
                <c:pt idx="11">
                  <c:v>0.16058227075047252</c:v>
                </c:pt>
                <c:pt idx="12">
                  <c:v>0.16058227075047252</c:v>
                </c:pt>
                <c:pt idx="13">
                  <c:v>0.16058227075047252</c:v>
                </c:pt>
                <c:pt idx="14">
                  <c:v>0.16058227075047252</c:v>
                </c:pt>
                <c:pt idx="15">
                  <c:v>0.16058227075047252</c:v>
                </c:pt>
                <c:pt idx="16">
                  <c:v>0.16058227075047252</c:v>
                </c:pt>
                <c:pt idx="17">
                  <c:v>0.16058227075047252</c:v>
                </c:pt>
                <c:pt idx="18">
                  <c:v>0.16058227075047252</c:v>
                </c:pt>
                <c:pt idx="19">
                  <c:v>0.16058227075047252</c:v>
                </c:pt>
                <c:pt idx="20">
                  <c:v>0.16058227075047252</c:v>
                </c:pt>
                <c:pt idx="21">
                  <c:v>0.16058227075047252</c:v>
                </c:pt>
                <c:pt idx="22">
                  <c:v>0.16058227075047252</c:v>
                </c:pt>
                <c:pt idx="23">
                  <c:v>0.16058227075047252</c:v>
                </c:pt>
                <c:pt idx="24">
                  <c:v>0.16058227075047252</c:v>
                </c:pt>
                <c:pt idx="25">
                  <c:v>0.16058227075047252</c:v>
                </c:pt>
                <c:pt idx="26">
                  <c:v>0.16058227075047252</c:v>
                </c:pt>
                <c:pt idx="27">
                  <c:v>0.16058227075047252</c:v>
                </c:pt>
                <c:pt idx="28">
                  <c:v>0.16058227075047252</c:v>
                </c:pt>
                <c:pt idx="29">
                  <c:v>0.16058227075047252</c:v>
                </c:pt>
                <c:pt idx="30">
                  <c:v>0.16058227075047252</c:v>
                </c:pt>
                <c:pt idx="31">
                  <c:v>0.16058227075047252</c:v>
                </c:pt>
                <c:pt idx="32">
                  <c:v>0.16058227075047252</c:v>
                </c:pt>
                <c:pt idx="33">
                  <c:v>0.16058227075047252</c:v>
                </c:pt>
                <c:pt idx="34">
                  <c:v>0.16058227075047252</c:v>
                </c:pt>
                <c:pt idx="35">
                  <c:v>0.16058227075047252</c:v>
                </c:pt>
                <c:pt idx="36">
                  <c:v>0.16058227075047252</c:v>
                </c:pt>
                <c:pt idx="37">
                  <c:v>0.16058227075047252</c:v>
                </c:pt>
                <c:pt idx="38">
                  <c:v>0.16058227075047252</c:v>
                </c:pt>
                <c:pt idx="39">
                  <c:v>0.16058227075047252</c:v>
                </c:pt>
                <c:pt idx="40">
                  <c:v>0.16058227075047252</c:v>
                </c:pt>
                <c:pt idx="41">
                  <c:v>0.16058227075047252</c:v>
                </c:pt>
                <c:pt idx="42">
                  <c:v>0.16058227075047252</c:v>
                </c:pt>
                <c:pt idx="43">
                  <c:v>0.16058227075047252</c:v>
                </c:pt>
                <c:pt idx="44">
                  <c:v>0.16058227075047252</c:v>
                </c:pt>
                <c:pt idx="45">
                  <c:v>0.16058227075047252</c:v>
                </c:pt>
                <c:pt idx="46">
                  <c:v>0.16058227075047252</c:v>
                </c:pt>
                <c:pt idx="47">
                  <c:v>0.16058227075047252</c:v>
                </c:pt>
                <c:pt idx="48">
                  <c:v>0.16058227075047252</c:v>
                </c:pt>
                <c:pt idx="49">
                  <c:v>0.16058227075047252</c:v>
                </c:pt>
                <c:pt idx="50">
                  <c:v>0.16058227075047252</c:v>
                </c:pt>
                <c:pt idx="51">
                  <c:v>0.16058227075047252</c:v>
                </c:pt>
                <c:pt idx="52">
                  <c:v>0.16058227075047252</c:v>
                </c:pt>
                <c:pt idx="53">
                  <c:v>0.16058227075047252</c:v>
                </c:pt>
                <c:pt idx="54">
                  <c:v>0.16058227075047252</c:v>
                </c:pt>
                <c:pt idx="55">
                  <c:v>0.16058227075047252</c:v>
                </c:pt>
                <c:pt idx="56">
                  <c:v>0.16058227075047252</c:v>
                </c:pt>
                <c:pt idx="57">
                  <c:v>0.16058227075047252</c:v>
                </c:pt>
                <c:pt idx="58">
                  <c:v>0.16058227075047252</c:v>
                </c:pt>
                <c:pt idx="59">
                  <c:v>0.16058227075047252</c:v>
                </c:pt>
                <c:pt idx="60">
                  <c:v>0.16058227075047252</c:v>
                </c:pt>
                <c:pt idx="61">
                  <c:v>0.16058227075047252</c:v>
                </c:pt>
                <c:pt idx="62">
                  <c:v>0.16058227075047252</c:v>
                </c:pt>
                <c:pt idx="63">
                  <c:v>0.16058227075047252</c:v>
                </c:pt>
                <c:pt idx="64">
                  <c:v>0.16058227075047252</c:v>
                </c:pt>
                <c:pt idx="65">
                  <c:v>0.16058227075047252</c:v>
                </c:pt>
                <c:pt idx="66">
                  <c:v>0.16058227075047252</c:v>
                </c:pt>
                <c:pt idx="67">
                  <c:v>0.16058227075047252</c:v>
                </c:pt>
                <c:pt idx="68">
                  <c:v>0.16058227075047252</c:v>
                </c:pt>
                <c:pt idx="69">
                  <c:v>0.16058227075047252</c:v>
                </c:pt>
                <c:pt idx="70">
                  <c:v>0.16058227075047252</c:v>
                </c:pt>
                <c:pt idx="71">
                  <c:v>0.16058227075047252</c:v>
                </c:pt>
                <c:pt idx="72">
                  <c:v>0.16058227075047252</c:v>
                </c:pt>
                <c:pt idx="73">
                  <c:v>0.16058227075047252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885600"/>
        <c:axId val="236885992"/>
      </c:areaChart>
      <c:lineChart>
        <c:grouping val="standard"/>
        <c:varyColors val="0"/>
        <c:ser>
          <c:idx val="0"/>
          <c:order val="0"/>
          <c:tx>
            <c:strRef>
              <c:f>'DROIT Intrados (DI)'!$P$1</c:f>
              <c:strCache>
                <c:ptCount val="1"/>
                <c:pt idx="0">
                  <c:v>cercle G9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(DI)'!$P$2:$P$75</c:f>
              <c:numCache>
                <c:formatCode>0.00</c:formatCode>
                <c:ptCount val="74"/>
                <c:pt idx="0">
                  <c:v>0.9</c:v>
                </c:pt>
                <c:pt idx="1">
                  <c:v>0.55000000000000004</c:v>
                </c:pt>
                <c:pt idx="2">
                  <c:v>0.66</c:v>
                </c:pt>
                <c:pt idx="3">
                  <c:v>0.61</c:v>
                </c:pt>
                <c:pt idx="4">
                  <c:v>0.61</c:v>
                </c:pt>
                <c:pt idx="5">
                  <c:v>0.55000000000000004</c:v>
                </c:pt>
                <c:pt idx="6">
                  <c:v>0.43</c:v>
                </c:pt>
                <c:pt idx="7">
                  <c:v>0.72</c:v>
                </c:pt>
                <c:pt idx="8">
                  <c:v>0.54</c:v>
                </c:pt>
                <c:pt idx="9">
                  <c:v>0.68</c:v>
                </c:pt>
                <c:pt idx="10">
                  <c:v>0.8</c:v>
                </c:pt>
                <c:pt idx="11">
                  <c:v>0.43</c:v>
                </c:pt>
                <c:pt idx="12">
                  <c:v>0.79</c:v>
                </c:pt>
                <c:pt idx="13">
                  <c:v>0.24</c:v>
                </c:pt>
                <c:pt idx="14">
                  <c:v>0.65</c:v>
                </c:pt>
                <c:pt idx="15">
                  <c:v>0.27</c:v>
                </c:pt>
                <c:pt idx="16">
                  <c:v>0.69</c:v>
                </c:pt>
                <c:pt idx="17">
                  <c:v>0.76</c:v>
                </c:pt>
                <c:pt idx="18">
                  <c:v>0.56000000000000005</c:v>
                </c:pt>
                <c:pt idx="19">
                  <c:v>0.89</c:v>
                </c:pt>
                <c:pt idx="20">
                  <c:v>0.57999999999999996</c:v>
                </c:pt>
                <c:pt idx="21">
                  <c:v>0.67</c:v>
                </c:pt>
                <c:pt idx="22">
                  <c:v>0.89</c:v>
                </c:pt>
                <c:pt idx="23">
                  <c:v>0.51</c:v>
                </c:pt>
                <c:pt idx="24">
                  <c:v>0.87</c:v>
                </c:pt>
                <c:pt idx="25">
                  <c:v>0.36</c:v>
                </c:pt>
                <c:pt idx="26">
                  <c:v>0.38</c:v>
                </c:pt>
                <c:pt idx="27">
                  <c:v>0.7</c:v>
                </c:pt>
                <c:pt idx="28">
                  <c:v>0.76</c:v>
                </c:pt>
                <c:pt idx="29">
                  <c:v>0.79</c:v>
                </c:pt>
                <c:pt idx="30">
                  <c:v>0.66</c:v>
                </c:pt>
                <c:pt idx="31">
                  <c:v>0.49</c:v>
                </c:pt>
                <c:pt idx="32">
                  <c:v>0.52</c:v>
                </c:pt>
                <c:pt idx="33">
                  <c:v>0.67</c:v>
                </c:pt>
                <c:pt idx="34">
                  <c:v>0.4</c:v>
                </c:pt>
                <c:pt idx="35">
                  <c:v>0.3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0.71</c:v>
                </c:pt>
                <c:pt idx="41">
                  <c:v>0.56000000000000005</c:v>
                </c:pt>
                <c:pt idx="42">
                  <c:v>0.4</c:v>
                </c:pt>
                <c:pt idx="43">
                  <c:v>0.75</c:v>
                </c:pt>
                <c:pt idx="44">
                  <c:v>0.4</c:v>
                </c:pt>
                <c:pt idx="45">
                  <c:v>0.68</c:v>
                </c:pt>
                <c:pt idx="46">
                  <c:v>0.61</c:v>
                </c:pt>
                <c:pt idx="47">
                  <c:v>0.81</c:v>
                </c:pt>
                <c:pt idx="48">
                  <c:v>0.8</c:v>
                </c:pt>
                <c:pt idx="49">
                  <c:v>0.68</c:v>
                </c:pt>
                <c:pt idx="50">
                  <c:v>0.56000000000000005</c:v>
                </c:pt>
                <c:pt idx="51">
                  <c:v>0.87</c:v>
                </c:pt>
                <c:pt idx="52">
                  <c:v>0.73</c:v>
                </c:pt>
                <c:pt idx="53">
                  <c:v>0.69</c:v>
                </c:pt>
                <c:pt idx="54">
                  <c:v>0.87</c:v>
                </c:pt>
                <c:pt idx="55">
                  <c:v>0.79</c:v>
                </c:pt>
                <c:pt idx="56">
                  <c:v>0.72</c:v>
                </c:pt>
                <c:pt idx="57">
                  <c:v>0.34</c:v>
                </c:pt>
                <c:pt idx="58">
                  <c:v>0.78</c:v>
                </c:pt>
                <c:pt idx="59">
                  <c:v>0.42</c:v>
                </c:pt>
                <c:pt idx="60">
                  <c:v>0.68</c:v>
                </c:pt>
                <c:pt idx="61">
                  <c:v>0.56000000000000005</c:v>
                </c:pt>
                <c:pt idx="62">
                  <c:v>0.59</c:v>
                </c:pt>
                <c:pt idx="63">
                  <c:v>0.86399999999999999</c:v>
                </c:pt>
                <c:pt idx="64">
                  <c:v>0.75</c:v>
                </c:pt>
                <c:pt idx="65">
                  <c:v>0.92</c:v>
                </c:pt>
                <c:pt idx="66">
                  <c:v>0.72</c:v>
                </c:pt>
                <c:pt idx="67">
                  <c:v>0.64</c:v>
                </c:pt>
                <c:pt idx="68">
                  <c:v>0.57999999999999996</c:v>
                </c:pt>
                <c:pt idx="69">
                  <c:v>0.81</c:v>
                </c:pt>
                <c:pt idx="70">
                  <c:v>0.56000000000000005</c:v>
                </c:pt>
                <c:pt idx="71">
                  <c:v>0.5</c:v>
                </c:pt>
                <c:pt idx="72">
                  <c:v>0.64</c:v>
                </c:pt>
                <c:pt idx="73">
                  <c:v>0.68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885600"/>
        <c:axId val="236885992"/>
      </c:lineChart>
      <c:scatterChart>
        <c:scatterStyle val="lineMarker"/>
        <c:varyColors val="0"/>
        <c:ser>
          <c:idx val="1"/>
          <c:order val="1"/>
          <c:tx>
            <c:strRef>
              <c:f>'Graphiques DI'!$A$154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DI'!$B$154</c:f>
              <c:numCache>
                <c:formatCode>0.000</c:formatCode>
                <c:ptCount val="1"/>
                <c:pt idx="0">
                  <c:v>0.63572972972972974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DI'!$A$155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DI'!$B$155</c:f>
              <c:numCache>
                <c:formatCode>0.000</c:formatCode>
                <c:ptCount val="1"/>
                <c:pt idx="0">
                  <c:v>1.1286924324324323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DI'!$A$156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DI'!$B$156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885600"/>
        <c:axId val="236885992"/>
      </c:scatterChart>
      <c:catAx>
        <c:axId val="236885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885992"/>
        <c:crosses val="autoZero"/>
        <c:auto val="1"/>
        <c:lblAlgn val="ctr"/>
        <c:lblOffset val="100"/>
        <c:noMultiLvlLbl val="0"/>
      </c:catAx>
      <c:valAx>
        <c:axId val="236885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885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G10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(DI)'!$BP$1</c:f>
              <c:strCache>
                <c:ptCount val="1"/>
                <c:pt idx="0">
                  <c:v>Seuil 1 sigma G10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(DI)'!$BP$2:$BP$75</c:f>
              <c:numCache>
                <c:formatCode>General</c:formatCode>
                <c:ptCount val="74"/>
                <c:pt idx="0">
                  <c:v>0.86801717940645329</c:v>
                </c:pt>
                <c:pt idx="1">
                  <c:v>0.86801717940645329</c:v>
                </c:pt>
                <c:pt idx="2">
                  <c:v>0.86801717940645329</c:v>
                </c:pt>
                <c:pt idx="3">
                  <c:v>0.86801717940645329</c:v>
                </c:pt>
                <c:pt idx="4">
                  <c:v>0.86801717940645329</c:v>
                </c:pt>
                <c:pt idx="5">
                  <c:v>0.86801717940645329</c:v>
                </c:pt>
                <c:pt idx="6">
                  <c:v>0.86801717940645329</c:v>
                </c:pt>
                <c:pt idx="7">
                  <c:v>0.86801717940645329</c:v>
                </c:pt>
                <c:pt idx="8">
                  <c:v>0.86801717940645329</c:v>
                </c:pt>
                <c:pt idx="9">
                  <c:v>0.86801717940645329</c:v>
                </c:pt>
                <c:pt idx="10">
                  <c:v>0.86801717940645329</c:v>
                </c:pt>
                <c:pt idx="11">
                  <c:v>0.86801717940645329</c:v>
                </c:pt>
                <c:pt idx="12">
                  <c:v>0.86801717940645329</c:v>
                </c:pt>
                <c:pt idx="13">
                  <c:v>0.86801717940645329</c:v>
                </c:pt>
                <c:pt idx="14">
                  <c:v>0.86801717940645329</c:v>
                </c:pt>
                <c:pt idx="15">
                  <c:v>0.86801717940645329</c:v>
                </c:pt>
                <c:pt idx="16">
                  <c:v>0.86801717940645329</c:v>
                </c:pt>
                <c:pt idx="17">
                  <c:v>0.86801717940645329</c:v>
                </c:pt>
                <c:pt idx="18">
                  <c:v>0.86801717940645329</c:v>
                </c:pt>
                <c:pt idx="19">
                  <c:v>0.86801717940645329</c:v>
                </c:pt>
                <c:pt idx="20">
                  <c:v>0.86801717940645329</c:v>
                </c:pt>
                <c:pt idx="21">
                  <c:v>0.86801717940645329</c:v>
                </c:pt>
                <c:pt idx="22">
                  <c:v>0.86801717940645329</c:v>
                </c:pt>
                <c:pt idx="23">
                  <c:v>0.86801717940645329</c:v>
                </c:pt>
                <c:pt idx="24">
                  <c:v>0.86801717940645329</c:v>
                </c:pt>
                <c:pt idx="25">
                  <c:v>0.86801717940645329</c:v>
                </c:pt>
                <c:pt idx="26">
                  <c:v>0.86801717940645329</c:v>
                </c:pt>
                <c:pt idx="27">
                  <c:v>0.86801717940645329</c:v>
                </c:pt>
                <c:pt idx="28">
                  <c:v>0.86801717940645329</c:v>
                </c:pt>
                <c:pt idx="29">
                  <c:v>0.86801717940645329</c:v>
                </c:pt>
                <c:pt idx="30">
                  <c:v>0.86801717940645329</c:v>
                </c:pt>
                <c:pt idx="31">
                  <c:v>0.86801717940645329</c:v>
                </c:pt>
                <c:pt idx="32">
                  <c:v>0.86801717940645329</c:v>
                </c:pt>
                <c:pt idx="33">
                  <c:v>0.86801717940645329</c:v>
                </c:pt>
                <c:pt idx="34">
                  <c:v>0.86801717940645329</c:v>
                </c:pt>
                <c:pt idx="35">
                  <c:v>0.86801717940645329</c:v>
                </c:pt>
                <c:pt idx="36">
                  <c:v>0.86801717940645329</c:v>
                </c:pt>
                <c:pt idx="37">
                  <c:v>0.86801717940645329</c:v>
                </c:pt>
                <c:pt idx="38">
                  <c:v>0.86801717940645329</c:v>
                </c:pt>
                <c:pt idx="39">
                  <c:v>0.86801717940645329</c:v>
                </c:pt>
                <c:pt idx="40">
                  <c:v>0.86801717940645329</c:v>
                </c:pt>
                <c:pt idx="41">
                  <c:v>0.86801717940645329</c:v>
                </c:pt>
                <c:pt idx="42">
                  <c:v>0.86801717940645329</c:v>
                </c:pt>
                <c:pt idx="43">
                  <c:v>0.86801717940645329</c:v>
                </c:pt>
                <c:pt idx="44">
                  <c:v>0.86801717940645329</c:v>
                </c:pt>
                <c:pt idx="45">
                  <c:v>0.86801717940645329</c:v>
                </c:pt>
                <c:pt idx="46">
                  <c:v>0.86801717940645329</c:v>
                </c:pt>
                <c:pt idx="47">
                  <c:v>0.86801717940645329</c:v>
                </c:pt>
                <c:pt idx="48">
                  <c:v>0.86801717940645329</c:v>
                </c:pt>
                <c:pt idx="49">
                  <c:v>0.86801717940645329</c:v>
                </c:pt>
                <c:pt idx="50">
                  <c:v>0.86801717940645329</c:v>
                </c:pt>
                <c:pt idx="51">
                  <c:v>0.86801717940645329</c:v>
                </c:pt>
                <c:pt idx="52">
                  <c:v>0.86801717940645329</c:v>
                </c:pt>
                <c:pt idx="53">
                  <c:v>0.86801717940645329</c:v>
                </c:pt>
                <c:pt idx="54">
                  <c:v>0.86801717940645329</c:v>
                </c:pt>
                <c:pt idx="55">
                  <c:v>0.86801717940645329</c:v>
                </c:pt>
                <c:pt idx="56">
                  <c:v>0.86801717940645329</c:v>
                </c:pt>
                <c:pt idx="57">
                  <c:v>0.86801717940645329</c:v>
                </c:pt>
                <c:pt idx="58">
                  <c:v>0.86801717940645329</c:v>
                </c:pt>
                <c:pt idx="59">
                  <c:v>0.86801717940645329</c:v>
                </c:pt>
                <c:pt idx="60">
                  <c:v>0.86801717940645329</c:v>
                </c:pt>
                <c:pt idx="61">
                  <c:v>0.86801717940645329</c:v>
                </c:pt>
                <c:pt idx="62">
                  <c:v>0.86801717940645329</c:v>
                </c:pt>
                <c:pt idx="63">
                  <c:v>0.86801717940645329</c:v>
                </c:pt>
                <c:pt idx="64">
                  <c:v>0.86801717940645329</c:v>
                </c:pt>
                <c:pt idx="65">
                  <c:v>0.86801717940645329</c:v>
                </c:pt>
                <c:pt idx="66">
                  <c:v>0.86801717940645329</c:v>
                </c:pt>
                <c:pt idx="67">
                  <c:v>0.86801717940645329</c:v>
                </c:pt>
                <c:pt idx="68">
                  <c:v>0.86801717940645329</c:v>
                </c:pt>
                <c:pt idx="69">
                  <c:v>0.86801717940645329</c:v>
                </c:pt>
                <c:pt idx="70">
                  <c:v>0.86801717940645329</c:v>
                </c:pt>
                <c:pt idx="71">
                  <c:v>0.86801717940645329</c:v>
                </c:pt>
                <c:pt idx="72">
                  <c:v>0.86801717940645329</c:v>
                </c:pt>
                <c:pt idx="73">
                  <c:v>0.86801717940645329</c:v>
                </c:pt>
              </c:numCache>
            </c:numRef>
          </c:val>
        </c:ser>
        <c:ser>
          <c:idx val="5"/>
          <c:order val="5"/>
          <c:tx>
            <c:strRef>
              <c:f>'DROIT Intrados (DI)'!$BQ$1</c:f>
              <c:strCache>
                <c:ptCount val="1"/>
                <c:pt idx="0">
                  <c:v>Seuil 2 sigma G10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(DI)'!$BQ$2:$BQ$75</c:f>
              <c:numCache>
                <c:formatCode>General</c:formatCode>
                <c:ptCount val="74"/>
                <c:pt idx="0">
                  <c:v>0.16717934156861533</c:v>
                </c:pt>
                <c:pt idx="1">
                  <c:v>0.16717934156861533</c:v>
                </c:pt>
                <c:pt idx="2">
                  <c:v>0.16717934156861533</c:v>
                </c:pt>
                <c:pt idx="3">
                  <c:v>0.16717934156861533</c:v>
                </c:pt>
                <c:pt idx="4">
                  <c:v>0.16717934156861533</c:v>
                </c:pt>
                <c:pt idx="5">
                  <c:v>0.16717934156861533</c:v>
                </c:pt>
                <c:pt idx="6">
                  <c:v>0.16717934156861533</c:v>
                </c:pt>
                <c:pt idx="7">
                  <c:v>0.16717934156861533</c:v>
                </c:pt>
                <c:pt idx="8">
                  <c:v>0.16717934156861533</c:v>
                </c:pt>
                <c:pt idx="9">
                  <c:v>0.16717934156861533</c:v>
                </c:pt>
                <c:pt idx="10">
                  <c:v>0.16717934156861533</c:v>
                </c:pt>
                <c:pt idx="11">
                  <c:v>0.16717934156861533</c:v>
                </c:pt>
                <c:pt idx="12">
                  <c:v>0.16717934156861533</c:v>
                </c:pt>
                <c:pt idx="13">
                  <c:v>0.16717934156861533</c:v>
                </c:pt>
                <c:pt idx="14">
                  <c:v>0.16717934156861533</c:v>
                </c:pt>
                <c:pt idx="15">
                  <c:v>0.16717934156861533</c:v>
                </c:pt>
                <c:pt idx="16">
                  <c:v>0.16717934156861533</c:v>
                </c:pt>
                <c:pt idx="17">
                  <c:v>0.16717934156861533</c:v>
                </c:pt>
                <c:pt idx="18">
                  <c:v>0.16717934156861533</c:v>
                </c:pt>
                <c:pt idx="19">
                  <c:v>0.16717934156861533</c:v>
                </c:pt>
                <c:pt idx="20">
                  <c:v>0.16717934156861533</c:v>
                </c:pt>
                <c:pt idx="21">
                  <c:v>0.16717934156861533</c:v>
                </c:pt>
                <c:pt idx="22">
                  <c:v>0.16717934156861533</c:v>
                </c:pt>
                <c:pt idx="23">
                  <c:v>0.16717934156861533</c:v>
                </c:pt>
                <c:pt idx="24">
                  <c:v>0.16717934156861533</c:v>
                </c:pt>
                <c:pt idx="25">
                  <c:v>0.16717934156861533</c:v>
                </c:pt>
                <c:pt idx="26">
                  <c:v>0.16717934156861533</c:v>
                </c:pt>
                <c:pt idx="27">
                  <c:v>0.16717934156861533</c:v>
                </c:pt>
                <c:pt idx="28">
                  <c:v>0.16717934156861533</c:v>
                </c:pt>
                <c:pt idx="29">
                  <c:v>0.16717934156861533</c:v>
                </c:pt>
                <c:pt idx="30">
                  <c:v>0.16717934156861533</c:v>
                </c:pt>
                <c:pt idx="31">
                  <c:v>0.16717934156861533</c:v>
                </c:pt>
                <c:pt idx="32">
                  <c:v>0.16717934156861533</c:v>
                </c:pt>
                <c:pt idx="33">
                  <c:v>0.16717934156861533</c:v>
                </c:pt>
                <c:pt idx="34">
                  <c:v>0.16717934156861533</c:v>
                </c:pt>
                <c:pt idx="35">
                  <c:v>0.16717934156861533</c:v>
                </c:pt>
                <c:pt idx="36">
                  <c:v>0.16717934156861533</c:v>
                </c:pt>
                <c:pt idx="37">
                  <c:v>0.16717934156861533</c:v>
                </c:pt>
                <c:pt idx="38">
                  <c:v>0.16717934156861533</c:v>
                </c:pt>
                <c:pt idx="39">
                  <c:v>0.16717934156861533</c:v>
                </c:pt>
                <c:pt idx="40">
                  <c:v>0.16717934156861533</c:v>
                </c:pt>
                <c:pt idx="41">
                  <c:v>0.16717934156861533</c:v>
                </c:pt>
                <c:pt idx="42">
                  <c:v>0.16717934156861533</c:v>
                </c:pt>
                <c:pt idx="43">
                  <c:v>0.16717934156861533</c:v>
                </c:pt>
                <c:pt idx="44">
                  <c:v>0.16717934156861533</c:v>
                </c:pt>
                <c:pt idx="45">
                  <c:v>0.16717934156861533</c:v>
                </c:pt>
                <c:pt idx="46">
                  <c:v>0.16717934156861533</c:v>
                </c:pt>
                <c:pt idx="47">
                  <c:v>0.16717934156861533</c:v>
                </c:pt>
                <c:pt idx="48">
                  <c:v>0.16717934156861533</c:v>
                </c:pt>
                <c:pt idx="49">
                  <c:v>0.16717934156861533</c:v>
                </c:pt>
                <c:pt idx="50">
                  <c:v>0.16717934156861533</c:v>
                </c:pt>
                <c:pt idx="51">
                  <c:v>0.16717934156861533</c:v>
                </c:pt>
                <c:pt idx="52">
                  <c:v>0.16717934156861533</c:v>
                </c:pt>
                <c:pt idx="53">
                  <c:v>0.16717934156861533</c:v>
                </c:pt>
                <c:pt idx="54">
                  <c:v>0.16717934156861533</c:v>
                </c:pt>
                <c:pt idx="55">
                  <c:v>0.16717934156861533</c:v>
                </c:pt>
                <c:pt idx="56">
                  <c:v>0.16717934156861533</c:v>
                </c:pt>
                <c:pt idx="57">
                  <c:v>0.16717934156861533</c:v>
                </c:pt>
                <c:pt idx="58">
                  <c:v>0.16717934156861533</c:v>
                </c:pt>
                <c:pt idx="59">
                  <c:v>0.16717934156861533</c:v>
                </c:pt>
                <c:pt idx="60">
                  <c:v>0.16717934156861533</c:v>
                </c:pt>
                <c:pt idx="61">
                  <c:v>0.16717934156861533</c:v>
                </c:pt>
                <c:pt idx="62">
                  <c:v>0.16717934156861533</c:v>
                </c:pt>
                <c:pt idx="63">
                  <c:v>0.16717934156861533</c:v>
                </c:pt>
                <c:pt idx="64">
                  <c:v>0.16717934156861533</c:v>
                </c:pt>
                <c:pt idx="65">
                  <c:v>0.16717934156861533</c:v>
                </c:pt>
                <c:pt idx="66">
                  <c:v>0.16717934156861533</c:v>
                </c:pt>
                <c:pt idx="67">
                  <c:v>0.16717934156861533</c:v>
                </c:pt>
                <c:pt idx="68">
                  <c:v>0.16717934156861533</c:v>
                </c:pt>
                <c:pt idx="69">
                  <c:v>0.16717934156861533</c:v>
                </c:pt>
                <c:pt idx="70">
                  <c:v>0.16717934156861533</c:v>
                </c:pt>
                <c:pt idx="71">
                  <c:v>0.16717934156861533</c:v>
                </c:pt>
                <c:pt idx="72">
                  <c:v>0.16717934156861533</c:v>
                </c:pt>
                <c:pt idx="73">
                  <c:v>0.16717934156861533</c:v>
                </c:pt>
              </c:numCache>
            </c:numRef>
          </c:val>
        </c:ser>
        <c:ser>
          <c:idx val="6"/>
          <c:order val="6"/>
          <c:tx>
            <c:strRef>
              <c:f>'DROIT Intrados (DI)'!$BR$1</c:f>
              <c:strCache>
                <c:ptCount val="1"/>
                <c:pt idx="0">
                  <c:v>Seuil 3 sigma G10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(DI)'!$BR$2:$BR$75</c:f>
              <c:numCache>
                <c:formatCode>General</c:formatCode>
                <c:ptCount val="74"/>
                <c:pt idx="0">
                  <c:v>0.16717934156861533</c:v>
                </c:pt>
                <c:pt idx="1">
                  <c:v>0.16717934156861533</c:v>
                </c:pt>
                <c:pt idx="2">
                  <c:v>0.16717934156861533</c:v>
                </c:pt>
                <c:pt idx="3">
                  <c:v>0.16717934156861533</c:v>
                </c:pt>
                <c:pt idx="4">
                  <c:v>0.16717934156861533</c:v>
                </c:pt>
                <c:pt idx="5">
                  <c:v>0.16717934156861533</c:v>
                </c:pt>
                <c:pt idx="6">
                  <c:v>0.16717934156861533</c:v>
                </c:pt>
                <c:pt idx="7">
                  <c:v>0.16717934156861533</c:v>
                </c:pt>
                <c:pt idx="8">
                  <c:v>0.16717934156861533</c:v>
                </c:pt>
                <c:pt idx="9">
                  <c:v>0.16717934156861533</c:v>
                </c:pt>
                <c:pt idx="10">
                  <c:v>0.16717934156861533</c:v>
                </c:pt>
                <c:pt idx="11">
                  <c:v>0.16717934156861533</c:v>
                </c:pt>
                <c:pt idx="12">
                  <c:v>0.16717934156861533</c:v>
                </c:pt>
                <c:pt idx="13">
                  <c:v>0.16717934156861533</c:v>
                </c:pt>
                <c:pt idx="14">
                  <c:v>0.16717934156861533</c:v>
                </c:pt>
                <c:pt idx="15">
                  <c:v>0.16717934156861533</c:v>
                </c:pt>
                <c:pt idx="16">
                  <c:v>0.16717934156861533</c:v>
                </c:pt>
                <c:pt idx="17">
                  <c:v>0.16717934156861533</c:v>
                </c:pt>
                <c:pt idx="18">
                  <c:v>0.16717934156861533</c:v>
                </c:pt>
                <c:pt idx="19">
                  <c:v>0.16717934156861533</c:v>
                </c:pt>
                <c:pt idx="20">
                  <c:v>0.16717934156861533</c:v>
                </c:pt>
                <c:pt idx="21">
                  <c:v>0.16717934156861533</c:v>
                </c:pt>
                <c:pt idx="22">
                  <c:v>0.16717934156861533</c:v>
                </c:pt>
                <c:pt idx="23">
                  <c:v>0.16717934156861533</c:v>
                </c:pt>
                <c:pt idx="24">
                  <c:v>0.16717934156861533</c:v>
                </c:pt>
                <c:pt idx="25">
                  <c:v>0.16717934156861533</c:v>
                </c:pt>
                <c:pt idx="26">
                  <c:v>0.16717934156861533</c:v>
                </c:pt>
                <c:pt idx="27">
                  <c:v>0.16717934156861533</c:v>
                </c:pt>
                <c:pt idx="28">
                  <c:v>0.16717934156861533</c:v>
                </c:pt>
                <c:pt idx="29">
                  <c:v>0.16717934156861533</c:v>
                </c:pt>
                <c:pt idx="30">
                  <c:v>0.16717934156861533</c:v>
                </c:pt>
                <c:pt idx="31">
                  <c:v>0.16717934156861533</c:v>
                </c:pt>
                <c:pt idx="32">
                  <c:v>0.16717934156861533</c:v>
                </c:pt>
                <c:pt idx="33">
                  <c:v>0.16717934156861533</c:v>
                </c:pt>
                <c:pt idx="34">
                  <c:v>0.16717934156861533</c:v>
                </c:pt>
                <c:pt idx="35">
                  <c:v>0.16717934156861533</c:v>
                </c:pt>
                <c:pt idx="36">
                  <c:v>0.16717934156861533</c:v>
                </c:pt>
                <c:pt idx="37">
                  <c:v>0.16717934156861533</c:v>
                </c:pt>
                <c:pt idx="38">
                  <c:v>0.16717934156861533</c:v>
                </c:pt>
                <c:pt idx="39">
                  <c:v>0.16717934156861533</c:v>
                </c:pt>
                <c:pt idx="40">
                  <c:v>0.16717934156861533</c:v>
                </c:pt>
                <c:pt idx="41">
                  <c:v>0.16717934156861533</c:v>
                </c:pt>
                <c:pt idx="42">
                  <c:v>0.16717934156861533</c:v>
                </c:pt>
                <c:pt idx="43">
                  <c:v>0.16717934156861533</c:v>
                </c:pt>
                <c:pt idx="44">
                  <c:v>0.16717934156861533</c:v>
                </c:pt>
                <c:pt idx="45">
                  <c:v>0.16717934156861533</c:v>
                </c:pt>
                <c:pt idx="46">
                  <c:v>0.16717934156861533</c:v>
                </c:pt>
                <c:pt idx="47">
                  <c:v>0.16717934156861533</c:v>
                </c:pt>
                <c:pt idx="48">
                  <c:v>0.16717934156861533</c:v>
                </c:pt>
                <c:pt idx="49">
                  <c:v>0.16717934156861533</c:v>
                </c:pt>
                <c:pt idx="50">
                  <c:v>0.16717934156861533</c:v>
                </c:pt>
                <c:pt idx="51">
                  <c:v>0.16717934156861533</c:v>
                </c:pt>
                <c:pt idx="52">
                  <c:v>0.16717934156861533</c:v>
                </c:pt>
                <c:pt idx="53">
                  <c:v>0.16717934156861533</c:v>
                </c:pt>
                <c:pt idx="54">
                  <c:v>0.16717934156861533</c:v>
                </c:pt>
                <c:pt idx="55">
                  <c:v>0.16717934156861533</c:v>
                </c:pt>
                <c:pt idx="56">
                  <c:v>0.16717934156861533</c:v>
                </c:pt>
                <c:pt idx="57">
                  <c:v>0.16717934156861533</c:v>
                </c:pt>
                <c:pt idx="58">
                  <c:v>0.16717934156861533</c:v>
                </c:pt>
                <c:pt idx="59">
                  <c:v>0.16717934156861533</c:v>
                </c:pt>
                <c:pt idx="60">
                  <c:v>0.16717934156861533</c:v>
                </c:pt>
                <c:pt idx="61">
                  <c:v>0.16717934156861533</c:v>
                </c:pt>
                <c:pt idx="62">
                  <c:v>0.16717934156861533</c:v>
                </c:pt>
                <c:pt idx="63">
                  <c:v>0.16717934156861533</c:v>
                </c:pt>
                <c:pt idx="64">
                  <c:v>0.16717934156861533</c:v>
                </c:pt>
                <c:pt idx="65">
                  <c:v>0.16717934156861533</c:v>
                </c:pt>
                <c:pt idx="66">
                  <c:v>0.16717934156861533</c:v>
                </c:pt>
                <c:pt idx="67">
                  <c:v>0.16717934156861533</c:v>
                </c:pt>
                <c:pt idx="68">
                  <c:v>0.16717934156861533</c:v>
                </c:pt>
                <c:pt idx="69">
                  <c:v>0.16717934156861533</c:v>
                </c:pt>
                <c:pt idx="70">
                  <c:v>0.16717934156861533</c:v>
                </c:pt>
                <c:pt idx="71">
                  <c:v>0.16717934156861533</c:v>
                </c:pt>
                <c:pt idx="72">
                  <c:v>0.16717934156861533</c:v>
                </c:pt>
                <c:pt idx="73">
                  <c:v>0.16717934156861533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981552"/>
        <c:axId val="236981944"/>
      </c:areaChart>
      <c:lineChart>
        <c:grouping val="standard"/>
        <c:varyColors val="0"/>
        <c:ser>
          <c:idx val="0"/>
          <c:order val="0"/>
          <c:tx>
            <c:strRef>
              <c:f>'DROIT Intrados (DI)'!$Q$1</c:f>
              <c:strCache>
                <c:ptCount val="1"/>
                <c:pt idx="0">
                  <c:v>cercle G10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(DI)'!$Q$2:$Q$75</c:f>
              <c:numCache>
                <c:formatCode>0.00</c:formatCode>
                <c:ptCount val="74"/>
                <c:pt idx="0">
                  <c:v>0.89</c:v>
                </c:pt>
                <c:pt idx="1">
                  <c:v>0.82</c:v>
                </c:pt>
                <c:pt idx="2">
                  <c:v>0.69</c:v>
                </c:pt>
                <c:pt idx="3">
                  <c:v>0.72</c:v>
                </c:pt>
                <c:pt idx="4">
                  <c:v>0.73</c:v>
                </c:pt>
                <c:pt idx="5">
                  <c:v>0.61</c:v>
                </c:pt>
                <c:pt idx="6">
                  <c:v>0.56999999999999995</c:v>
                </c:pt>
                <c:pt idx="7">
                  <c:v>0.78</c:v>
                </c:pt>
                <c:pt idx="8">
                  <c:v>0.59</c:v>
                </c:pt>
                <c:pt idx="9">
                  <c:v>0.73</c:v>
                </c:pt>
                <c:pt idx="10">
                  <c:v>0.84</c:v>
                </c:pt>
                <c:pt idx="11">
                  <c:v>0.34</c:v>
                </c:pt>
                <c:pt idx="12">
                  <c:v>0.87</c:v>
                </c:pt>
                <c:pt idx="13">
                  <c:v>0.31</c:v>
                </c:pt>
                <c:pt idx="14">
                  <c:v>0.69</c:v>
                </c:pt>
                <c:pt idx="15">
                  <c:v>0.06</c:v>
                </c:pt>
                <c:pt idx="16">
                  <c:v>0.83</c:v>
                </c:pt>
                <c:pt idx="17">
                  <c:v>0.88</c:v>
                </c:pt>
                <c:pt idx="18">
                  <c:v>0.7</c:v>
                </c:pt>
                <c:pt idx="19">
                  <c:v>0.72</c:v>
                </c:pt>
                <c:pt idx="20">
                  <c:v>0.64</c:v>
                </c:pt>
                <c:pt idx="21">
                  <c:v>0.71</c:v>
                </c:pt>
                <c:pt idx="22">
                  <c:v>0.89</c:v>
                </c:pt>
                <c:pt idx="23">
                  <c:v>0.61</c:v>
                </c:pt>
                <c:pt idx="24">
                  <c:v>0.94</c:v>
                </c:pt>
                <c:pt idx="25">
                  <c:v>0.49</c:v>
                </c:pt>
                <c:pt idx="26">
                  <c:v>0.44</c:v>
                </c:pt>
                <c:pt idx="27">
                  <c:v>0.87</c:v>
                </c:pt>
                <c:pt idx="28">
                  <c:v>0.89</c:v>
                </c:pt>
                <c:pt idx="29">
                  <c:v>0.78</c:v>
                </c:pt>
                <c:pt idx="30">
                  <c:v>0.71</c:v>
                </c:pt>
                <c:pt idx="31">
                  <c:v>0.6</c:v>
                </c:pt>
                <c:pt idx="32">
                  <c:v>0.8</c:v>
                </c:pt>
                <c:pt idx="33">
                  <c:v>0.76</c:v>
                </c:pt>
                <c:pt idx="34">
                  <c:v>0.51</c:v>
                </c:pt>
                <c:pt idx="35">
                  <c:v>0.53</c:v>
                </c:pt>
                <c:pt idx="36">
                  <c:v>0.7</c:v>
                </c:pt>
                <c:pt idx="37">
                  <c:v>0.87</c:v>
                </c:pt>
                <c:pt idx="38">
                  <c:v>0.88</c:v>
                </c:pt>
                <c:pt idx="39">
                  <c:v>0.7</c:v>
                </c:pt>
                <c:pt idx="40">
                  <c:v>0.83</c:v>
                </c:pt>
                <c:pt idx="41">
                  <c:v>0.74</c:v>
                </c:pt>
                <c:pt idx="42">
                  <c:v>0.47</c:v>
                </c:pt>
                <c:pt idx="43">
                  <c:v>0.85</c:v>
                </c:pt>
                <c:pt idx="44">
                  <c:v>0.48</c:v>
                </c:pt>
                <c:pt idx="45">
                  <c:v>0.68</c:v>
                </c:pt>
                <c:pt idx="46">
                  <c:v>0.68</c:v>
                </c:pt>
                <c:pt idx="47">
                  <c:v>0.94</c:v>
                </c:pt>
                <c:pt idx="48">
                  <c:v>0.95</c:v>
                </c:pt>
                <c:pt idx="49">
                  <c:v>0.68</c:v>
                </c:pt>
                <c:pt idx="50">
                  <c:v>0.48</c:v>
                </c:pt>
                <c:pt idx="51">
                  <c:v>0.88</c:v>
                </c:pt>
                <c:pt idx="52">
                  <c:v>0.76</c:v>
                </c:pt>
                <c:pt idx="53">
                  <c:v>0.71</c:v>
                </c:pt>
                <c:pt idx="54">
                  <c:v>0.88</c:v>
                </c:pt>
                <c:pt idx="55">
                  <c:v>0.94</c:v>
                </c:pt>
                <c:pt idx="56">
                  <c:v>0.8</c:v>
                </c:pt>
                <c:pt idx="57">
                  <c:v>0.48</c:v>
                </c:pt>
                <c:pt idx="58">
                  <c:v>0.77</c:v>
                </c:pt>
                <c:pt idx="59">
                  <c:v>0.42</c:v>
                </c:pt>
                <c:pt idx="60">
                  <c:v>0.66</c:v>
                </c:pt>
                <c:pt idx="61">
                  <c:v>0.56000000000000005</c:v>
                </c:pt>
                <c:pt idx="62">
                  <c:v>0.63</c:v>
                </c:pt>
                <c:pt idx="63">
                  <c:v>0.68200000000000005</c:v>
                </c:pt>
                <c:pt idx="64">
                  <c:v>0.73</c:v>
                </c:pt>
                <c:pt idx="65">
                  <c:v>0.75</c:v>
                </c:pt>
                <c:pt idx="66">
                  <c:v>0.74</c:v>
                </c:pt>
                <c:pt idx="67">
                  <c:v>0.72</c:v>
                </c:pt>
                <c:pt idx="68">
                  <c:v>0.71</c:v>
                </c:pt>
                <c:pt idx="69">
                  <c:v>0.86</c:v>
                </c:pt>
                <c:pt idx="70">
                  <c:v>0.66</c:v>
                </c:pt>
                <c:pt idx="71">
                  <c:v>0.49</c:v>
                </c:pt>
                <c:pt idx="72">
                  <c:v>0.88</c:v>
                </c:pt>
                <c:pt idx="73">
                  <c:v>0.68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981552"/>
        <c:axId val="236981944"/>
      </c:lineChart>
      <c:scatterChart>
        <c:scatterStyle val="lineMarker"/>
        <c:varyColors val="0"/>
        <c:ser>
          <c:idx val="1"/>
          <c:order val="1"/>
          <c:tx>
            <c:strRef>
              <c:f>'Graphiques DI'!$A$166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DI'!$B$166</c:f>
              <c:numCache>
                <c:formatCode>0.000</c:formatCode>
                <c:ptCount val="1"/>
                <c:pt idx="0">
                  <c:v>0.70083783783783793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DI'!$A$167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DI'!$B$167</c:f>
              <c:numCache>
                <c:formatCode>0.000</c:formatCode>
                <c:ptCount val="1"/>
                <c:pt idx="0">
                  <c:v>1.1899902702702703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DI'!$A$168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DI'!$B$168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981552"/>
        <c:axId val="236981944"/>
      </c:scatterChart>
      <c:catAx>
        <c:axId val="2369815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981944"/>
        <c:crosses val="autoZero"/>
        <c:auto val="1"/>
        <c:lblAlgn val="ctr"/>
        <c:lblOffset val="100"/>
        <c:noMultiLvlLbl val="0"/>
      </c:catAx>
      <c:valAx>
        <c:axId val="236981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981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Cercle</a:t>
            </a:r>
            <a:r>
              <a:rPr lang="fr-FR" baseline="0"/>
              <a:t> G11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4"/>
          <c:tx>
            <c:strRef>
              <c:f>'DROIT Intrados (DI)'!$BT$1</c:f>
              <c:strCache>
                <c:ptCount val="1"/>
                <c:pt idx="0">
                  <c:v>Seuil 1 sigma G11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(DI)'!$BT$2:$BT$75</c:f>
              <c:numCache>
                <c:formatCode>General</c:formatCode>
                <c:ptCount val="74"/>
                <c:pt idx="0">
                  <c:v>0.9076186722789481</c:v>
                </c:pt>
                <c:pt idx="1">
                  <c:v>0.9076186722789481</c:v>
                </c:pt>
                <c:pt idx="2">
                  <c:v>0.9076186722789481</c:v>
                </c:pt>
                <c:pt idx="3">
                  <c:v>0.9076186722789481</c:v>
                </c:pt>
                <c:pt idx="4">
                  <c:v>0.9076186722789481</c:v>
                </c:pt>
                <c:pt idx="5">
                  <c:v>0.9076186722789481</c:v>
                </c:pt>
                <c:pt idx="6">
                  <c:v>0.9076186722789481</c:v>
                </c:pt>
                <c:pt idx="7">
                  <c:v>0.9076186722789481</c:v>
                </c:pt>
                <c:pt idx="8">
                  <c:v>0.9076186722789481</c:v>
                </c:pt>
                <c:pt idx="9">
                  <c:v>0.9076186722789481</c:v>
                </c:pt>
                <c:pt idx="10">
                  <c:v>0.9076186722789481</c:v>
                </c:pt>
                <c:pt idx="11">
                  <c:v>0.9076186722789481</c:v>
                </c:pt>
                <c:pt idx="12">
                  <c:v>0.9076186722789481</c:v>
                </c:pt>
                <c:pt idx="13">
                  <c:v>0.9076186722789481</c:v>
                </c:pt>
                <c:pt idx="14">
                  <c:v>0.9076186722789481</c:v>
                </c:pt>
                <c:pt idx="15">
                  <c:v>0.9076186722789481</c:v>
                </c:pt>
                <c:pt idx="16">
                  <c:v>0.9076186722789481</c:v>
                </c:pt>
                <c:pt idx="17">
                  <c:v>0.9076186722789481</c:v>
                </c:pt>
                <c:pt idx="18">
                  <c:v>0.9076186722789481</c:v>
                </c:pt>
                <c:pt idx="19">
                  <c:v>0.9076186722789481</c:v>
                </c:pt>
                <c:pt idx="20">
                  <c:v>0.9076186722789481</c:v>
                </c:pt>
                <c:pt idx="21">
                  <c:v>0.9076186722789481</c:v>
                </c:pt>
                <c:pt idx="22">
                  <c:v>0.9076186722789481</c:v>
                </c:pt>
                <c:pt idx="23">
                  <c:v>0.9076186722789481</c:v>
                </c:pt>
                <c:pt idx="24">
                  <c:v>0.9076186722789481</c:v>
                </c:pt>
                <c:pt idx="25">
                  <c:v>0.9076186722789481</c:v>
                </c:pt>
                <c:pt idx="26">
                  <c:v>0.9076186722789481</c:v>
                </c:pt>
                <c:pt idx="27">
                  <c:v>0.9076186722789481</c:v>
                </c:pt>
                <c:pt idx="28">
                  <c:v>0.9076186722789481</c:v>
                </c:pt>
                <c:pt idx="29">
                  <c:v>0.9076186722789481</c:v>
                </c:pt>
                <c:pt idx="30">
                  <c:v>0.9076186722789481</c:v>
                </c:pt>
                <c:pt idx="31">
                  <c:v>0.9076186722789481</c:v>
                </c:pt>
                <c:pt idx="32">
                  <c:v>0.9076186722789481</c:v>
                </c:pt>
                <c:pt idx="33">
                  <c:v>0.9076186722789481</c:v>
                </c:pt>
                <c:pt idx="34">
                  <c:v>0.9076186722789481</c:v>
                </c:pt>
                <c:pt idx="35">
                  <c:v>0.9076186722789481</c:v>
                </c:pt>
                <c:pt idx="36">
                  <c:v>0.9076186722789481</c:v>
                </c:pt>
                <c:pt idx="37">
                  <c:v>0.9076186722789481</c:v>
                </c:pt>
                <c:pt idx="38">
                  <c:v>0.9076186722789481</c:v>
                </c:pt>
                <c:pt idx="39">
                  <c:v>0.9076186722789481</c:v>
                </c:pt>
                <c:pt idx="40">
                  <c:v>0.9076186722789481</c:v>
                </c:pt>
                <c:pt idx="41">
                  <c:v>0.9076186722789481</c:v>
                </c:pt>
                <c:pt idx="42">
                  <c:v>0.9076186722789481</c:v>
                </c:pt>
                <c:pt idx="43">
                  <c:v>0.9076186722789481</c:v>
                </c:pt>
                <c:pt idx="44">
                  <c:v>0.9076186722789481</c:v>
                </c:pt>
                <c:pt idx="45">
                  <c:v>0.9076186722789481</c:v>
                </c:pt>
                <c:pt idx="46">
                  <c:v>0.9076186722789481</c:v>
                </c:pt>
                <c:pt idx="47">
                  <c:v>0.9076186722789481</c:v>
                </c:pt>
                <c:pt idx="48">
                  <c:v>0.9076186722789481</c:v>
                </c:pt>
                <c:pt idx="49">
                  <c:v>0.9076186722789481</c:v>
                </c:pt>
                <c:pt idx="50">
                  <c:v>0.9076186722789481</c:v>
                </c:pt>
                <c:pt idx="51">
                  <c:v>0.9076186722789481</c:v>
                </c:pt>
                <c:pt idx="52">
                  <c:v>0.9076186722789481</c:v>
                </c:pt>
                <c:pt idx="53">
                  <c:v>0.9076186722789481</c:v>
                </c:pt>
                <c:pt idx="54">
                  <c:v>0.9076186722789481</c:v>
                </c:pt>
                <c:pt idx="55">
                  <c:v>0.9076186722789481</c:v>
                </c:pt>
                <c:pt idx="56">
                  <c:v>0.9076186722789481</c:v>
                </c:pt>
                <c:pt idx="57">
                  <c:v>0.9076186722789481</c:v>
                </c:pt>
                <c:pt idx="58">
                  <c:v>0.9076186722789481</c:v>
                </c:pt>
                <c:pt idx="59">
                  <c:v>0.9076186722789481</c:v>
                </c:pt>
                <c:pt idx="60">
                  <c:v>0.9076186722789481</c:v>
                </c:pt>
                <c:pt idx="61">
                  <c:v>0.9076186722789481</c:v>
                </c:pt>
                <c:pt idx="62">
                  <c:v>0.9076186722789481</c:v>
                </c:pt>
                <c:pt idx="63">
                  <c:v>0.9076186722789481</c:v>
                </c:pt>
                <c:pt idx="64">
                  <c:v>0.9076186722789481</c:v>
                </c:pt>
                <c:pt idx="65">
                  <c:v>0.9076186722789481</c:v>
                </c:pt>
                <c:pt idx="66">
                  <c:v>0.9076186722789481</c:v>
                </c:pt>
                <c:pt idx="67">
                  <c:v>0.9076186722789481</c:v>
                </c:pt>
                <c:pt idx="68">
                  <c:v>0.9076186722789481</c:v>
                </c:pt>
                <c:pt idx="69">
                  <c:v>0.9076186722789481</c:v>
                </c:pt>
                <c:pt idx="70">
                  <c:v>0.9076186722789481</c:v>
                </c:pt>
                <c:pt idx="71">
                  <c:v>0.9076186722789481</c:v>
                </c:pt>
                <c:pt idx="72">
                  <c:v>0.9076186722789481</c:v>
                </c:pt>
                <c:pt idx="73">
                  <c:v>0.9076186722789481</c:v>
                </c:pt>
              </c:numCache>
            </c:numRef>
          </c:val>
        </c:ser>
        <c:ser>
          <c:idx val="5"/>
          <c:order val="5"/>
          <c:tx>
            <c:strRef>
              <c:f>'DROIT Intrados (DI)'!$BU$1</c:f>
              <c:strCache>
                <c:ptCount val="1"/>
                <c:pt idx="0">
                  <c:v>Seuil 2 sigma G11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25400">
              <a:noFill/>
            </a:ln>
            <a:effectLst/>
          </c:spPr>
          <c:val>
            <c:numRef>
              <c:f>'DROIT Intrados (DI)'!$BU$2:$BU$75</c:f>
              <c:numCache>
                <c:formatCode>General</c:formatCode>
                <c:ptCount val="74"/>
                <c:pt idx="0">
                  <c:v>0.16514569930597517</c:v>
                </c:pt>
                <c:pt idx="1">
                  <c:v>0.16514569930597517</c:v>
                </c:pt>
                <c:pt idx="2">
                  <c:v>0.16514569930597517</c:v>
                </c:pt>
                <c:pt idx="3">
                  <c:v>0.16514569930597517</c:v>
                </c:pt>
                <c:pt idx="4">
                  <c:v>0.16514569930597517</c:v>
                </c:pt>
                <c:pt idx="5">
                  <c:v>0.16514569930597517</c:v>
                </c:pt>
                <c:pt idx="6">
                  <c:v>0.16514569930597517</c:v>
                </c:pt>
                <c:pt idx="7">
                  <c:v>0.16514569930597517</c:v>
                </c:pt>
                <c:pt idx="8">
                  <c:v>0.16514569930597517</c:v>
                </c:pt>
                <c:pt idx="9">
                  <c:v>0.16514569930597517</c:v>
                </c:pt>
                <c:pt idx="10">
                  <c:v>0.16514569930597517</c:v>
                </c:pt>
                <c:pt idx="11">
                  <c:v>0.16514569930597517</c:v>
                </c:pt>
                <c:pt idx="12">
                  <c:v>0.16514569930597517</c:v>
                </c:pt>
                <c:pt idx="13">
                  <c:v>0.16514569930597517</c:v>
                </c:pt>
                <c:pt idx="14">
                  <c:v>0.16514569930597517</c:v>
                </c:pt>
                <c:pt idx="15">
                  <c:v>0.16514569930597517</c:v>
                </c:pt>
                <c:pt idx="16">
                  <c:v>0.16514569930597517</c:v>
                </c:pt>
                <c:pt idx="17">
                  <c:v>0.16514569930597517</c:v>
                </c:pt>
                <c:pt idx="18">
                  <c:v>0.16514569930597517</c:v>
                </c:pt>
                <c:pt idx="19">
                  <c:v>0.16514569930597517</c:v>
                </c:pt>
                <c:pt idx="20">
                  <c:v>0.16514569930597517</c:v>
                </c:pt>
                <c:pt idx="21">
                  <c:v>0.16514569930597517</c:v>
                </c:pt>
                <c:pt idx="22">
                  <c:v>0.16514569930597517</c:v>
                </c:pt>
                <c:pt idx="23">
                  <c:v>0.16514569930597517</c:v>
                </c:pt>
                <c:pt idx="24">
                  <c:v>0.16514569930597517</c:v>
                </c:pt>
                <c:pt idx="25">
                  <c:v>0.16514569930597517</c:v>
                </c:pt>
                <c:pt idx="26">
                  <c:v>0.16514569930597517</c:v>
                </c:pt>
                <c:pt idx="27">
                  <c:v>0.16514569930597517</c:v>
                </c:pt>
                <c:pt idx="28">
                  <c:v>0.16514569930597517</c:v>
                </c:pt>
                <c:pt idx="29">
                  <c:v>0.16514569930597517</c:v>
                </c:pt>
                <c:pt idx="30">
                  <c:v>0.16514569930597517</c:v>
                </c:pt>
                <c:pt idx="31">
                  <c:v>0.16514569930597517</c:v>
                </c:pt>
                <c:pt idx="32">
                  <c:v>0.16514569930597517</c:v>
                </c:pt>
                <c:pt idx="33">
                  <c:v>0.16514569930597517</c:v>
                </c:pt>
                <c:pt idx="34">
                  <c:v>0.16514569930597517</c:v>
                </c:pt>
                <c:pt idx="35">
                  <c:v>0.16514569930597517</c:v>
                </c:pt>
                <c:pt idx="36">
                  <c:v>0.16514569930597517</c:v>
                </c:pt>
                <c:pt idx="37">
                  <c:v>0.16514569930597517</c:v>
                </c:pt>
                <c:pt idx="38">
                  <c:v>0.16514569930597517</c:v>
                </c:pt>
                <c:pt idx="39">
                  <c:v>0.16514569930597517</c:v>
                </c:pt>
                <c:pt idx="40">
                  <c:v>0.16514569930597517</c:v>
                </c:pt>
                <c:pt idx="41">
                  <c:v>0.16514569930597517</c:v>
                </c:pt>
                <c:pt idx="42">
                  <c:v>0.16514569930597517</c:v>
                </c:pt>
                <c:pt idx="43">
                  <c:v>0.16514569930597517</c:v>
                </c:pt>
                <c:pt idx="44">
                  <c:v>0.16514569930597517</c:v>
                </c:pt>
                <c:pt idx="45">
                  <c:v>0.16514569930597517</c:v>
                </c:pt>
                <c:pt idx="46">
                  <c:v>0.16514569930597517</c:v>
                </c:pt>
                <c:pt idx="47">
                  <c:v>0.16514569930597517</c:v>
                </c:pt>
                <c:pt idx="48">
                  <c:v>0.16514569930597517</c:v>
                </c:pt>
                <c:pt idx="49">
                  <c:v>0.16514569930597517</c:v>
                </c:pt>
                <c:pt idx="50">
                  <c:v>0.16514569930597517</c:v>
                </c:pt>
                <c:pt idx="51">
                  <c:v>0.16514569930597517</c:v>
                </c:pt>
                <c:pt idx="52">
                  <c:v>0.16514569930597517</c:v>
                </c:pt>
                <c:pt idx="53">
                  <c:v>0.16514569930597517</c:v>
                </c:pt>
                <c:pt idx="54">
                  <c:v>0.16514569930597517</c:v>
                </c:pt>
                <c:pt idx="55">
                  <c:v>0.16514569930597517</c:v>
                </c:pt>
                <c:pt idx="56">
                  <c:v>0.16514569930597517</c:v>
                </c:pt>
                <c:pt idx="57">
                  <c:v>0.16514569930597517</c:v>
                </c:pt>
                <c:pt idx="58">
                  <c:v>0.16514569930597517</c:v>
                </c:pt>
                <c:pt idx="59">
                  <c:v>0.16514569930597517</c:v>
                </c:pt>
                <c:pt idx="60">
                  <c:v>0.16514569930597517</c:v>
                </c:pt>
                <c:pt idx="61">
                  <c:v>0.16514569930597517</c:v>
                </c:pt>
                <c:pt idx="62">
                  <c:v>0.16514569930597517</c:v>
                </c:pt>
                <c:pt idx="63">
                  <c:v>0.16514569930597517</c:v>
                </c:pt>
                <c:pt idx="64">
                  <c:v>0.16514569930597517</c:v>
                </c:pt>
                <c:pt idx="65">
                  <c:v>0.16514569930597517</c:v>
                </c:pt>
                <c:pt idx="66">
                  <c:v>0.16514569930597517</c:v>
                </c:pt>
                <c:pt idx="67">
                  <c:v>0.16514569930597517</c:v>
                </c:pt>
                <c:pt idx="68">
                  <c:v>0.16514569930597517</c:v>
                </c:pt>
                <c:pt idx="69">
                  <c:v>0.16514569930597517</c:v>
                </c:pt>
                <c:pt idx="70">
                  <c:v>0.16514569930597517</c:v>
                </c:pt>
                <c:pt idx="71">
                  <c:v>0.16514569930597517</c:v>
                </c:pt>
                <c:pt idx="72">
                  <c:v>0.16514569930597517</c:v>
                </c:pt>
                <c:pt idx="73">
                  <c:v>0.16514569930597517</c:v>
                </c:pt>
              </c:numCache>
            </c:numRef>
          </c:val>
        </c:ser>
        <c:ser>
          <c:idx val="6"/>
          <c:order val="6"/>
          <c:tx>
            <c:strRef>
              <c:f>'DROIT Intrados (DI)'!$BV$1</c:f>
              <c:strCache>
                <c:ptCount val="1"/>
                <c:pt idx="0">
                  <c:v>Seuil 3 sigma G11</c:v>
                </c:pt>
              </c:strCache>
            </c:strRef>
          </c:tx>
          <c:spPr>
            <a:solidFill>
              <a:srgbClr val="FF6D6D"/>
            </a:solidFill>
            <a:ln w="25400">
              <a:noFill/>
            </a:ln>
            <a:effectLst/>
          </c:spPr>
          <c:val>
            <c:numRef>
              <c:f>'DROIT Intrados (DI)'!$BV$2:$BV$75</c:f>
              <c:numCache>
                <c:formatCode>General</c:formatCode>
                <c:ptCount val="74"/>
                <c:pt idx="0">
                  <c:v>0.16514569930597517</c:v>
                </c:pt>
                <c:pt idx="1">
                  <c:v>0.16514569930597517</c:v>
                </c:pt>
                <c:pt idx="2">
                  <c:v>0.16514569930597517</c:v>
                </c:pt>
                <c:pt idx="3">
                  <c:v>0.16514569930597517</c:v>
                </c:pt>
                <c:pt idx="4">
                  <c:v>0.16514569930597517</c:v>
                </c:pt>
                <c:pt idx="5">
                  <c:v>0.16514569930597517</c:v>
                </c:pt>
                <c:pt idx="6">
                  <c:v>0.16514569930597517</c:v>
                </c:pt>
                <c:pt idx="7">
                  <c:v>0.16514569930597517</c:v>
                </c:pt>
                <c:pt idx="8">
                  <c:v>0.16514569930597517</c:v>
                </c:pt>
                <c:pt idx="9">
                  <c:v>0.16514569930597517</c:v>
                </c:pt>
                <c:pt idx="10">
                  <c:v>0.16514569930597517</c:v>
                </c:pt>
                <c:pt idx="11">
                  <c:v>0.16514569930597517</c:v>
                </c:pt>
                <c:pt idx="12">
                  <c:v>0.16514569930597517</c:v>
                </c:pt>
                <c:pt idx="13">
                  <c:v>0.16514569930597517</c:v>
                </c:pt>
                <c:pt idx="14">
                  <c:v>0.16514569930597517</c:v>
                </c:pt>
                <c:pt idx="15">
                  <c:v>0.16514569930597517</c:v>
                </c:pt>
                <c:pt idx="16">
                  <c:v>0.16514569930597517</c:v>
                </c:pt>
                <c:pt idx="17">
                  <c:v>0.16514569930597517</c:v>
                </c:pt>
                <c:pt idx="18">
                  <c:v>0.16514569930597517</c:v>
                </c:pt>
                <c:pt idx="19">
                  <c:v>0.16514569930597517</c:v>
                </c:pt>
                <c:pt idx="20">
                  <c:v>0.16514569930597517</c:v>
                </c:pt>
                <c:pt idx="21">
                  <c:v>0.16514569930597517</c:v>
                </c:pt>
                <c:pt idx="22">
                  <c:v>0.16514569930597517</c:v>
                </c:pt>
                <c:pt idx="23">
                  <c:v>0.16514569930597517</c:v>
                </c:pt>
                <c:pt idx="24">
                  <c:v>0.16514569930597517</c:v>
                </c:pt>
                <c:pt idx="25">
                  <c:v>0.16514569930597517</c:v>
                </c:pt>
                <c:pt idx="26">
                  <c:v>0.16514569930597517</c:v>
                </c:pt>
                <c:pt idx="27">
                  <c:v>0.16514569930597517</c:v>
                </c:pt>
                <c:pt idx="28">
                  <c:v>0.16514569930597517</c:v>
                </c:pt>
                <c:pt idx="29">
                  <c:v>0.16514569930597517</c:v>
                </c:pt>
                <c:pt idx="30">
                  <c:v>0.16514569930597517</c:v>
                </c:pt>
                <c:pt idx="31">
                  <c:v>0.16514569930597517</c:v>
                </c:pt>
                <c:pt idx="32">
                  <c:v>0.16514569930597517</c:v>
                </c:pt>
                <c:pt idx="33">
                  <c:v>0.16514569930597517</c:v>
                </c:pt>
                <c:pt idx="34">
                  <c:v>0.16514569930597517</c:v>
                </c:pt>
                <c:pt idx="35">
                  <c:v>0.16514569930597517</c:v>
                </c:pt>
                <c:pt idx="36">
                  <c:v>0.16514569930597517</c:v>
                </c:pt>
                <c:pt idx="37">
                  <c:v>0.16514569930597517</c:v>
                </c:pt>
                <c:pt idx="38">
                  <c:v>0.16514569930597517</c:v>
                </c:pt>
                <c:pt idx="39">
                  <c:v>0.16514569930597517</c:v>
                </c:pt>
                <c:pt idx="40">
                  <c:v>0.16514569930597517</c:v>
                </c:pt>
                <c:pt idx="41">
                  <c:v>0.16514569930597517</c:v>
                </c:pt>
                <c:pt idx="42">
                  <c:v>0.16514569930597517</c:v>
                </c:pt>
                <c:pt idx="43">
                  <c:v>0.16514569930597517</c:v>
                </c:pt>
                <c:pt idx="44">
                  <c:v>0.16514569930597517</c:v>
                </c:pt>
                <c:pt idx="45">
                  <c:v>0.16514569930597517</c:v>
                </c:pt>
                <c:pt idx="46">
                  <c:v>0.16514569930597517</c:v>
                </c:pt>
                <c:pt idx="47">
                  <c:v>0.16514569930597517</c:v>
                </c:pt>
                <c:pt idx="48">
                  <c:v>0.16514569930597517</c:v>
                </c:pt>
                <c:pt idx="49">
                  <c:v>0.16514569930597517</c:v>
                </c:pt>
                <c:pt idx="50">
                  <c:v>0.16514569930597517</c:v>
                </c:pt>
                <c:pt idx="51">
                  <c:v>0.16514569930597517</c:v>
                </c:pt>
                <c:pt idx="52">
                  <c:v>0.16514569930597517</c:v>
                </c:pt>
                <c:pt idx="53">
                  <c:v>0.16514569930597517</c:v>
                </c:pt>
                <c:pt idx="54">
                  <c:v>0.16514569930597517</c:v>
                </c:pt>
                <c:pt idx="55">
                  <c:v>0.16514569930597517</c:v>
                </c:pt>
                <c:pt idx="56">
                  <c:v>0.16514569930597517</c:v>
                </c:pt>
                <c:pt idx="57">
                  <c:v>0.16514569930597517</c:v>
                </c:pt>
                <c:pt idx="58">
                  <c:v>0.16514569930597517</c:v>
                </c:pt>
                <c:pt idx="59">
                  <c:v>0.16514569930597517</c:v>
                </c:pt>
                <c:pt idx="60">
                  <c:v>0.16514569930597517</c:v>
                </c:pt>
                <c:pt idx="61">
                  <c:v>0.16514569930597517</c:v>
                </c:pt>
                <c:pt idx="62">
                  <c:v>0.16514569930597517</c:v>
                </c:pt>
                <c:pt idx="63">
                  <c:v>0.16514569930597517</c:v>
                </c:pt>
                <c:pt idx="64">
                  <c:v>0.16514569930597517</c:v>
                </c:pt>
                <c:pt idx="65">
                  <c:v>0.16514569930597517</c:v>
                </c:pt>
                <c:pt idx="66">
                  <c:v>0.16514569930597517</c:v>
                </c:pt>
                <c:pt idx="67">
                  <c:v>0.16514569930597517</c:v>
                </c:pt>
                <c:pt idx="68">
                  <c:v>0.16514569930597517</c:v>
                </c:pt>
                <c:pt idx="69">
                  <c:v>0.16514569930597517</c:v>
                </c:pt>
                <c:pt idx="70">
                  <c:v>0.16514569930597517</c:v>
                </c:pt>
                <c:pt idx="71">
                  <c:v>0.16514569930597517</c:v>
                </c:pt>
                <c:pt idx="72">
                  <c:v>0.16514569930597517</c:v>
                </c:pt>
                <c:pt idx="73">
                  <c:v>0.16514569930597517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982728"/>
        <c:axId val="236983120"/>
      </c:areaChart>
      <c:lineChart>
        <c:grouping val="standard"/>
        <c:varyColors val="0"/>
        <c:ser>
          <c:idx val="0"/>
          <c:order val="0"/>
          <c:tx>
            <c:strRef>
              <c:f>'DROIT Intrados (DI)'!$R$1</c:f>
              <c:strCache>
                <c:ptCount val="1"/>
                <c:pt idx="0">
                  <c:v>cercle G11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chemeClr val="tx1"/>
                </a:solidFill>
              </a:ln>
              <a:effectLst/>
            </c:spPr>
          </c:marker>
          <c:val>
            <c:numRef>
              <c:f>'DROIT Intrados (DI)'!$R$2:$R$75</c:f>
              <c:numCache>
                <c:formatCode>0.00</c:formatCode>
                <c:ptCount val="74"/>
                <c:pt idx="0">
                  <c:v>0.96</c:v>
                </c:pt>
                <c:pt idx="1">
                  <c:v>0.79</c:v>
                </c:pt>
                <c:pt idx="2">
                  <c:v>0.78</c:v>
                </c:pt>
                <c:pt idx="3">
                  <c:v>0.79</c:v>
                </c:pt>
                <c:pt idx="4">
                  <c:v>0.93</c:v>
                </c:pt>
                <c:pt idx="5">
                  <c:v>0.63</c:v>
                </c:pt>
                <c:pt idx="6">
                  <c:v>0.57999999999999996</c:v>
                </c:pt>
                <c:pt idx="7">
                  <c:v>0.83</c:v>
                </c:pt>
                <c:pt idx="8">
                  <c:v>0.56000000000000005</c:v>
                </c:pt>
                <c:pt idx="9">
                  <c:v>0.81</c:v>
                </c:pt>
                <c:pt idx="10">
                  <c:v>0.92</c:v>
                </c:pt>
                <c:pt idx="11">
                  <c:v>0.59</c:v>
                </c:pt>
                <c:pt idx="12">
                  <c:v>0.91</c:v>
                </c:pt>
                <c:pt idx="13">
                  <c:v>0.36</c:v>
                </c:pt>
                <c:pt idx="14">
                  <c:v>0.7</c:v>
                </c:pt>
                <c:pt idx="15">
                  <c:v>0.21</c:v>
                </c:pt>
                <c:pt idx="16">
                  <c:v>0.9</c:v>
                </c:pt>
                <c:pt idx="17">
                  <c:v>0.9</c:v>
                </c:pt>
                <c:pt idx="18">
                  <c:v>0.81</c:v>
                </c:pt>
                <c:pt idx="19">
                  <c:v>0.85</c:v>
                </c:pt>
                <c:pt idx="20">
                  <c:v>0.74</c:v>
                </c:pt>
                <c:pt idx="21">
                  <c:v>0.78</c:v>
                </c:pt>
                <c:pt idx="22">
                  <c:v>0.85</c:v>
                </c:pt>
                <c:pt idx="23">
                  <c:v>0.68</c:v>
                </c:pt>
                <c:pt idx="24">
                  <c:v>0.95</c:v>
                </c:pt>
                <c:pt idx="25">
                  <c:v>0.49</c:v>
                </c:pt>
                <c:pt idx="26">
                  <c:v>0.38</c:v>
                </c:pt>
                <c:pt idx="27">
                  <c:v>0.86</c:v>
                </c:pt>
                <c:pt idx="28">
                  <c:v>0.9</c:v>
                </c:pt>
                <c:pt idx="29">
                  <c:v>0.83</c:v>
                </c:pt>
                <c:pt idx="30">
                  <c:v>0.68</c:v>
                </c:pt>
                <c:pt idx="31">
                  <c:v>0.6</c:v>
                </c:pt>
                <c:pt idx="32">
                  <c:v>0.77</c:v>
                </c:pt>
                <c:pt idx="33">
                  <c:v>0.78</c:v>
                </c:pt>
                <c:pt idx="34">
                  <c:v>0.52</c:v>
                </c:pt>
                <c:pt idx="35">
                  <c:v>0.54</c:v>
                </c:pt>
                <c:pt idx="36">
                  <c:v>0.88</c:v>
                </c:pt>
                <c:pt idx="37">
                  <c:v>0.94</c:v>
                </c:pt>
                <c:pt idx="38">
                  <c:v>0.98</c:v>
                </c:pt>
                <c:pt idx="39">
                  <c:v>0.73</c:v>
                </c:pt>
                <c:pt idx="40">
                  <c:v>0.91</c:v>
                </c:pt>
                <c:pt idx="41">
                  <c:v>0.82</c:v>
                </c:pt>
                <c:pt idx="42">
                  <c:v>0.51</c:v>
                </c:pt>
                <c:pt idx="43">
                  <c:v>0.9</c:v>
                </c:pt>
                <c:pt idx="44">
                  <c:v>0.53</c:v>
                </c:pt>
                <c:pt idx="45">
                  <c:v>0.75</c:v>
                </c:pt>
                <c:pt idx="46">
                  <c:v>0.75</c:v>
                </c:pt>
                <c:pt idx="47">
                  <c:v>0.92</c:v>
                </c:pt>
                <c:pt idx="48">
                  <c:v>0.84</c:v>
                </c:pt>
                <c:pt idx="49">
                  <c:v>0.76</c:v>
                </c:pt>
                <c:pt idx="50">
                  <c:v>0.47</c:v>
                </c:pt>
                <c:pt idx="51">
                  <c:v>0.93</c:v>
                </c:pt>
                <c:pt idx="52">
                  <c:v>0.64</c:v>
                </c:pt>
                <c:pt idx="53">
                  <c:v>0.75</c:v>
                </c:pt>
                <c:pt idx="54">
                  <c:v>0.96</c:v>
                </c:pt>
                <c:pt idx="55">
                  <c:v>0.97</c:v>
                </c:pt>
                <c:pt idx="56">
                  <c:v>0.84</c:v>
                </c:pt>
                <c:pt idx="57">
                  <c:v>0.54</c:v>
                </c:pt>
                <c:pt idx="58">
                  <c:v>0.78</c:v>
                </c:pt>
                <c:pt idx="59">
                  <c:v>0.55000000000000004</c:v>
                </c:pt>
                <c:pt idx="60">
                  <c:v>0.62</c:v>
                </c:pt>
                <c:pt idx="61">
                  <c:v>0.61</c:v>
                </c:pt>
                <c:pt idx="62">
                  <c:v>0.64</c:v>
                </c:pt>
                <c:pt idx="63">
                  <c:v>0.873</c:v>
                </c:pt>
                <c:pt idx="64">
                  <c:v>0.77</c:v>
                </c:pt>
                <c:pt idx="65">
                  <c:v>0.77</c:v>
                </c:pt>
                <c:pt idx="66">
                  <c:v>0.8</c:v>
                </c:pt>
                <c:pt idx="67">
                  <c:v>0.72</c:v>
                </c:pt>
                <c:pt idx="68">
                  <c:v>1</c:v>
                </c:pt>
                <c:pt idx="69">
                  <c:v>0.83</c:v>
                </c:pt>
                <c:pt idx="70">
                  <c:v>0.61</c:v>
                </c:pt>
                <c:pt idx="71">
                  <c:v>0.6</c:v>
                </c:pt>
                <c:pt idx="72">
                  <c:v>0.62</c:v>
                </c:pt>
                <c:pt idx="73">
                  <c:v>0.67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982728"/>
        <c:axId val="236983120"/>
      </c:lineChart>
      <c:scatterChart>
        <c:scatterStyle val="lineMarker"/>
        <c:varyColors val="0"/>
        <c:ser>
          <c:idx val="1"/>
          <c:order val="1"/>
          <c:tx>
            <c:strRef>
              <c:f>'Graphiques DI'!$A$178</c:f>
              <c:strCache>
                <c:ptCount val="1"/>
                <c:pt idx="0">
                  <c:v>Moyenne X̅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00B05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00B050"/>
                </a:solidFill>
                <a:round/>
              </a:ln>
              <a:effectLst/>
            </c:spPr>
          </c:errBars>
          <c:yVal>
            <c:numRef>
              <c:f>'Graphiques DI'!$B$178</c:f>
              <c:numCache>
                <c:formatCode>0.000</c:formatCode>
                <c:ptCount val="1"/>
                <c:pt idx="0">
                  <c:v>0.74247297297297299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'Graphiques DI'!$A$179</c:f>
              <c:strCache>
                <c:ptCount val="1"/>
                <c:pt idx="0">
                  <c:v>LCS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'Graphiques DI'!$B$179</c:f>
              <c:numCache>
                <c:formatCode>0.000</c:formatCode>
                <c:ptCount val="1"/>
                <c:pt idx="0">
                  <c:v>1.1958591891891892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'Graphiques DI'!$A$180</c:f>
              <c:strCache>
                <c:ptCount val="1"/>
                <c:pt idx="0">
                  <c:v>LCI</c:v>
                </c:pt>
              </c:strCache>
            </c:strRef>
          </c:tx>
          <c:spPr>
            <a:ln w="25400" cap="rnd">
              <a:solidFill>
                <a:srgbClr val="FF6D6D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6D6D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0"/>
            <c:plus>
              <c:numRef>
                <c:f>'Graphiques DE'!$A$3</c:f>
                <c:numCache>
                  <c:formatCode>General</c:formatCode>
                  <c:ptCount val="1"/>
                  <c:pt idx="0">
                    <c:v>74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25400" cap="flat" cmpd="sng" algn="ctr">
                <a:solidFill>
                  <a:srgbClr val="FF6D6D"/>
                </a:solidFill>
                <a:round/>
              </a:ln>
              <a:effectLst/>
            </c:spPr>
          </c:errBars>
          <c:yVal>
            <c:numRef>
              <c:f>'Graphiques DI'!$B$180</c:f>
              <c:numCache>
                <c:formatCode>0.000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982728"/>
        <c:axId val="236983120"/>
      </c:scatterChart>
      <c:catAx>
        <c:axId val="236982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983120"/>
        <c:crosses val="autoZero"/>
        <c:auto val="1"/>
        <c:lblAlgn val="ctr"/>
        <c:lblOffset val="100"/>
        <c:noMultiLvlLbl val="0"/>
      </c:catAx>
      <c:valAx>
        <c:axId val="23698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982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3.xml"/><Relationship Id="rId13" Type="http://schemas.openxmlformats.org/officeDocument/2006/relationships/chart" Target="../charts/chart28.xml"/><Relationship Id="rId3" Type="http://schemas.openxmlformats.org/officeDocument/2006/relationships/chart" Target="../charts/chart18.xml"/><Relationship Id="rId7" Type="http://schemas.openxmlformats.org/officeDocument/2006/relationships/chart" Target="../charts/chart22.xml"/><Relationship Id="rId12" Type="http://schemas.openxmlformats.org/officeDocument/2006/relationships/chart" Target="../charts/chart27.xml"/><Relationship Id="rId2" Type="http://schemas.openxmlformats.org/officeDocument/2006/relationships/chart" Target="../charts/chart17.xml"/><Relationship Id="rId16" Type="http://schemas.openxmlformats.org/officeDocument/2006/relationships/chart" Target="../charts/chart31.xm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11" Type="http://schemas.openxmlformats.org/officeDocument/2006/relationships/chart" Target="../charts/chart26.xml"/><Relationship Id="rId5" Type="http://schemas.openxmlformats.org/officeDocument/2006/relationships/chart" Target="../charts/chart20.xml"/><Relationship Id="rId15" Type="http://schemas.openxmlformats.org/officeDocument/2006/relationships/chart" Target="../charts/chart30.xml"/><Relationship Id="rId10" Type="http://schemas.openxmlformats.org/officeDocument/2006/relationships/chart" Target="../charts/chart25.xml"/><Relationship Id="rId4" Type="http://schemas.openxmlformats.org/officeDocument/2006/relationships/chart" Target="../charts/chart19.xml"/><Relationship Id="rId9" Type="http://schemas.openxmlformats.org/officeDocument/2006/relationships/chart" Target="../charts/chart24.xml"/><Relationship Id="rId14" Type="http://schemas.openxmlformats.org/officeDocument/2006/relationships/chart" Target="../charts/chart29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9.xml"/><Relationship Id="rId13" Type="http://schemas.openxmlformats.org/officeDocument/2006/relationships/chart" Target="../charts/chart44.xml"/><Relationship Id="rId3" Type="http://schemas.openxmlformats.org/officeDocument/2006/relationships/chart" Target="../charts/chart34.xml"/><Relationship Id="rId7" Type="http://schemas.openxmlformats.org/officeDocument/2006/relationships/chart" Target="../charts/chart38.xml"/><Relationship Id="rId12" Type="http://schemas.openxmlformats.org/officeDocument/2006/relationships/chart" Target="../charts/chart43.xml"/><Relationship Id="rId2" Type="http://schemas.openxmlformats.org/officeDocument/2006/relationships/chart" Target="../charts/chart33.xml"/><Relationship Id="rId16" Type="http://schemas.openxmlformats.org/officeDocument/2006/relationships/chart" Target="../charts/chart47.xml"/><Relationship Id="rId1" Type="http://schemas.openxmlformats.org/officeDocument/2006/relationships/chart" Target="../charts/chart32.xml"/><Relationship Id="rId6" Type="http://schemas.openxmlformats.org/officeDocument/2006/relationships/chart" Target="../charts/chart37.xml"/><Relationship Id="rId11" Type="http://schemas.openxmlformats.org/officeDocument/2006/relationships/chart" Target="../charts/chart42.xml"/><Relationship Id="rId5" Type="http://schemas.openxmlformats.org/officeDocument/2006/relationships/chart" Target="../charts/chart36.xml"/><Relationship Id="rId15" Type="http://schemas.openxmlformats.org/officeDocument/2006/relationships/chart" Target="../charts/chart46.xml"/><Relationship Id="rId10" Type="http://schemas.openxmlformats.org/officeDocument/2006/relationships/chart" Target="../charts/chart41.xml"/><Relationship Id="rId4" Type="http://schemas.openxmlformats.org/officeDocument/2006/relationships/chart" Target="../charts/chart35.xml"/><Relationship Id="rId9" Type="http://schemas.openxmlformats.org/officeDocument/2006/relationships/chart" Target="../charts/chart40.xml"/><Relationship Id="rId14" Type="http://schemas.openxmlformats.org/officeDocument/2006/relationships/chart" Target="../charts/chart45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5.xml"/><Relationship Id="rId13" Type="http://schemas.openxmlformats.org/officeDocument/2006/relationships/chart" Target="../charts/chart60.xml"/><Relationship Id="rId3" Type="http://schemas.openxmlformats.org/officeDocument/2006/relationships/chart" Target="../charts/chart50.xml"/><Relationship Id="rId7" Type="http://schemas.openxmlformats.org/officeDocument/2006/relationships/chart" Target="../charts/chart54.xml"/><Relationship Id="rId12" Type="http://schemas.openxmlformats.org/officeDocument/2006/relationships/chart" Target="../charts/chart59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Relationship Id="rId6" Type="http://schemas.openxmlformats.org/officeDocument/2006/relationships/chart" Target="../charts/chart53.xml"/><Relationship Id="rId11" Type="http://schemas.openxmlformats.org/officeDocument/2006/relationships/chart" Target="../charts/chart58.xml"/><Relationship Id="rId5" Type="http://schemas.openxmlformats.org/officeDocument/2006/relationships/chart" Target="../charts/chart52.xml"/><Relationship Id="rId15" Type="http://schemas.openxmlformats.org/officeDocument/2006/relationships/chart" Target="../charts/chart62.xml"/><Relationship Id="rId10" Type="http://schemas.openxmlformats.org/officeDocument/2006/relationships/chart" Target="../charts/chart57.xml"/><Relationship Id="rId4" Type="http://schemas.openxmlformats.org/officeDocument/2006/relationships/chart" Target="../charts/chart51.xml"/><Relationship Id="rId9" Type="http://schemas.openxmlformats.org/officeDocument/2006/relationships/chart" Target="../charts/chart56.xml"/><Relationship Id="rId14" Type="http://schemas.openxmlformats.org/officeDocument/2006/relationships/chart" Target="../charts/chart6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0</xdr:row>
      <xdr:rowOff>47625</xdr:rowOff>
    </xdr:from>
    <xdr:to>
      <xdr:col>16</xdr:col>
      <xdr:colOff>0</xdr:colOff>
      <xdr:row>2</xdr:row>
      <xdr:rowOff>114300</xdr:rowOff>
    </xdr:to>
    <xdr:sp macro="" textlink="">
      <xdr:nvSpPr>
        <xdr:cNvPr id="2" name="ZoneTexte 1"/>
        <xdr:cNvSpPr txBox="1"/>
      </xdr:nvSpPr>
      <xdr:spPr>
        <a:xfrm>
          <a:off x="6429375" y="47625"/>
          <a:ext cx="6524625" cy="638175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3200"/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31</xdr:col>
      <xdr:colOff>264000</xdr:colOff>
      <xdr:row>15</xdr:row>
      <xdr:rowOff>14287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17</xdr:row>
      <xdr:rowOff>0</xdr:rowOff>
    </xdr:from>
    <xdr:to>
      <xdr:col>31</xdr:col>
      <xdr:colOff>264000</xdr:colOff>
      <xdr:row>28</xdr:row>
      <xdr:rowOff>14287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29</xdr:row>
      <xdr:rowOff>0</xdr:rowOff>
    </xdr:from>
    <xdr:to>
      <xdr:col>31</xdr:col>
      <xdr:colOff>264000</xdr:colOff>
      <xdr:row>40</xdr:row>
      <xdr:rowOff>14287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41</xdr:row>
      <xdr:rowOff>0</xdr:rowOff>
    </xdr:from>
    <xdr:to>
      <xdr:col>31</xdr:col>
      <xdr:colOff>264000</xdr:colOff>
      <xdr:row>52</xdr:row>
      <xdr:rowOff>14287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0</xdr:colOff>
      <xdr:row>53</xdr:row>
      <xdr:rowOff>0</xdr:rowOff>
    </xdr:from>
    <xdr:to>
      <xdr:col>31</xdr:col>
      <xdr:colOff>264000</xdr:colOff>
      <xdr:row>64</xdr:row>
      <xdr:rowOff>14287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65</xdr:row>
      <xdr:rowOff>0</xdr:rowOff>
    </xdr:from>
    <xdr:to>
      <xdr:col>31</xdr:col>
      <xdr:colOff>264000</xdr:colOff>
      <xdr:row>76</xdr:row>
      <xdr:rowOff>14287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0</xdr:colOff>
      <xdr:row>77</xdr:row>
      <xdr:rowOff>0</xdr:rowOff>
    </xdr:from>
    <xdr:to>
      <xdr:col>31</xdr:col>
      <xdr:colOff>264000</xdr:colOff>
      <xdr:row>88</xdr:row>
      <xdr:rowOff>14287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0</xdr:colOff>
      <xdr:row>89</xdr:row>
      <xdr:rowOff>0</xdr:rowOff>
    </xdr:from>
    <xdr:to>
      <xdr:col>31</xdr:col>
      <xdr:colOff>264000</xdr:colOff>
      <xdr:row>100</xdr:row>
      <xdr:rowOff>14287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0</xdr:colOff>
      <xdr:row>101</xdr:row>
      <xdr:rowOff>0</xdr:rowOff>
    </xdr:from>
    <xdr:to>
      <xdr:col>31</xdr:col>
      <xdr:colOff>264000</xdr:colOff>
      <xdr:row>112</xdr:row>
      <xdr:rowOff>14287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0</xdr:colOff>
      <xdr:row>113</xdr:row>
      <xdr:rowOff>0</xdr:rowOff>
    </xdr:from>
    <xdr:to>
      <xdr:col>31</xdr:col>
      <xdr:colOff>264000</xdr:colOff>
      <xdr:row>124</xdr:row>
      <xdr:rowOff>14287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0</xdr:colOff>
      <xdr:row>125</xdr:row>
      <xdr:rowOff>0</xdr:rowOff>
    </xdr:from>
    <xdr:to>
      <xdr:col>31</xdr:col>
      <xdr:colOff>264000</xdr:colOff>
      <xdr:row>136</xdr:row>
      <xdr:rowOff>14287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0</xdr:colOff>
      <xdr:row>137</xdr:row>
      <xdr:rowOff>0</xdr:rowOff>
    </xdr:from>
    <xdr:to>
      <xdr:col>31</xdr:col>
      <xdr:colOff>264000</xdr:colOff>
      <xdr:row>148</xdr:row>
      <xdr:rowOff>14287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0</xdr:colOff>
      <xdr:row>149</xdr:row>
      <xdr:rowOff>0</xdr:rowOff>
    </xdr:from>
    <xdr:to>
      <xdr:col>31</xdr:col>
      <xdr:colOff>264000</xdr:colOff>
      <xdr:row>160</xdr:row>
      <xdr:rowOff>14287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0</xdr:colOff>
      <xdr:row>161</xdr:row>
      <xdr:rowOff>0</xdr:rowOff>
    </xdr:from>
    <xdr:to>
      <xdr:col>31</xdr:col>
      <xdr:colOff>264000</xdr:colOff>
      <xdr:row>172</xdr:row>
      <xdr:rowOff>14287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0</xdr:colOff>
      <xdr:row>173</xdr:row>
      <xdr:rowOff>0</xdr:rowOff>
    </xdr:from>
    <xdr:to>
      <xdr:col>31</xdr:col>
      <xdr:colOff>264000</xdr:colOff>
      <xdr:row>184</xdr:row>
      <xdr:rowOff>14287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0</xdr:row>
      <xdr:rowOff>47625</xdr:rowOff>
    </xdr:from>
    <xdr:to>
      <xdr:col>15</xdr:col>
      <xdr:colOff>742950</xdr:colOff>
      <xdr:row>2</xdr:row>
      <xdr:rowOff>114300</xdr:rowOff>
    </xdr:to>
    <xdr:sp macro="" textlink="">
      <xdr:nvSpPr>
        <xdr:cNvPr id="2" name="ZoneTexte 1"/>
        <xdr:cNvSpPr txBox="1"/>
      </xdr:nvSpPr>
      <xdr:spPr>
        <a:xfrm>
          <a:off x="6515100" y="47625"/>
          <a:ext cx="6524625" cy="638175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3200"/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31</xdr:col>
      <xdr:colOff>264000</xdr:colOff>
      <xdr:row>15</xdr:row>
      <xdr:rowOff>14287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17</xdr:row>
      <xdr:rowOff>0</xdr:rowOff>
    </xdr:from>
    <xdr:to>
      <xdr:col>31</xdr:col>
      <xdr:colOff>264000</xdr:colOff>
      <xdr:row>28</xdr:row>
      <xdr:rowOff>14287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29</xdr:row>
      <xdr:rowOff>0</xdr:rowOff>
    </xdr:from>
    <xdr:to>
      <xdr:col>31</xdr:col>
      <xdr:colOff>264000</xdr:colOff>
      <xdr:row>40</xdr:row>
      <xdr:rowOff>14287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41</xdr:row>
      <xdr:rowOff>0</xdr:rowOff>
    </xdr:from>
    <xdr:to>
      <xdr:col>31</xdr:col>
      <xdr:colOff>264000</xdr:colOff>
      <xdr:row>52</xdr:row>
      <xdr:rowOff>14287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0</xdr:colOff>
      <xdr:row>53</xdr:row>
      <xdr:rowOff>0</xdr:rowOff>
    </xdr:from>
    <xdr:to>
      <xdr:col>31</xdr:col>
      <xdr:colOff>264000</xdr:colOff>
      <xdr:row>64</xdr:row>
      <xdr:rowOff>14287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65</xdr:row>
      <xdr:rowOff>0</xdr:rowOff>
    </xdr:from>
    <xdr:to>
      <xdr:col>31</xdr:col>
      <xdr:colOff>264000</xdr:colOff>
      <xdr:row>76</xdr:row>
      <xdr:rowOff>14287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0</xdr:colOff>
      <xdr:row>77</xdr:row>
      <xdr:rowOff>0</xdr:rowOff>
    </xdr:from>
    <xdr:to>
      <xdr:col>31</xdr:col>
      <xdr:colOff>264000</xdr:colOff>
      <xdr:row>88</xdr:row>
      <xdr:rowOff>14287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0</xdr:colOff>
      <xdr:row>89</xdr:row>
      <xdr:rowOff>0</xdr:rowOff>
    </xdr:from>
    <xdr:to>
      <xdr:col>31</xdr:col>
      <xdr:colOff>264000</xdr:colOff>
      <xdr:row>100</xdr:row>
      <xdr:rowOff>14287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0</xdr:colOff>
      <xdr:row>101</xdr:row>
      <xdr:rowOff>0</xdr:rowOff>
    </xdr:from>
    <xdr:to>
      <xdr:col>31</xdr:col>
      <xdr:colOff>264000</xdr:colOff>
      <xdr:row>112</xdr:row>
      <xdr:rowOff>14287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0</xdr:colOff>
      <xdr:row>113</xdr:row>
      <xdr:rowOff>0</xdr:rowOff>
    </xdr:from>
    <xdr:to>
      <xdr:col>31</xdr:col>
      <xdr:colOff>264000</xdr:colOff>
      <xdr:row>124</xdr:row>
      <xdr:rowOff>14287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0</xdr:colOff>
      <xdr:row>125</xdr:row>
      <xdr:rowOff>0</xdr:rowOff>
    </xdr:from>
    <xdr:to>
      <xdr:col>31</xdr:col>
      <xdr:colOff>264000</xdr:colOff>
      <xdr:row>136</xdr:row>
      <xdr:rowOff>14287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0</xdr:colOff>
      <xdr:row>137</xdr:row>
      <xdr:rowOff>0</xdr:rowOff>
    </xdr:from>
    <xdr:to>
      <xdr:col>31</xdr:col>
      <xdr:colOff>264000</xdr:colOff>
      <xdr:row>148</xdr:row>
      <xdr:rowOff>14287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0</xdr:colOff>
      <xdr:row>149</xdr:row>
      <xdr:rowOff>0</xdr:rowOff>
    </xdr:from>
    <xdr:to>
      <xdr:col>31</xdr:col>
      <xdr:colOff>264000</xdr:colOff>
      <xdr:row>160</xdr:row>
      <xdr:rowOff>14287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0</xdr:colOff>
      <xdr:row>161</xdr:row>
      <xdr:rowOff>0</xdr:rowOff>
    </xdr:from>
    <xdr:to>
      <xdr:col>31</xdr:col>
      <xdr:colOff>264000</xdr:colOff>
      <xdr:row>172</xdr:row>
      <xdr:rowOff>14287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0</xdr:colOff>
      <xdr:row>173</xdr:row>
      <xdr:rowOff>0</xdr:rowOff>
    </xdr:from>
    <xdr:to>
      <xdr:col>31</xdr:col>
      <xdr:colOff>264000</xdr:colOff>
      <xdr:row>184</xdr:row>
      <xdr:rowOff>14287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0</xdr:colOff>
      <xdr:row>185</xdr:row>
      <xdr:rowOff>0</xdr:rowOff>
    </xdr:from>
    <xdr:to>
      <xdr:col>31</xdr:col>
      <xdr:colOff>264000</xdr:colOff>
      <xdr:row>196</xdr:row>
      <xdr:rowOff>14287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0</xdr:row>
      <xdr:rowOff>85725</xdr:rowOff>
    </xdr:from>
    <xdr:to>
      <xdr:col>15</xdr:col>
      <xdr:colOff>752475</xdr:colOff>
      <xdr:row>2</xdr:row>
      <xdr:rowOff>152400</xdr:rowOff>
    </xdr:to>
    <xdr:sp macro="" textlink="">
      <xdr:nvSpPr>
        <xdr:cNvPr id="2" name="ZoneTexte 1"/>
        <xdr:cNvSpPr txBox="1"/>
      </xdr:nvSpPr>
      <xdr:spPr>
        <a:xfrm>
          <a:off x="6419850" y="85725"/>
          <a:ext cx="6524625" cy="638175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3200"/>
        </a:p>
      </xdr:txBody>
    </xdr:sp>
    <xdr:clientData/>
  </xdr:twoCellAnchor>
  <xdr:twoCellAnchor>
    <xdr:from>
      <xdr:col>3</xdr:col>
      <xdr:colOff>9524</xdr:colOff>
      <xdr:row>16</xdr:row>
      <xdr:rowOff>57150</xdr:rowOff>
    </xdr:from>
    <xdr:to>
      <xdr:col>31</xdr:col>
      <xdr:colOff>273524</xdr:colOff>
      <xdr:row>27</xdr:row>
      <xdr:rowOff>61912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28</xdr:row>
      <xdr:rowOff>85725</xdr:rowOff>
    </xdr:from>
    <xdr:to>
      <xdr:col>31</xdr:col>
      <xdr:colOff>264000</xdr:colOff>
      <xdr:row>39</xdr:row>
      <xdr:rowOff>90487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95250</xdr:rowOff>
    </xdr:from>
    <xdr:to>
      <xdr:col>31</xdr:col>
      <xdr:colOff>264000</xdr:colOff>
      <xdr:row>51</xdr:row>
      <xdr:rowOff>100012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9525</xdr:colOff>
      <xdr:row>52</xdr:row>
      <xdr:rowOff>95250</xdr:rowOff>
    </xdr:from>
    <xdr:to>
      <xdr:col>31</xdr:col>
      <xdr:colOff>273525</xdr:colOff>
      <xdr:row>63</xdr:row>
      <xdr:rowOff>100012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0</xdr:colOff>
      <xdr:row>64</xdr:row>
      <xdr:rowOff>104775</xdr:rowOff>
    </xdr:from>
    <xdr:to>
      <xdr:col>31</xdr:col>
      <xdr:colOff>264000</xdr:colOff>
      <xdr:row>75</xdr:row>
      <xdr:rowOff>109537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76</xdr:row>
      <xdr:rowOff>95250</xdr:rowOff>
    </xdr:from>
    <xdr:to>
      <xdr:col>31</xdr:col>
      <xdr:colOff>264000</xdr:colOff>
      <xdr:row>87</xdr:row>
      <xdr:rowOff>100012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9525</xdr:colOff>
      <xdr:row>88</xdr:row>
      <xdr:rowOff>123825</xdr:rowOff>
    </xdr:from>
    <xdr:to>
      <xdr:col>31</xdr:col>
      <xdr:colOff>273525</xdr:colOff>
      <xdr:row>99</xdr:row>
      <xdr:rowOff>128587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0</xdr:colOff>
      <xdr:row>100</xdr:row>
      <xdr:rowOff>114300</xdr:rowOff>
    </xdr:from>
    <xdr:to>
      <xdr:col>31</xdr:col>
      <xdr:colOff>264000</xdr:colOff>
      <xdr:row>111</xdr:row>
      <xdr:rowOff>119062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9525</xdr:colOff>
      <xdr:row>112</xdr:row>
      <xdr:rowOff>133350</xdr:rowOff>
    </xdr:from>
    <xdr:to>
      <xdr:col>31</xdr:col>
      <xdr:colOff>273525</xdr:colOff>
      <xdr:row>123</xdr:row>
      <xdr:rowOff>138112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0</xdr:colOff>
      <xdr:row>124</xdr:row>
      <xdr:rowOff>114300</xdr:rowOff>
    </xdr:from>
    <xdr:to>
      <xdr:col>31</xdr:col>
      <xdr:colOff>264000</xdr:colOff>
      <xdr:row>135</xdr:row>
      <xdr:rowOff>119062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9525</xdr:colOff>
      <xdr:row>136</xdr:row>
      <xdr:rowOff>104775</xdr:rowOff>
    </xdr:from>
    <xdr:to>
      <xdr:col>31</xdr:col>
      <xdr:colOff>273525</xdr:colOff>
      <xdr:row>147</xdr:row>
      <xdr:rowOff>109537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0</xdr:colOff>
      <xdr:row>148</xdr:row>
      <xdr:rowOff>104775</xdr:rowOff>
    </xdr:from>
    <xdr:to>
      <xdr:col>31</xdr:col>
      <xdr:colOff>264000</xdr:colOff>
      <xdr:row>159</xdr:row>
      <xdr:rowOff>109537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9525</xdr:colOff>
      <xdr:row>160</xdr:row>
      <xdr:rowOff>66675</xdr:rowOff>
    </xdr:from>
    <xdr:to>
      <xdr:col>31</xdr:col>
      <xdr:colOff>273525</xdr:colOff>
      <xdr:row>171</xdr:row>
      <xdr:rowOff>71437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9525</xdr:colOff>
      <xdr:row>172</xdr:row>
      <xdr:rowOff>104775</xdr:rowOff>
    </xdr:from>
    <xdr:to>
      <xdr:col>31</xdr:col>
      <xdr:colOff>273525</xdr:colOff>
      <xdr:row>183</xdr:row>
      <xdr:rowOff>109537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0</xdr:colOff>
      <xdr:row>184</xdr:row>
      <xdr:rowOff>76200</xdr:rowOff>
    </xdr:from>
    <xdr:to>
      <xdr:col>31</xdr:col>
      <xdr:colOff>264000</xdr:colOff>
      <xdr:row>195</xdr:row>
      <xdr:rowOff>80962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28575</xdr:colOff>
      <xdr:row>4</xdr:row>
      <xdr:rowOff>28575</xdr:rowOff>
    </xdr:from>
    <xdr:to>
      <xdr:col>31</xdr:col>
      <xdr:colOff>292575</xdr:colOff>
      <xdr:row>15</xdr:row>
      <xdr:rowOff>42862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0</xdr:row>
      <xdr:rowOff>38100</xdr:rowOff>
    </xdr:from>
    <xdr:to>
      <xdr:col>15</xdr:col>
      <xdr:colOff>742950</xdr:colOff>
      <xdr:row>2</xdr:row>
      <xdr:rowOff>104775</xdr:rowOff>
    </xdr:to>
    <xdr:sp macro="" textlink="">
      <xdr:nvSpPr>
        <xdr:cNvPr id="2" name="ZoneTexte 1"/>
        <xdr:cNvSpPr txBox="1"/>
      </xdr:nvSpPr>
      <xdr:spPr>
        <a:xfrm>
          <a:off x="6553200" y="38100"/>
          <a:ext cx="6524625" cy="638175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3200"/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31</xdr:col>
      <xdr:colOff>264000</xdr:colOff>
      <xdr:row>15</xdr:row>
      <xdr:rowOff>14287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17</xdr:row>
      <xdr:rowOff>9525</xdr:rowOff>
    </xdr:from>
    <xdr:to>
      <xdr:col>31</xdr:col>
      <xdr:colOff>264000</xdr:colOff>
      <xdr:row>28</xdr:row>
      <xdr:rowOff>23812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9525</xdr:colOff>
      <xdr:row>29</xdr:row>
      <xdr:rowOff>0</xdr:rowOff>
    </xdr:from>
    <xdr:to>
      <xdr:col>31</xdr:col>
      <xdr:colOff>273525</xdr:colOff>
      <xdr:row>40</xdr:row>
      <xdr:rowOff>14287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41</xdr:row>
      <xdr:rowOff>0</xdr:rowOff>
    </xdr:from>
    <xdr:to>
      <xdr:col>31</xdr:col>
      <xdr:colOff>264000</xdr:colOff>
      <xdr:row>52</xdr:row>
      <xdr:rowOff>14287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0</xdr:colOff>
      <xdr:row>53</xdr:row>
      <xdr:rowOff>0</xdr:rowOff>
    </xdr:from>
    <xdr:to>
      <xdr:col>31</xdr:col>
      <xdr:colOff>264000</xdr:colOff>
      <xdr:row>64</xdr:row>
      <xdr:rowOff>14287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65</xdr:row>
      <xdr:rowOff>0</xdr:rowOff>
    </xdr:from>
    <xdr:to>
      <xdr:col>31</xdr:col>
      <xdr:colOff>264000</xdr:colOff>
      <xdr:row>76</xdr:row>
      <xdr:rowOff>14287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0</xdr:colOff>
      <xdr:row>77</xdr:row>
      <xdr:rowOff>0</xdr:rowOff>
    </xdr:from>
    <xdr:to>
      <xdr:col>31</xdr:col>
      <xdr:colOff>264000</xdr:colOff>
      <xdr:row>88</xdr:row>
      <xdr:rowOff>14287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0</xdr:colOff>
      <xdr:row>89</xdr:row>
      <xdr:rowOff>0</xdr:rowOff>
    </xdr:from>
    <xdr:to>
      <xdr:col>31</xdr:col>
      <xdr:colOff>264000</xdr:colOff>
      <xdr:row>100</xdr:row>
      <xdr:rowOff>14287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0</xdr:colOff>
      <xdr:row>101</xdr:row>
      <xdr:rowOff>0</xdr:rowOff>
    </xdr:from>
    <xdr:to>
      <xdr:col>31</xdr:col>
      <xdr:colOff>264000</xdr:colOff>
      <xdr:row>112</xdr:row>
      <xdr:rowOff>14287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0</xdr:colOff>
      <xdr:row>113</xdr:row>
      <xdr:rowOff>0</xdr:rowOff>
    </xdr:from>
    <xdr:to>
      <xdr:col>31</xdr:col>
      <xdr:colOff>264000</xdr:colOff>
      <xdr:row>124</xdr:row>
      <xdr:rowOff>14287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0</xdr:colOff>
      <xdr:row>125</xdr:row>
      <xdr:rowOff>0</xdr:rowOff>
    </xdr:from>
    <xdr:to>
      <xdr:col>31</xdr:col>
      <xdr:colOff>264000</xdr:colOff>
      <xdr:row>136</xdr:row>
      <xdr:rowOff>14287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0</xdr:colOff>
      <xdr:row>137</xdr:row>
      <xdr:rowOff>0</xdr:rowOff>
    </xdr:from>
    <xdr:to>
      <xdr:col>31</xdr:col>
      <xdr:colOff>264000</xdr:colOff>
      <xdr:row>148</xdr:row>
      <xdr:rowOff>14287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0</xdr:colOff>
      <xdr:row>149</xdr:row>
      <xdr:rowOff>0</xdr:rowOff>
    </xdr:from>
    <xdr:to>
      <xdr:col>31</xdr:col>
      <xdr:colOff>264000</xdr:colOff>
      <xdr:row>160</xdr:row>
      <xdr:rowOff>14287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0</xdr:colOff>
      <xdr:row>161</xdr:row>
      <xdr:rowOff>0</xdr:rowOff>
    </xdr:from>
    <xdr:to>
      <xdr:col>31</xdr:col>
      <xdr:colOff>264000</xdr:colOff>
      <xdr:row>172</xdr:row>
      <xdr:rowOff>14287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0</xdr:colOff>
      <xdr:row>173</xdr:row>
      <xdr:rowOff>0</xdr:rowOff>
    </xdr:from>
    <xdr:to>
      <xdr:col>31</xdr:col>
      <xdr:colOff>264000</xdr:colOff>
      <xdr:row>184</xdr:row>
      <xdr:rowOff>14287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0" name="TableauGI" displayName="TableauGI" ref="A1:BV73" totalsRowShown="0" headerRowDxfId="313" dataDxfId="312">
  <autoFilter ref="A1:BV7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</autoFilter>
  <tableColumns count="74">
    <tableColumn id="1" name="Date de la mesure" dataDxfId="311"/>
    <tableColumn id="2" name="Ordre pièce" dataDxfId="310">
      <calculatedColumnFormula>ROW()-1</calculatedColumnFormula>
    </tableColumn>
    <tableColumn id="3" name="N°OF" dataDxfId="309"/>
    <tableColumn id="11" name="Température lors de la mesure (°C)" dataDxfId="308"/>
    <tableColumn id="44" name="Cercle P12" dataDxfId="307"/>
    <tableColumn id="45" name="Cercle P22" dataDxfId="306"/>
    <tableColumn id="28" name="Cercle P22/L" dataDxfId="305"/>
    <tableColumn id="29" name="cercle D1" dataDxfId="304"/>
    <tableColumn id="30" name="cercle D2" dataDxfId="303"/>
    <tableColumn id="31" name="cercle D3" dataDxfId="302"/>
    <tableColumn id="32" name="cercle D4" dataDxfId="301"/>
    <tableColumn id="33" name="cercle D5" dataDxfId="300"/>
    <tableColumn id="34" name="cercle D6" dataDxfId="299"/>
    <tableColumn id="35" name="cercle D7" dataDxfId="298"/>
    <tableColumn id="36" name="cercle D8" dataDxfId="297"/>
    <tableColumn id="37" name="cercle D9" dataDxfId="296"/>
    <tableColumn id="38" name="cercle D10" dataDxfId="295"/>
    <tableColumn id="39" name="cercle D11" dataDxfId="294"/>
    <tableColumn id="5" name="Etendu P12" dataDxfId="293">
      <calculatedColumnFormula>MAX(E2:E73)-MIN(E2:E73)</calculatedColumnFormula>
    </tableColumn>
    <tableColumn id="6" name="Seuil 1 sigma P12" dataDxfId="292">
      <calculatedColumnFormula>'Graphiques GI'!$B$22 + 'Graphiques GI'!$B$21</calculatedColumnFormula>
    </tableColumn>
    <tableColumn id="7" name="Seuil 2 sigma P12" dataDxfId="291">
      <calculatedColumnFormula>'Graphiques GI'!$B$21</calculatedColumnFormula>
    </tableColumn>
    <tableColumn id="8" name="Seuil 3 sigma P12" dataDxfId="290">
      <calculatedColumnFormula>'Graphiques GI'!$B$21</calculatedColumnFormula>
    </tableColumn>
    <tableColumn id="46" name="Etendu P22" dataDxfId="289">
      <calculatedColumnFormula>MAX(F2:F73)-MIN(F2:F73)</calculatedColumnFormula>
    </tableColumn>
    <tableColumn id="47" name="Seuil 1 sigma P22" dataDxfId="288">
      <calculatedColumnFormula>'Graphiques GI'!$B$34 + 'Graphiques GI'!$B$33</calculatedColumnFormula>
    </tableColumn>
    <tableColumn id="48" name="Seuil 2 sigma P22" dataDxfId="287">
      <calculatedColumnFormula>'Graphiques GI'!$B$33</calculatedColumnFormula>
    </tableColumn>
    <tableColumn id="49" name="Seuil 3 sigma P22" dataDxfId="286">
      <calculatedColumnFormula>'Graphiques GI'!$B$33</calculatedColumnFormula>
    </tableColumn>
    <tableColumn id="50" name="Etendu P22/L" dataDxfId="285">
      <calculatedColumnFormula>MAX(G2:G73)-MIN(G2:G73)</calculatedColumnFormula>
    </tableColumn>
    <tableColumn id="51" name="Seuil 1 sigma P22/L" dataDxfId="284">
      <calculatedColumnFormula>'Graphiques GI'!$B$46 + 'Graphiques GI'!$B$45</calculatedColumnFormula>
    </tableColumn>
    <tableColumn id="52" name="Seuil 2 sigma P22/L" dataDxfId="283">
      <calculatedColumnFormula>'Graphiques GI'!$B$45</calculatedColumnFormula>
    </tableColumn>
    <tableColumn id="53" name="Seuil 3 sigma P22/L" dataDxfId="282">
      <calculatedColumnFormula>'Graphiques GI'!$B$45</calculatedColumnFormula>
    </tableColumn>
    <tableColumn id="54" name="Etendu D1" dataDxfId="281">
      <calculatedColumnFormula>MAX(H2:H73)-MIN(H2:H73)</calculatedColumnFormula>
    </tableColumn>
    <tableColumn id="55" name="Seuil 1 sigma D1" dataDxfId="280">
      <calculatedColumnFormula>'Graphiques GI'!$B$58 + 'Graphiques GI'!$B$57</calculatedColumnFormula>
    </tableColumn>
    <tableColumn id="56" name="Seuil 2 sigma D1" dataDxfId="279">
      <calculatedColumnFormula>'Graphiques GI'!$B$57</calculatedColumnFormula>
    </tableColumn>
    <tableColumn id="57" name="Seuil 3 sigma D1" dataDxfId="278">
      <calculatedColumnFormula>'Graphiques GI'!$B$57</calculatedColumnFormula>
    </tableColumn>
    <tableColumn id="58" name="Etendu D2" dataDxfId="277">
      <calculatedColumnFormula>MAX(I2:I73)-MIN(I2:I73)</calculatedColumnFormula>
    </tableColumn>
    <tableColumn id="59" name="Seuil 1 sigma D2" dataDxfId="276">
      <calculatedColumnFormula>'Graphiques GI'!$B$70 + 'Graphiques GI'!$B$69</calculatedColumnFormula>
    </tableColumn>
    <tableColumn id="60" name="Seuil 2 sigma D2" dataDxfId="275">
      <calculatedColumnFormula>'Graphiques GI'!$B$69</calculatedColumnFormula>
    </tableColumn>
    <tableColumn id="61" name="Seuil 3 sigma D2" dataDxfId="274">
      <calculatedColumnFormula>'Graphiques GI'!$B$69</calculatedColumnFormula>
    </tableColumn>
    <tableColumn id="62" name="Etendu D3" dataDxfId="273">
      <calculatedColumnFormula>MAX(J2:J73)-MIN(J2:J73)</calculatedColumnFormula>
    </tableColumn>
    <tableColumn id="63" name="Seuil 1 sigma D3" dataDxfId="272">
      <calculatedColumnFormula>'Graphiques GI'!$B$82 + 'Graphiques GI'!$B$81</calculatedColumnFormula>
    </tableColumn>
    <tableColumn id="64" name="Seuil 2 sigma D3" dataDxfId="271">
      <calculatedColumnFormula>'Graphiques GI'!$B$81</calculatedColumnFormula>
    </tableColumn>
    <tableColumn id="65" name="Seuil 3 sigma D3" dataDxfId="270">
      <calculatedColumnFormula>'Graphiques GI'!$B$81</calculatedColumnFormula>
    </tableColumn>
    <tableColumn id="66" name="Etendu D4" dataDxfId="269">
      <calculatedColumnFormula>MAX(K2:K73)-MIN(K2:K73)</calculatedColumnFormula>
    </tableColumn>
    <tableColumn id="67" name="Seuil 1 sigma D4" dataDxfId="268">
      <calculatedColumnFormula>'Graphiques GI'!$B$94 + 'Graphiques GI'!$B$93</calculatedColumnFormula>
    </tableColumn>
    <tableColumn id="68" name="Seuil 2 sigma D4" dataDxfId="267">
      <calculatedColumnFormula>'Graphiques GI'!$B$93</calculatedColumnFormula>
    </tableColumn>
    <tableColumn id="69" name="Seuil 3 sigma D4" dataDxfId="266">
      <calculatedColumnFormula>'Graphiques GI'!$B$93</calculatedColumnFormula>
    </tableColumn>
    <tableColumn id="70" name="Etendu D5" dataDxfId="265">
      <calculatedColumnFormula>MAX(L2:L73)-MIN(L2:L73)</calculatedColumnFormula>
    </tableColumn>
    <tableColumn id="71" name="Seuil 1 sigma D5" dataDxfId="264">
      <calculatedColumnFormula>'Graphiques GI'!$B$106 + 'Graphiques GI'!$B$105</calculatedColumnFormula>
    </tableColumn>
    <tableColumn id="72" name="Seuil 2 sigma D5" dataDxfId="263">
      <calculatedColumnFormula>'Graphiques GI'!$B$105</calculatedColumnFormula>
    </tableColumn>
    <tableColumn id="73" name="Seuil 3 sigma D5" dataDxfId="262">
      <calculatedColumnFormula>'Graphiques GI'!$B$105</calculatedColumnFormula>
    </tableColumn>
    <tableColumn id="74" name="Etendu D6" dataDxfId="261">
      <calculatedColumnFormula>MAX(M2:M73)-MIN(M2:M73)</calculatedColumnFormula>
    </tableColumn>
    <tableColumn id="75" name="Seuil 1 sigma D6" dataDxfId="260">
      <calculatedColumnFormula>'Graphiques GI'!$B$118 + 'Graphiques GI'!$B$117</calculatedColumnFormula>
    </tableColumn>
    <tableColumn id="76" name="Seuil 2 sigma D6" dataDxfId="259">
      <calculatedColumnFormula>'Graphiques GI'!$B$117</calculatedColumnFormula>
    </tableColumn>
    <tableColumn id="77" name="Seuil 3 sigma D6" dataDxfId="258">
      <calculatedColumnFormula>'Graphiques GI'!$B$117</calculatedColumnFormula>
    </tableColumn>
    <tableColumn id="78" name="Etendu D7" dataDxfId="257">
      <calculatedColumnFormula>MAX(N2:N73)-MIN(N2:N73)</calculatedColumnFormula>
    </tableColumn>
    <tableColumn id="79" name="Seuil 1 sigma D7" dataDxfId="256">
      <calculatedColumnFormula>'Graphiques GI'!$B$130 + 'Graphiques GI'!$B$129</calculatedColumnFormula>
    </tableColumn>
    <tableColumn id="80" name="Seuil 2 sigma D7" dataDxfId="255">
      <calculatedColumnFormula>'Graphiques GI'!$B$129</calculatedColumnFormula>
    </tableColumn>
    <tableColumn id="81" name="Seuil 3 sigma D7" dataDxfId="254">
      <calculatedColumnFormula>'Graphiques GI'!$B$129</calculatedColumnFormula>
    </tableColumn>
    <tableColumn id="82" name="Etendu D8" dataDxfId="253">
      <calculatedColumnFormula>MAX(O2:O73)-MIN(O2:O73)</calculatedColumnFormula>
    </tableColumn>
    <tableColumn id="83" name="Seuil 1 sigma D8" dataDxfId="252">
      <calculatedColumnFormula>'Graphiques GI'!$B$142 + 'Graphiques GI'!$B$141</calculatedColumnFormula>
    </tableColumn>
    <tableColumn id="84" name="Seuil 2 sigma D8" dataDxfId="251">
      <calculatedColumnFormula>'Graphiques GI'!$B$141</calculatedColumnFormula>
    </tableColumn>
    <tableColumn id="85" name="Seuil 3 sigma D8" dataDxfId="250">
      <calculatedColumnFormula>'Graphiques GI'!$B$141</calculatedColumnFormula>
    </tableColumn>
    <tableColumn id="86" name="Etendu D9" dataDxfId="249">
      <calculatedColumnFormula>MAX(P2:P73)-MIN(P2:P73)</calculatedColumnFormula>
    </tableColumn>
    <tableColumn id="87" name="Seuil 1 sigma D9" dataDxfId="248">
      <calculatedColumnFormula>'Graphiques GI'!$B$154 + 'Graphiques GI'!$B$153</calculatedColumnFormula>
    </tableColumn>
    <tableColumn id="88" name="Seuil 2 sigma D9" dataDxfId="247">
      <calculatedColumnFormula>'Graphiques GI'!$B$153</calculatedColumnFormula>
    </tableColumn>
    <tableColumn id="89" name="Seuil 3 sigma D9" dataDxfId="246">
      <calculatedColumnFormula>'Graphiques GI'!$B$153</calculatedColumnFormula>
    </tableColumn>
    <tableColumn id="90" name="Etendu D10" dataDxfId="245">
      <calculatedColumnFormula>MAX(Q2:Q73)-MIN(Q2:Q73)</calculatedColumnFormula>
    </tableColumn>
    <tableColumn id="91" name="Seuil 1 sigma D10" dataDxfId="244">
      <calculatedColumnFormula>'Graphiques GI'!$B$166 + 'Graphiques GI'!$B$165</calculatedColumnFormula>
    </tableColumn>
    <tableColumn id="92" name="Seuil 2 sigma D10" dataDxfId="243">
      <calculatedColumnFormula>'Graphiques GI'!$B$165</calculatedColumnFormula>
    </tableColumn>
    <tableColumn id="93" name="Seuil 3 sigma D10" dataDxfId="242">
      <calculatedColumnFormula>'Graphiques GI'!$B$165</calculatedColumnFormula>
    </tableColumn>
    <tableColumn id="94" name="Etendu D11" dataDxfId="241">
      <calculatedColumnFormula>MAX(R2:R73)-MIN(R2:R73)</calculatedColumnFormula>
    </tableColumn>
    <tableColumn id="95" name="Seuil 1 sigma D11" dataDxfId="240">
      <calculatedColumnFormula>'Graphiques GI'!$B$178 + 'Graphiques GI'!$B$177</calculatedColumnFormula>
    </tableColumn>
    <tableColumn id="96" name="Seuil 2 sigma D11" dataDxfId="239">
      <calculatedColumnFormula>'Graphiques GI'!$B$177</calculatedColumnFormula>
    </tableColumn>
    <tableColumn id="97" name="Seuil 3 sigma D11" dataDxfId="238">
      <calculatedColumnFormula>'Graphiques GI'!$B$177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1" name="TableauGE" displayName="TableauGE" ref="A1:CA73" totalsRowShown="0" headerRowDxfId="237" dataDxfId="236">
  <autoFilter ref="A1:CA7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</autoFilter>
  <tableColumns count="79">
    <tableColumn id="1" name="Date de la mesure" dataDxfId="235"/>
    <tableColumn id="2" name="Ordre pièce" dataDxfId="234">
      <calculatedColumnFormula>ROW()-1</calculatedColumnFormula>
    </tableColumn>
    <tableColumn id="3" name="N°OF" dataDxfId="233"/>
    <tableColumn id="11" name="Température lors de la mesure (°C)" dataDxfId="232"/>
    <tableColumn id="44" name="Cercle P11" dataDxfId="231"/>
    <tableColumn id="45" name="Cercle P21" dataDxfId="230"/>
    <tableColumn id="28" name="Cercle P21/L" dataDxfId="229"/>
    <tableColumn id="29" name="cercle G1" dataDxfId="228"/>
    <tableColumn id="30" name="cercle G2" dataDxfId="227"/>
    <tableColumn id="31" name="cercle G3" dataDxfId="226"/>
    <tableColumn id="32" name="cercle G4" dataDxfId="225"/>
    <tableColumn id="33" name="cercle G5" dataDxfId="224"/>
    <tableColumn id="34" name="cercle G6" dataDxfId="223"/>
    <tableColumn id="35" name="cercle G7" dataDxfId="222"/>
    <tableColumn id="36" name="cercle G8" dataDxfId="221"/>
    <tableColumn id="37" name="cercle G9" dataDxfId="220"/>
    <tableColumn id="38" name="cercle G10" dataDxfId="219"/>
    <tableColumn id="39" name="cercle G11" dataDxfId="218"/>
    <tableColumn id="4" name="cercle G12" dataDxfId="217"/>
    <tableColumn id="5" name="Etendu P11" dataDxfId="216">
      <calculatedColumnFormula>MAX(E2:E3)-MIN(E2:E3)</calculatedColumnFormula>
    </tableColumn>
    <tableColumn id="6" name="Seuil 1 sigma P11" dataDxfId="215">
      <calculatedColumnFormula>'Graphiques GE'!$B$22 + 'Graphiques GE'!$B$21</calculatedColumnFormula>
    </tableColumn>
    <tableColumn id="7" name="Seuil 2 sigma P11" dataDxfId="214">
      <calculatedColumnFormula>'Graphiques GE'!$B$21</calculatedColumnFormula>
    </tableColumn>
    <tableColumn id="8" name="Seuil 3 sigma P11" dataDxfId="213">
      <calculatedColumnFormula>'Graphiques GE'!$B$21</calculatedColumnFormula>
    </tableColumn>
    <tableColumn id="46" name="Etendu P21" dataDxfId="212">
      <calculatedColumnFormula>MAX(F2:F3)-MIN(F2:F3)</calculatedColumnFormula>
    </tableColumn>
    <tableColumn id="47" name="Seuil 1 sigma P21" dataDxfId="211">
      <calculatedColumnFormula>'Graphiques GE'!$B$34 + 'Graphiques GE'!$B$33</calculatedColumnFormula>
    </tableColumn>
    <tableColumn id="48" name="Seuil 2 sigma P21" dataDxfId="210">
      <calculatedColumnFormula>'Graphiques GE'!$B$33</calculatedColumnFormula>
    </tableColumn>
    <tableColumn id="49" name="Seuil 3 sigma P21" dataDxfId="209">
      <calculatedColumnFormula>'Graphiques GE'!$B$33</calculatedColumnFormula>
    </tableColumn>
    <tableColumn id="50" name="Etendu P21/L" dataDxfId="208">
      <calculatedColumnFormula>MAX(G2:G3)-MIN(G2:G3)</calculatedColumnFormula>
    </tableColumn>
    <tableColumn id="51" name="Seuil 1 sigma P21/L" dataDxfId="207">
      <calculatedColumnFormula>'Graphiques GE'!$B$46 + 'Graphiques GE'!$B$45</calculatedColumnFormula>
    </tableColumn>
    <tableColumn id="52" name="Seuil 2 sigma P21/L" dataDxfId="206">
      <calculatedColumnFormula>'Graphiques GE'!$B$45</calculatedColumnFormula>
    </tableColumn>
    <tableColumn id="53" name="Seuil 3 sigma P21/L" dataDxfId="205">
      <calculatedColumnFormula>'Graphiques GE'!$B$45</calculatedColumnFormula>
    </tableColumn>
    <tableColumn id="54" name="Etendu G1" dataDxfId="204">
      <calculatedColumnFormula>MAX(H2:H3)-MIN(H2:H3)</calculatedColumnFormula>
    </tableColumn>
    <tableColumn id="55" name="Seuil 1 sigma G1" dataDxfId="203">
      <calculatedColumnFormula>'Graphiques GE'!$B$58 + 'Graphiques DE'!$B$57</calculatedColumnFormula>
    </tableColumn>
    <tableColumn id="56" name="Seuil 2 sigma G1" dataDxfId="202">
      <calculatedColumnFormula>'Graphiques GE'!$B$57</calculatedColumnFormula>
    </tableColumn>
    <tableColumn id="57" name="Seuil 3 sigma G1" dataDxfId="201">
      <calculatedColumnFormula>'Graphiques GE'!$B$57</calculatedColumnFormula>
    </tableColumn>
    <tableColumn id="58" name="Etendu G2" dataDxfId="200">
      <calculatedColumnFormula>MAX(I2:I3)-MIN(I2:I3)</calculatedColumnFormula>
    </tableColumn>
    <tableColumn id="59" name="Seuil 1 sigma G2" dataDxfId="199">
      <calculatedColumnFormula>'Graphiques GE'!$B$70 + 'Graphiques GE'!$B$69</calculatedColumnFormula>
    </tableColumn>
    <tableColumn id="60" name="Seuil 2 sigma G2" dataDxfId="198">
      <calculatedColumnFormula>'Graphiques GE'!$B$69</calculatedColumnFormula>
    </tableColumn>
    <tableColumn id="61" name="Seuil 3 sigma G2" dataDxfId="197">
      <calculatedColumnFormula>'Graphiques GE'!$B$69</calculatedColumnFormula>
    </tableColumn>
    <tableColumn id="62" name="Etendu G3" dataDxfId="196">
      <calculatedColumnFormula>MAX(J2:J3)-MIN(J2:J3)</calculatedColumnFormula>
    </tableColumn>
    <tableColumn id="63" name="Seuil 1 sigma G3" dataDxfId="195">
      <calculatedColumnFormula>'Graphiques GE'!$B$82 + 'Graphiques GE'!$B$81</calculatedColumnFormula>
    </tableColumn>
    <tableColumn id="64" name="Seuil 2 sigma G3" dataDxfId="194">
      <calculatedColumnFormula>'Graphiques GE'!$B$81</calculatedColumnFormula>
    </tableColumn>
    <tableColumn id="65" name="Seuil 3 sigma G3" dataDxfId="193">
      <calculatedColumnFormula>'Graphiques GE'!$B$81</calculatedColumnFormula>
    </tableColumn>
    <tableColumn id="66" name="Etendu G4" dataDxfId="192">
      <calculatedColumnFormula>MAX(K2:K3)-MIN(K2:K3)</calculatedColumnFormula>
    </tableColumn>
    <tableColumn id="67" name="Seuil 1 sigma G4" dataDxfId="191">
      <calculatedColumnFormula>'Graphiques GE'!$B$94 + 'Graphiques GE'!$B$93</calculatedColumnFormula>
    </tableColumn>
    <tableColumn id="68" name="Seuil 2 sigma G4" dataDxfId="190">
      <calculatedColumnFormula>'Graphiques GE'!$B$93</calculatedColumnFormula>
    </tableColumn>
    <tableColumn id="69" name="Seuil 3 sigma G4" dataDxfId="189">
      <calculatedColumnFormula>'Graphiques GE'!$B$93</calculatedColumnFormula>
    </tableColumn>
    <tableColumn id="70" name="Etendu G5" dataDxfId="188">
      <calculatedColumnFormula>MAX(L2:L3)-MIN(L2:L3)</calculatedColumnFormula>
    </tableColumn>
    <tableColumn id="71" name="Seuil 1 sigma G5" dataDxfId="187">
      <calculatedColumnFormula>'Graphiques GE'!$B$106 + 'Graphiques GE'!$B$105</calculatedColumnFormula>
    </tableColumn>
    <tableColumn id="72" name="Seuil 2 sigma G5" dataDxfId="186">
      <calculatedColumnFormula>'Graphiques GE'!$B$105</calculatedColumnFormula>
    </tableColumn>
    <tableColumn id="73" name="Seuil 3 sigma G5" dataDxfId="185">
      <calculatedColumnFormula>'Graphiques GE'!$B$105</calculatedColumnFormula>
    </tableColumn>
    <tableColumn id="74" name="Etendu G6" dataDxfId="184">
      <calculatedColumnFormula>MAX(M2:M3)-MIN(M2:M3)</calculatedColumnFormula>
    </tableColumn>
    <tableColumn id="75" name="Seuil 1 sigma G6" dataDxfId="183">
      <calculatedColumnFormula>'Graphiques GE'!$B$118 + 'Graphiques GE'!$B$117</calculatedColumnFormula>
    </tableColumn>
    <tableColumn id="76" name="Seuil 2 sigma G6" dataDxfId="182">
      <calculatedColumnFormula>'Graphiques GE'!$B$117</calculatedColumnFormula>
    </tableColumn>
    <tableColumn id="77" name="Seuil 3 sigma G6" dataDxfId="181">
      <calculatedColumnFormula>'Graphiques GE'!$B$117</calculatedColumnFormula>
    </tableColumn>
    <tableColumn id="78" name="Etendu G7" dataDxfId="180">
      <calculatedColumnFormula>MAX(N2:N3)-MIN(N2:N3)</calculatedColumnFormula>
    </tableColumn>
    <tableColumn id="79" name="Seuil 1 sigma G7" dataDxfId="179">
      <calculatedColumnFormula>'Graphiques GE'!$B$130 + 'Graphiques GE'!$B$129</calculatedColumnFormula>
    </tableColumn>
    <tableColumn id="80" name="Seuil 2 sigma G7" dataDxfId="178">
      <calculatedColumnFormula>'Graphiques GE'!$B$129</calculatedColumnFormula>
    </tableColumn>
    <tableColumn id="81" name="Seuil 3 sigma G7" dataDxfId="177">
      <calculatedColumnFormula>'Graphiques GE'!$B$129</calculatedColumnFormula>
    </tableColumn>
    <tableColumn id="82" name="Etendu G8" dataDxfId="176">
      <calculatedColumnFormula>MAX(O2:O3)-MIN(O2:O3)</calculatedColumnFormula>
    </tableColumn>
    <tableColumn id="83" name="Seuil 1 sigma G8" dataDxfId="175">
      <calculatedColumnFormula>'Graphiques GE'!$B$142 + 'Graphiques GE'!$B$141</calculatedColumnFormula>
    </tableColumn>
    <tableColumn id="84" name="Seuil 2 sigma G8" dataDxfId="174">
      <calculatedColumnFormula>'Graphiques GE'!$B$141</calculatedColumnFormula>
    </tableColumn>
    <tableColumn id="85" name="Seuil 3 sigma G8" dataDxfId="173">
      <calculatedColumnFormula>'Graphiques GE'!$B$141</calculatedColumnFormula>
    </tableColumn>
    <tableColumn id="86" name="Etendu G9" dataDxfId="172">
      <calculatedColumnFormula>MAX(P2:P3)-MIN(P2:P3)</calculatedColumnFormula>
    </tableColumn>
    <tableColumn id="87" name="Seuil 1 sigma G9" dataDxfId="171">
      <calculatedColumnFormula>'Graphiques GE'!$B$154 + 'Graphiques DE'!$B$153</calculatedColumnFormula>
    </tableColumn>
    <tableColumn id="88" name="Seuil 2 sigma G9" dataDxfId="170">
      <calculatedColumnFormula>'Graphiques GE'!$B$153</calculatedColumnFormula>
    </tableColumn>
    <tableColumn id="89" name="Seuil 3 sigma G9" dataDxfId="169">
      <calculatedColumnFormula>'Graphiques GE'!$B$153</calculatedColumnFormula>
    </tableColumn>
    <tableColumn id="90" name="Etendu G10" dataDxfId="168">
      <calculatedColumnFormula>MAX(Q2:Q3)-MIN(Q2:Q3)</calculatedColumnFormula>
    </tableColumn>
    <tableColumn id="91" name="Seuil 1 sigma G10" dataDxfId="167">
      <calculatedColumnFormula>'Graphiques GE'!$B$166 + 'Graphiques GE'!$B$165</calculatedColumnFormula>
    </tableColumn>
    <tableColumn id="92" name="Seuil 2 sigma G10" dataDxfId="166">
      <calculatedColumnFormula>'Graphiques GE'!$B$165</calculatedColumnFormula>
    </tableColumn>
    <tableColumn id="93" name="Seuil 3 sigma G10" dataDxfId="165">
      <calculatedColumnFormula>'Graphiques GE'!$B$165</calculatedColumnFormula>
    </tableColumn>
    <tableColumn id="94" name="Etendu G11" dataDxfId="164">
      <calculatedColumnFormula>MAX(R2:R3)-MIN(R2:R3)</calculatedColumnFormula>
    </tableColumn>
    <tableColumn id="95" name="Seuil 1 sigma G11" dataDxfId="163">
      <calculatedColumnFormula>'Graphiques GE'!$B$178 + 'Graphiques GE'!$B$177</calculatedColumnFormula>
    </tableColumn>
    <tableColumn id="96" name="Seuil 2 sigma G11" dataDxfId="162">
      <calculatedColumnFormula>'Graphiques GE'!$B$177</calculatedColumnFormula>
    </tableColumn>
    <tableColumn id="97" name="Seuil 3 sigma G11" dataDxfId="161">
      <calculatedColumnFormula>'Graphiques GE'!$B$177</calculatedColumnFormula>
    </tableColumn>
    <tableColumn id="9" name="Etendu G12" dataDxfId="160">
      <calculatedColumnFormula>MAX(S2:S3)-MIN(S2:S3)</calculatedColumnFormula>
    </tableColumn>
    <tableColumn id="10" name="Seuil 1 sigma G12" dataDxfId="159">
      <calculatedColumnFormula>'Graphiques GE'!$B$190 + 'Graphiques GE'!$B$189</calculatedColumnFormula>
    </tableColumn>
    <tableColumn id="12" name="Seuil 2 sigma G12" dataDxfId="158">
      <calculatedColumnFormula>'Graphiques GE'!$B$189</calculatedColumnFormula>
    </tableColumn>
    <tableColumn id="13" name="Seuil 3 sigma G12" dataDxfId="157">
      <calculatedColumnFormula>'Graphiques GE'!$B$189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4" name="TableauDE" displayName="TableauDE" ref="A1:CA75" totalsRowShown="0" headerRowDxfId="156" dataDxfId="155">
  <autoFilter ref="A1:CA7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</autoFilter>
  <tableColumns count="79">
    <tableColumn id="1" name="Date de la mesure" dataDxfId="154"/>
    <tableColumn id="2" name="Ordre pièce" dataDxfId="153">
      <calculatedColumnFormula>ROW()-1</calculatedColumnFormula>
    </tableColumn>
    <tableColumn id="3" name="N°OF" dataDxfId="152"/>
    <tableColumn id="11" name="Température lors de la mesure (°C)" dataDxfId="151"/>
    <tableColumn id="44" name="Cercle P12" dataDxfId="150"/>
    <tableColumn id="45" name="Cercle P22" dataDxfId="149"/>
    <tableColumn id="28" name="Cercle P22/L" dataDxfId="148"/>
    <tableColumn id="29" name="cercle D1" dataDxfId="147"/>
    <tableColumn id="30" name="cercle D2" dataDxfId="146"/>
    <tableColumn id="31" name="cercle D3" dataDxfId="145"/>
    <tableColumn id="32" name="cercle D4" dataDxfId="144"/>
    <tableColumn id="33" name="cercle D5" dataDxfId="143"/>
    <tableColumn id="34" name="cercle D6" dataDxfId="142"/>
    <tableColumn id="35" name="cercle D7" dataDxfId="141"/>
    <tableColumn id="36" name="cercle D8" dataDxfId="140"/>
    <tableColumn id="37" name="cercle D9" dataDxfId="139"/>
    <tableColumn id="38" name="cercle D10" dataDxfId="138"/>
    <tableColumn id="39" name="cercle D11" dataDxfId="137"/>
    <tableColumn id="40" name="cercle D12" dataDxfId="136"/>
    <tableColumn id="5" name="Etendu P12" dataDxfId="135">
      <calculatedColumnFormula>MAX(E2:E3)-MIN(E2:E3)</calculatedColumnFormula>
    </tableColumn>
    <tableColumn id="6" name="Seuil 1 sigma P12" dataDxfId="134">
      <calculatedColumnFormula>'Graphiques DE'!$B$22 + 'Graphiques DE'!$B$21</calculatedColumnFormula>
    </tableColumn>
    <tableColumn id="7" name="Seuil 2 sigma P12" dataDxfId="133">
      <calculatedColumnFormula>'Graphiques DE'!$B$21</calculatedColumnFormula>
    </tableColumn>
    <tableColumn id="8" name="Seuil 3 sigma P12" dataDxfId="132">
      <calculatedColumnFormula>'Graphiques DE'!$B$21</calculatedColumnFormula>
    </tableColumn>
    <tableColumn id="46" name="Etendu P22" dataDxfId="131">
      <calculatedColumnFormula>MAX(F2:F3)-MIN(F2:F3)</calculatedColumnFormula>
    </tableColumn>
    <tableColumn id="47" name="Seuil 1 sigma P22" dataDxfId="130">
      <calculatedColumnFormula>'Graphiques DE'!$B$34 + 'Graphiques DE'!$B$33</calculatedColumnFormula>
    </tableColumn>
    <tableColumn id="48" name="Seuil 2 sigma P22" dataDxfId="129">
      <calculatedColumnFormula>'Graphiques DE'!$B$33</calculatedColumnFormula>
    </tableColumn>
    <tableColumn id="49" name="Seuil 3 sigma P22" dataDxfId="128">
      <calculatedColumnFormula>'Graphiques DE'!$B$33</calculatedColumnFormula>
    </tableColumn>
    <tableColumn id="50" name="Etendu P22/L" dataDxfId="127">
      <calculatedColumnFormula>MAX(G2:G3)-MIN(G2:G3)</calculatedColumnFormula>
    </tableColumn>
    <tableColumn id="51" name="Seuil 1 sigma P22/L" dataDxfId="126">
      <calculatedColumnFormula>'Graphiques DE'!$B$46 + 'Graphiques DE'!$B$45</calculatedColumnFormula>
    </tableColumn>
    <tableColumn id="52" name="Seuil 2 sigma P22/L" dataDxfId="125">
      <calculatedColumnFormula>'Graphiques DE'!$B$45</calculatedColumnFormula>
    </tableColumn>
    <tableColumn id="53" name="Seuil 3 sigma P22/L" dataDxfId="124">
      <calculatedColumnFormula>'Graphiques DE'!$B$45</calculatedColumnFormula>
    </tableColumn>
    <tableColumn id="54" name="Etendu D1" dataDxfId="123">
      <calculatedColumnFormula>MAX(H2:H3)-MIN(H2:H3)</calculatedColumnFormula>
    </tableColumn>
    <tableColumn id="55" name="Seuil 1 sigma D1" dataDxfId="122">
      <calculatedColumnFormula>'Graphiques DE'!$B$58 + 'Graphiques DE'!$B$57</calculatedColumnFormula>
    </tableColumn>
    <tableColumn id="56" name="Seuil 2 sigma D1" dataDxfId="121">
      <calculatedColumnFormula>'Graphiques DE'!$B$57</calculatedColumnFormula>
    </tableColumn>
    <tableColumn id="57" name="Seuil 3 sigma D1" dataDxfId="120">
      <calculatedColumnFormula>'Graphiques DE'!$B$57</calculatedColumnFormula>
    </tableColumn>
    <tableColumn id="58" name="Etendu D2" dataDxfId="119">
      <calculatedColumnFormula>MAX(I2:I3)-MIN(I2:I3)</calculatedColumnFormula>
    </tableColumn>
    <tableColumn id="59" name="Seuil 1 sigma D2" dataDxfId="118">
      <calculatedColumnFormula>'Graphiques DE'!$B$70 + 'Graphiques DE'!$B$69</calculatedColumnFormula>
    </tableColumn>
    <tableColumn id="60" name="Seuil 2 sigma D2" dataDxfId="117">
      <calculatedColumnFormula>'Graphiques DE'!$B$69</calculatedColumnFormula>
    </tableColumn>
    <tableColumn id="61" name="Seuil 3 sigma D2" dataDxfId="116">
      <calculatedColumnFormula>'Graphiques DE'!$B$69</calculatedColumnFormula>
    </tableColumn>
    <tableColumn id="62" name="Etendu D3" dataDxfId="115">
      <calculatedColumnFormula>MAX(J2:J3)-MIN(J2:J3)</calculatedColumnFormula>
    </tableColumn>
    <tableColumn id="63" name="Seuil 1 sigma D3" dataDxfId="114">
      <calculatedColumnFormula>'Graphiques DE'!$B$82 + 'Graphiques DE'!$B$81</calculatedColumnFormula>
    </tableColumn>
    <tableColumn id="64" name="Seuil 2 sigma D3" dataDxfId="113">
      <calculatedColumnFormula>'Graphiques DE'!$B$81</calculatedColumnFormula>
    </tableColumn>
    <tableColumn id="65" name="Seuil 3 sigma D3" dataDxfId="112">
      <calculatedColumnFormula>'Graphiques DE'!$B$81</calculatedColumnFormula>
    </tableColumn>
    <tableColumn id="66" name="Etendu D4" dataDxfId="111">
      <calculatedColumnFormula>MAX(K2:K3)-MIN(K2:K3)</calculatedColumnFormula>
    </tableColumn>
    <tableColumn id="67" name="Seuil 1 sigma D4" dataDxfId="110">
      <calculatedColumnFormula>'Graphiques DE'!$B$94 + 'Graphiques DE'!$B$93</calculatedColumnFormula>
    </tableColumn>
    <tableColumn id="68" name="Seuil 2 sigma D4" dataDxfId="109">
      <calculatedColumnFormula>'Graphiques DE'!$B$93</calculatedColumnFormula>
    </tableColumn>
    <tableColumn id="69" name="Seuil 3 sigma D4" dataDxfId="108">
      <calculatedColumnFormula>'Graphiques DE'!$B$93</calculatedColumnFormula>
    </tableColumn>
    <tableColumn id="70" name="Etendu D5" dataDxfId="107">
      <calculatedColumnFormula>MAX(L2:L3)-MIN(L2:L3)</calculatedColumnFormula>
    </tableColumn>
    <tableColumn id="71" name="Seuil 1 sigma D5" dataDxfId="106">
      <calculatedColumnFormula>'Graphiques DE'!$B$106 + 'Graphiques DE'!$B$105</calculatedColumnFormula>
    </tableColumn>
    <tableColumn id="72" name="Seuil 2 sigma D5" dataDxfId="105">
      <calculatedColumnFormula>'Graphiques DE'!$B$105</calculatedColumnFormula>
    </tableColumn>
    <tableColumn id="73" name="Seuil 3 sigma D5" dataDxfId="104">
      <calculatedColumnFormula>'Graphiques DE'!$B$105</calculatedColumnFormula>
    </tableColumn>
    <tableColumn id="74" name="Etendu D6" dataDxfId="103">
      <calculatedColumnFormula>MAX(M2:M3)-MIN(M2:M3)</calculatedColumnFormula>
    </tableColumn>
    <tableColumn id="75" name="Seuil 1 sigma D6" dataDxfId="102">
      <calculatedColumnFormula>'Graphiques DE'!$B$118 + 'Graphiques DE'!$B$117</calculatedColumnFormula>
    </tableColumn>
    <tableColumn id="76" name="Seuil 2 sigma D6" dataDxfId="101">
      <calculatedColumnFormula>'Graphiques DE'!$B$117</calculatedColumnFormula>
    </tableColumn>
    <tableColumn id="77" name="Seuil 3 sigma D6" dataDxfId="100">
      <calculatedColumnFormula>'Graphiques DE'!$B$117</calculatedColumnFormula>
    </tableColumn>
    <tableColumn id="78" name="Etendu D7" dataDxfId="99">
      <calculatedColumnFormula>MAX(N2:N3)-MIN(N2:N3)</calculatedColumnFormula>
    </tableColumn>
    <tableColumn id="79" name="Seuil 1 sigma D7" dataDxfId="98">
      <calculatedColumnFormula>'Graphiques DE'!$B$130 + 'Graphiques DE'!$B$129</calculatedColumnFormula>
    </tableColumn>
    <tableColumn id="80" name="Seuil 2 sigma D7" dataDxfId="97">
      <calculatedColumnFormula>'Graphiques DE'!$B$129</calculatedColumnFormula>
    </tableColumn>
    <tableColumn id="81" name="Seuil 3 sigma D7" dataDxfId="96">
      <calculatedColumnFormula>'Graphiques DE'!$B$129</calculatedColumnFormula>
    </tableColumn>
    <tableColumn id="82" name="Etendu D8" dataDxfId="95">
      <calculatedColumnFormula>MAX(O2:O3)-MIN(O2:O3)</calculatedColumnFormula>
    </tableColumn>
    <tableColumn id="83" name="Seuil 1 sigma D8" dataDxfId="94">
      <calculatedColumnFormula>'Graphiques DE'!$B$142 + 'Graphiques DE'!$B$141</calculatedColumnFormula>
    </tableColumn>
    <tableColumn id="84" name="Seuil 2 sigma D8" dataDxfId="93">
      <calculatedColumnFormula>'Graphiques DE'!$B$141</calculatedColumnFormula>
    </tableColumn>
    <tableColumn id="85" name="Seuil 3 sigma D8" dataDxfId="92">
      <calculatedColumnFormula>'Graphiques DE'!$B$141</calculatedColumnFormula>
    </tableColumn>
    <tableColumn id="86" name="Etendu D9" dataDxfId="91">
      <calculatedColumnFormula>MAX(P2:P3)-MIN(P2:P3)</calculatedColumnFormula>
    </tableColumn>
    <tableColumn id="87" name="Seuil 1 sigma D9" dataDxfId="90">
      <calculatedColumnFormula>'Graphiques DE'!$B$154 + 'Graphiques DE'!$B$153</calculatedColumnFormula>
    </tableColumn>
    <tableColumn id="88" name="Seuil 2 sigma D9" dataDxfId="89">
      <calculatedColumnFormula>'Graphiques DE'!$B$153</calculatedColumnFormula>
    </tableColumn>
    <tableColumn id="89" name="Seuil 3 sigma D9" dataDxfId="88">
      <calculatedColumnFormula>'Graphiques DE'!$B$153</calculatedColumnFormula>
    </tableColumn>
    <tableColumn id="90" name="Etendu D10" dataDxfId="87">
      <calculatedColumnFormula>MAX(Q2:Q3)-MIN(Q2:Q3)</calculatedColumnFormula>
    </tableColumn>
    <tableColumn id="91" name="Seuil 1 sigma D10" dataDxfId="86">
      <calculatedColumnFormula>'Graphiques DE'!$B$166 + 'Graphiques DE'!$B$165</calculatedColumnFormula>
    </tableColumn>
    <tableColumn id="92" name="Seuil 2 sigma D10" dataDxfId="85">
      <calculatedColumnFormula>'Graphiques DE'!$B$165</calculatedColumnFormula>
    </tableColumn>
    <tableColumn id="93" name="Seuil 3 sigma D10" dataDxfId="84">
      <calculatedColumnFormula>'Graphiques DE'!$B$165</calculatedColumnFormula>
    </tableColumn>
    <tableColumn id="94" name="Etendu D11" dataDxfId="83">
      <calculatedColumnFormula>MAX(R2:R3)-MIN(R2:R3)</calculatedColumnFormula>
    </tableColumn>
    <tableColumn id="95" name="Seuil 1 sigma D11" dataDxfId="82">
      <calculatedColumnFormula>'Graphiques DE'!$B$178 + 'Graphiques DE'!$B$177</calculatedColumnFormula>
    </tableColumn>
    <tableColumn id="96" name="Seuil 2 sigma D11" dataDxfId="81">
      <calculatedColumnFormula>'Graphiques DE'!$B$177</calculatedColumnFormula>
    </tableColumn>
    <tableColumn id="97" name="Seuil 3 sigma D11" dataDxfId="80">
      <calculatedColumnFormula>'Graphiques DE'!$B$177</calculatedColumnFormula>
    </tableColumn>
    <tableColumn id="98" name="Etendu D12" dataDxfId="79">
      <calculatedColumnFormula>MAX(S2:S3)-MIN(S2:S3)</calculatedColumnFormula>
    </tableColumn>
    <tableColumn id="99" name="Seuil 1 sigma D12" dataDxfId="78">
      <calculatedColumnFormula>'Graphiques DE'!$B$190 + 'Graphiques DE'!$B$189</calculatedColumnFormula>
    </tableColumn>
    <tableColumn id="100" name="Seuil 2 sigma D12" dataDxfId="77">
      <calculatedColumnFormula>'Graphiques DE'!$B$189</calculatedColumnFormula>
    </tableColumn>
    <tableColumn id="101" name="Seuil 3 sigma D12" dataDxfId="76">
      <calculatedColumnFormula>'Graphiques DE'!$B$189</calculatedColumnFormula>
    </tableColumn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9" name="TableauDI" displayName="TableauDI" ref="A1:BV75" totalsRowShown="0" headerRowDxfId="75" dataDxfId="74">
  <autoFilter ref="A1:BV7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</autoFilter>
  <tableColumns count="74">
    <tableColumn id="1" name="Date de la mesure" dataDxfId="73"/>
    <tableColumn id="2" name="Ordre pièce" dataDxfId="72">
      <calculatedColumnFormula>ROW()-1</calculatedColumnFormula>
    </tableColumn>
    <tableColumn id="3" name="N°OF" dataDxfId="71"/>
    <tableColumn id="11" name="Température lors de la mesure (°C)" dataDxfId="70"/>
    <tableColumn id="44" name="Cercle P11" dataDxfId="69"/>
    <tableColumn id="45" name="Cercle P21" dataDxfId="68"/>
    <tableColumn id="28" name="Cercle P21/L" dataDxfId="67"/>
    <tableColumn id="29" name="cercle G1" dataDxfId="66"/>
    <tableColumn id="30" name="cercle G2" dataDxfId="65"/>
    <tableColumn id="31" name="cercle G3" dataDxfId="64"/>
    <tableColumn id="32" name="cercle G4" dataDxfId="63"/>
    <tableColumn id="33" name="cercle G5" dataDxfId="62"/>
    <tableColumn id="34" name="cercle G6" dataDxfId="61"/>
    <tableColumn id="35" name="cercle G7" dataDxfId="60"/>
    <tableColumn id="36" name="cercle G8" dataDxfId="59"/>
    <tableColumn id="37" name="cercle G9" dataDxfId="58"/>
    <tableColumn id="38" name="cercle G10" dataDxfId="57"/>
    <tableColumn id="39" name="cercle G11" dataDxfId="56"/>
    <tableColumn id="5" name="Etendu P11" dataDxfId="55">
      <calculatedColumnFormula>MAX(E2:E3)-MIN(E2:E3)</calculatedColumnFormula>
    </tableColumn>
    <tableColumn id="6" name="Seuil 1 sigma P11" dataDxfId="54">
      <calculatedColumnFormula>'Graphiques DI'!$B$22 + 'Graphiques DI'!$B$21</calculatedColumnFormula>
    </tableColumn>
    <tableColumn id="7" name="Seuil 2 sigma P11" dataDxfId="53">
      <calculatedColumnFormula>'Graphiques DI'!$B$21</calculatedColumnFormula>
    </tableColumn>
    <tableColumn id="8" name="Seuil 3 sigma P11" dataDxfId="52">
      <calculatedColumnFormula>'Graphiques DI'!$B$21</calculatedColumnFormula>
    </tableColumn>
    <tableColumn id="46" name="Etendu P21" dataDxfId="51">
      <calculatedColumnFormula>MAX(F2:F3)-MIN(F2:F3)</calculatedColumnFormula>
    </tableColumn>
    <tableColumn id="47" name="Seuil 1 sigma P21" dataDxfId="50">
      <calculatedColumnFormula>'Graphiques DI'!$B$34 + 'Graphiques DI'!$B$33</calculatedColumnFormula>
    </tableColumn>
    <tableColumn id="48" name="Seuil 2 sigma P21" dataDxfId="49">
      <calculatedColumnFormula>'Graphiques DI'!$B$33</calculatedColumnFormula>
    </tableColumn>
    <tableColumn id="49" name="Seuil 3 sigma P21" dataDxfId="48">
      <calculatedColumnFormula>'Graphiques DI'!$B$33</calculatedColumnFormula>
    </tableColumn>
    <tableColumn id="50" name="Etendu P21/L" dataDxfId="47">
      <calculatedColumnFormula>MAX(G2:G3)-MIN(G2:G3)</calculatedColumnFormula>
    </tableColumn>
    <tableColumn id="51" name="Seuil 1 sigma P21/L" dataDxfId="46">
      <calculatedColumnFormula>'Graphiques DI'!$B$46 + 'Graphiques DI'!$B$45</calculatedColumnFormula>
    </tableColumn>
    <tableColumn id="52" name="Seuil 2 sigma P21/L" dataDxfId="45">
      <calculatedColumnFormula>'Graphiques DI'!$B$45</calculatedColumnFormula>
    </tableColumn>
    <tableColumn id="53" name="Seuil 3 sigma P21/L" dataDxfId="44">
      <calculatedColumnFormula>'Graphiques DI'!$B$45</calculatedColumnFormula>
    </tableColumn>
    <tableColumn id="54" name="Etendu G1" dataDxfId="43">
      <calculatedColumnFormula>MAX(H2:H3)-MIN(H2:H3)</calculatedColumnFormula>
    </tableColumn>
    <tableColumn id="55" name="Seuil 1 sigma G1" dataDxfId="42">
      <calculatedColumnFormula>'Graphiques DI'!$B$58 + 'Graphiques DI'!$B$57</calculatedColumnFormula>
    </tableColumn>
    <tableColumn id="56" name="Seuil 2 sigma G1" dataDxfId="41">
      <calculatedColumnFormula>'Graphiques DI'!$B$57</calculatedColumnFormula>
    </tableColumn>
    <tableColumn id="57" name="Seuil 3 sigma G1" dataDxfId="40">
      <calculatedColumnFormula>'Graphiques DI'!$B$57</calculatedColumnFormula>
    </tableColumn>
    <tableColumn id="58" name="Etendu G2" dataDxfId="39">
      <calculatedColumnFormula>MAX(I2:I3)-MIN(I2:I3)</calculatedColumnFormula>
    </tableColumn>
    <tableColumn id="59" name="Seuil 1 sigma G2" dataDxfId="38">
      <calculatedColumnFormula>'Graphiques DI'!$B$70 + 'Graphiques DE'!$B$69</calculatedColumnFormula>
    </tableColumn>
    <tableColumn id="60" name="Seuil 2 sigma G2" dataDxfId="37">
      <calculatedColumnFormula>'Graphiques DI'!$B$69</calculatedColumnFormula>
    </tableColumn>
    <tableColumn id="61" name="Seuil 3 sigma G2" dataDxfId="36">
      <calculatedColumnFormula>'Graphiques DI'!$B$69</calculatedColumnFormula>
    </tableColumn>
    <tableColumn id="62" name="Etendu G3" dataDxfId="35">
      <calculatedColumnFormula>MAX(J2:J3)-MIN(J2:J3)</calculatedColumnFormula>
    </tableColumn>
    <tableColumn id="63" name="Seuil 1 sigma G3" dataDxfId="34">
      <calculatedColumnFormula>'Graphiques DI'!$B$82 + 'Graphiques DI'!$B$81</calculatedColumnFormula>
    </tableColumn>
    <tableColumn id="64" name="Seuil 2 sigma G3" dataDxfId="33">
      <calculatedColumnFormula>'Graphiques DI'!$B$81</calculatedColumnFormula>
    </tableColumn>
    <tableColumn id="65" name="Seuil 3 sigma G3" dataDxfId="32">
      <calculatedColumnFormula>'Graphiques DI'!$B$81</calculatedColumnFormula>
    </tableColumn>
    <tableColumn id="66" name="Etendu G4" dataDxfId="31">
      <calculatedColumnFormula>MAX(K2:K3)-MIN(K2:K3)</calculatedColumnFormula>
    </tableColumn>
    <tableColumn id="67" name="Seuil 1 sigma G4" dataDxfId="30">
      <calculatedColumnFormula>'Graphiques DI'!$B$94 + 'Graphiques DI'!$B$93</calculatedColumnFormula>
    </tableColumn>
    <tableColumn id="68" name="Seuil 2 sigma G4" dataDxfId="29">
      <calculatedColumnFormula>'Graphiques DI'!$B$93</calculatedColumnFormula>
    </tableColumn>
    <tableColumn id="69" name="Seuil 3 sigma G4" dataDxfId="28">
      <calculatedColumnFormula>'Graphiques DI'!$B$93</calculatedColumnFormula>
    </tableColumn>
    <tableColumn id="70" name="Etendu G5" dataDxfId="27">
      <calculatedColumnFormula>MAX(L2:L3)-MIN(L2:L3)</calculatedColumnFormula>
    </tableColumn>
    <tableColumn id="71" name="Seuil 1 sigma G5" dataDxfId="26">
      <calculatedColumnFormula>'Graphiques DI'!$B$106 + 'Graphiques DI'!$B$105</calculatedColumnFormula>
    </tableColumn>
    <tableColumn id="72" name="Seuil 2 sigma G5" dataDxfId="25">
      <calculatedColumnFormula>'Graphiques DI'!$B$105</calculatedColumnFormula>
    </tableColumn>
    <tableColumn id="73" name="Seuil 3 sigma G5" dataDxfId="24">
      <calculatedColumnFormula>'Graphiques DI'!$B$105</calculatedColumnFormula>
    </tableColumn>
    <tableColumn id="74" name="Etendu G6" dataDxfId="23">
      <calculatedColumnFormula>MAX(M2:M3)-MIN(M2:M3)</calculatedColumnFormula>
    </tableColumn>
    <tableColumn id="75" name="Seuil 1 sigma G6" dataDxfId="22">
      <calculatedColumnFormula>'Graphiques DI'!$B$118 + 'Graphiques DI'!$B$117</calculatedColumnFormula>
    </tableColumn>
    <tableColumn id="76" name="Seuil 2 sigma G6" dataDxfId="21">
      <calculatedColumnFormula>'Graphiques DI'!$B$117</calculatedColumnFormula>
    </tableColumn>
    <tableColumn id="77" name="Seuil 3 sigma G6" dataDxfId="20">
      <calculatedColumnFormula>'Graphiques DI'!$B$117</calculatedColumnFormula>
    </tableColumn>
    <tableColumn id="78" name="Etendu G7" dataDxfId="19">
      <calculatedColumnFormula>MAX(N2:N3)-MIN(N2:N3)</calculatedColumnFormula>
    </tableColumn>
    <tableColumn id="79" name="Seuil 1 sigma G7" dataDxfId="18">
      <calculatedColumnFormula>'Graphiques DI'!$B$130 + 'Graphiques DI'!$B$129</calculatedColumnFormula>
    </tableColumn>
    <tableColumn id="80" name="Seuil 2 sigma G7" dataDxfId="17">
      <calculatedColumnFormula>'Graphiques DI'!$B$129</calculatedColumnFormula>
    </tableColumn>
    <tableColumn id="81" name="Seuil 3 sigma G7" dataDxfId="16">
      <calculatedColumnFormula>'Graphiques DI'!$B$129</calculatedColumnFormula>
    </tableColumn>
    <tableColumn id="82" name="Etendu G8" dataDxfId="15">
      <calculatedColumnFormula>MAX(O2:O3)-MIN(O2:O3)</calculatedColumnFormula>
    </tableColumn>
    <tableColumn id="83" name="Seuil 1 sigma G8" dataDxfId="14">
      <calculatedColumnFormula>'Graphiques DI'!$B$142 + 'Graphiques DI'!$B$141</calculatedColumnFormula>
    </tableColumn>
    <tableColumn id="84" name="Seuil 2 sigma G8" dataDxfId="13">
      <calculatedColumnFormula>'Graphiques DI'!$B$141</calculatedColumnFormula>
    </tableColumn>
    <tableColumn id="85" name="Seuil 3 sigma G8" dataDxfId="12">
      <calculatedColumnFormula>'Graphiques DI'!$B$141</calculatedColumnFormula>
    </tableColumn>
    <tableColumn id="86" name="Etendu G9" dataDxfId="11">
      <calculatedColumnFormula>MAX(P2:P3)-MIN(P2:P3)</calculatedColumnFormula>
    </tableColumn>
    <tableColumn id="87" name="Seuil 1 sigma G9" dataDxfId="10">
      <calculatedColumnFormula>'Graphiques DI'!$B$154 + 'Graphiques DI'!$B$153</calculatedColumnFormula>
    </tableColumn>
    <tableColumn id="88" name="Seuil 2 sigma G9" dataDxfId="9">
      <calculatedColumnFormula>'Graphiques DI'!$B$153</calculatedColumnFormula>
    </tableColumn>
    <tableColumn id="89" name="Seuil 3 sigma G9" dataDxfId="8">
      <calculatedColumnFormula>'Graphiques DI'!$B$153</calculatedColumnFormula>
    </tableColumn>
    <tableColumn id="90" name="Etendu G10" dataDxfId="7">
      <calculatedColumnFormula>MAX(Q2:Q3)-MIN(Q2:Q3)</calculatedColumnFormula>
    </tableColumn>
    <tableColumn id="91" name="Seuil 1 sigma G10" dataDxfId="6">
      <calculatedColumnFormula>'Graphiques DI'!$B$166 + 'Graphiques DI'!$B$165</calculatedColumnFormula>
    </tableColumn>
    <tableColumn id="92" name="Seuil 2 sigma G10" dataDxfId="5">
      <calculatedColumnFormula>'Graphiques DI'!$B$165</calculatedColumnFormula>
    </tableColumn>
    <tableColumn id="93" name="Seuil 3 sigma G10" dataDxfId="4">
      <calculatedColumnFormula>'Graphiques DI'!$B$165</calculatedColumnFormula>
    </tableColumn>
    <tableColumn id="94" name="Etendu G11" dataDxfId="3">
      <calculatedColumnFormula>MAX(R2:R3)-MIN(R2:R3)</calculatedColumnFormula>
    </tableColumn>
    <tableColumn id="95" name="Seuil 1 sigma G11" dataDxfId="2">
      <calculatedColumnFormula>'Graphiques DI'!$B$178 + 'Graphiques DI'!$B$177</calculatedColumnFormula>
    </tableColumn>
    <tableColumn id="96" name="Seuil 2 sigma G11" dataDxfId="1">
      <calculatedColumnFormula>'Graphiques DI'!$B$177</calculatedColumnFormula>
    </tableColumn>
    <tableColumn id="97" name="Seuil 3 sigma G11" dataDxfId="0">
      <calculatedColumnFormula>'Graphiques DI'!$B$177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A2:B183"/>
  <sheetViews>
    <sheetView showGridLines="0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G13" sqref="AG13"/>
    </sheetView>
  </sheetViews>
  <sheetFormatPr baseColWidth="10" defaultRowHeight="15"/>
  <cols>
    <col min="1" max="1" width="22.85546875" customWidth="1"/>
  </cols>
  <sheetData>
    <row r="2" spans="1:2" ht="30">
      <c r="A2" s="35" t="s">
        <v>184</v>
      </c>
    </row>
    <row r="3" spans="1:2">
      <c r="A3" s="34">
        <f>MAX(TableauGI[Ordre pièce])</f>
        <v>72</v>
      </c>
    </row>
    <row r="6" spans="1:2" ht="15.75" thickBot="1"/>
    <row r="7" spans="1:2" ht="19.5" thickBot="1">
      <c r="A7" s="97" t="s">
        <v>41</v>
      </c>
      <c r="B7" s="98"/>
    </row>
    <row r="8" spans="1:2">
      <c r="A8" s="12" t="s">
        <v>0</v>
      </c>
      <c r="B8" s="10" t="e">
        <f>AVERAGE(TableauGI[Température lors de la mesure (°C)])</f>
        <v>#N/A</v>
      </c>
    </row>
    <row r="9" spans="1:2">
      <c r="A9" s="2" t="s">
        <v>42</v>
      </c>
      <c r="B9" s="11" t="e">
        <f>MAX(TableauGI[Température lors de la mesure (°C)])</f>
        <v>#N/A</v>
      </c>
    </row>
    <row r="10" spans="1:2">
      <c r="A10" s="3" t="s">
        <v>43</v>
      </c>
      <c r="B10" s="41" t="e">
        <f>MIN(TableauGI[Température lors de la mesure (°C)])</f>
        <v>#N/A</v>
      </c>
    </row>
    <row r="17" spans="1:2" ht="15.75" thickBot="1"/>
    <row r="18" spans="1:2" ht="19.5" thickBot="1">
      <c r="A18" s="97" t="s">
        <v>16</v>
      </c>
      <c r="B18" s="98"/>
    </row>
    <row r="19" spans="1:2">
      <c r="A19" s="12" t="s">
        <v>6</v>
      </c>
      <c r="B19" s="10">
        <v>0.4</v>
      </c>
    </row>
    <row r="20" spans="1:2">
      <c r="A20" s="2" t="s">
        <v>7</v>
      </c>
      <c r="B20" s="11">
        <v>0</v>
      </c>
    </row>
    <row r="21" spans="1:2">
      <c r="A21" s="3" t="s">
        <v>3</v>
      </c>
      <c r="B21" s="4">
        <f>_xlfn.STDEV.S(TableauGI[Cercle P12])</f>
        <v>0.10756414907339812</v>
      </c>
    </row>
    <row r="22" spans="1:2">
      <c r="A22" s="5" t="s">
        <v>4</v>
      </c>
      <c r="B22" s="6">
        <f>AVERAGE(TableauGI[Cercle P12])</f>
        <v>0.18219444444444444</v>
      </c>
    </row>
    <row r="23" spans="1:2">
      <c r="A23" s="1" t="s">
        <v>1</v>
      </c>
      <c r="B23" s="7">
        <f>(B22+(2.66*B25))</f>
        <v>0.53117166666666671</v>
      </c>
    </row>
    <row r="24" spans="1:2">
      <c r="A24" s="13" t="s">
        <v>2</v>
      </c>
      <c r="B24" s="14">
        <f>0</f>
        <v>0</v>
      </c>
    </row>
    <row r="25" spans="1:2">
      <c r="A25" s="15" t="s">
        <v>5</v>
      </c>
      <c r="B25" s="16">
        <f>AVERAGE(TableauGI[Etendu P12])</f>
        <v>0.13119444444444445</v>
      </c>
    </row>
    <row r="26" spans="1:2">
      <c r="A26" s="8" t="s">
        <v>11</v>
      </c>
      <c r="B26" s="17">
        <f>(B19-B20)/(6*B21)</f>
        <v>0.6197851908926979</v>
      </c>
    </row>
    <row r="27" spans="1:2" ht="15.75" thickBot="1">
      <c r="A27" s="9" t="s">
        <v>10</v>
      </c>
      <c r="B27" s="18">
        <f>MIN((B19-B22)/(3*B21),(B22-B20)/(3*B21))</f>
        <v>0.56460709264794517</v>
      </c>
    </row>
    <row r="29" spans="1:2" ht="15.75" thickBot="1"/>
    <row r="30" spans="1:2" ht="19.5" thickBot="1">
      <c r="A30" s="97" t="s">
        <v>29</v>
      </c>
      <c r="B30" s="98"/>
    </row>
    <row r="31" spans="1:2">
      <c r="A31" s="12" t="s">
        <v>6</v>
      </c>
      <c r="B31" s="10">
        <v>1.4</v>
      </c>
    </row>
    <row r="32" spans="1:2">
      <c r="A32" s="2" t="s">
        <v>7</v>
      </c>
      <c r="B32" s="11">
        <v>0</v>
      </c>
    </row>
    <row r="33" spans="1:2">
      <c r="A33" s="3" t="s">
        <v>3</v>
      </c>
      <c r="B33" s="4">
        <f>_xlfn.STDEV.S(TableauGI[Cercle P22])</f>
        <v>0.26672247655422188</v>
      </c>
    </row>
    <row r="34" spans="1:2">
      <c r="A34" s="5" t="s">
        <v>4</v>
      </c>
      <c r="B34" s="6">
        <f>AVERAGE(TableauGI[Cercle P22])</f>
        <v>0.54522222222222227</v>
      </c>
    </row>
    <row r="35" spans="1:2">
      <c r="A35" s="1" t="s">
        <v>1</v>
      </c>
      <c r="B35" s="7">
        <f>(B34+(2.66*B37))</f>
        <v>1.3697113888888888</v>
      </c>
    </row>
    <row r="36" spans="1:2">
      <c r="A36" s="13" t="s">
        <v>2</v>
      </c>
      <c r="B36" s="14">
        <f>0</f>
        <v>0</v>
      </c>
    </row>
    <row r="37" spans="1:2">
      <c r="A37" s="15" t="s">
        <v>5</v>
      </c>
      <c r="B37" s="16">
        <f>AVERAGE(TableauGI[Etendu P22])</f>
        <v>0.30995833333333328</v>
      </c>
    </row>
    <row r="38" spans="1:2">
      <c r="A38" s="8" t="s">
        <v>11</v>
      </c>
      <c r="B38" s="17">
        <f>(B31-B32)/(6*B33)</f>
        <v>0.87481691212438595</v>
      </c>
    </row>
    <row r="39" spans="1:2" ht="15.75" thickBot="1">
      <c r="A39" s="9" t="s">
        <v>10</v>
      </c>
      <c r="B39" s="18">
        <f>MIN((B31-B34)/(3*B33),(B34-B32)/(3*B33))</f>
        <v>0.68138517266577181</v>
      </c>
    </row>
    <row r="41" spans="1:2" ht="15.75" thickBot="1"/>
    <row r="42" spans="1:2" ht="19.5" thickBot="1">
      <c r="A42" s="97" t="s">
        <v>44</v>
      </c>
      <c r="B42" s="98"/>
    </row>
    <row r="43" spans="1:2">
      <c r="A43" s="12" t="s">
        <v>6</v>
      </c>
      <c r="B43" s="10">
        <v>0.5</v>
      </c>
    </row>
    <row r="44" spans="1:2">
      <c r="A44" s="2" t="s">
        <v>7</v>
      </c>
      <c r="B44" s="11">
        <v>0</v>
      </c>
    </row>
    <row r="45" spans="1:2">
      <c r="A45" s="3" t="s">
        <v>3</v>
      </c>
      <c r="B45" s="4">
        <f>_xlfn.STDEV.S(TableauGI[Cercle P22/L])</f>
        <v>0.12688906532195182</v>
      </c>
    </row>
    <row r="46" spans="1:2">
      <c r="A46" s="5" t="s">
        <v>4</v>
      </c>
      <c r="B46" s="6">
        <f>AVERAGE(TableauGI[Cercle P22/L])</f>
        <v>0.16669444444444442</v>
      </c>
    </row>
    <row r="47" spans="1:2">
      <c r="A47" s="1" t="s">
        <v>1</v>
      </c>
      <c r="B47" s="7">
        <f>(B46+(2.66*B49))</f>
        <v>0.55586722222222229</v>
      </c>
    </row>
    <row r="48" spans="1:2">
      <c r="A48" s="13" t="s">
        <v>2</v>
      </c>
      <c r="B48" s="14">
        <f>0</f>
        <v>0</v>
      </c>
    </row>
    <row r="49" spans="1:2">
      <c r="A49" s="15" t="s">
        <v>5</v>
      </c>
      <c r="B49" s="16">
        <f>AVERAGE(TableauGI[Etendu P22/L])</f>
        <v>0.14630555555555561</v>
      </c>
    </row>
    <row r="50" spans="1:2">
      <c r="A50" s="8" t="s">
        <v>11</v>
      </c>
      <c r="B50" s="17">
        <f>(B43-B44)/(6*B45)</f>
        <v>0.65674164374916122</v>
      </c>
    </row>
    <row r="51" spans="1:2" ht="15.75" thickBot="1">
      <c r="A51" s="9" t="s">
        <v>10</v>
      </c>
      <c r="B51" s="18">
        <f>MIN((B43-B46)/(3*B45),(B46-B44)/(3*B45))</f>
        <v>0.43790073379319067</v>
      </c>
    </row>
    <row r="53" spans="1:2" ht="15.75" thickBot="1"/>
    <row r="54" spans="1:2" ht="19.5" thickBot="1">
      <c r="A54" s="97" t="s">
        <v>161</v>
      </c>
      <c r="B54" s="98"/>
    </row>
    <row r="55" spans="1:2">
      <c r="A55" s="12" t="s">
        <v>6</v>
      </c>
      <c r="B55" s="10">
        <v>1.4</v>
      </c>
    </row>
    <row r="56" spans="1:2">
      <c r="A56" s="2" t="s">
        <v>7</v>
      </c>
      <c r="B56" s="11">
        <v>0</v>
      </c>
    </row>
    <row r="57" spans="1:2">
      <c r="A57" s="3" t="s">
        <v>3</v>
      </c>
      <c r="B57" s="4">
        <f>_xlfn.STDEV.S(TableauGI[cercle D1])</f>
        <v>0.16452817730334371</v>
      </c>
    </row>
    <row r="58" spans="1:2">
      <c r="A58" s="5" t="s">
        <v>4</v>
      </c>
      <c r="B58" s="6">
        <f>AVERAGE(TableauGI[cercle D1])</f>
        <v>0.28133333333333344</v>
      </c>
    </row>
    <row r="59" spans="1:2">
      <c r="A59" s="1" t="s">
        <v>1</v>
      </c>
      <c r="B59" s="7">
        <f>(B58+(2.66*B61))</f>
        <v>0.86113944444444457</v>
      </c>
    </row>
    <row r="60" spans="1:2">
      <c r="A60" s="13" t="s">
        <v>2</v>
      </c>
      <c r="B60" s="14">
        <f>0</f>
        <v>0</v>
      </c>
    </row>
    <row r="61" spans="1:2">
      <c r="A61" s="15" t="s">
        <v>5</v>
      </c>
      <c r="B61" s="16">
        <f>AVERAGE(TableauGI[Etendu D1])</f>
        <v>0.21797222222222223</v>
      </c>
    </row>
    <row r="62" spans="1:2">
      <c r="A62" s="8" t="s">
        <v>11</v>
      </c>
      <c r="B62" s="17">
        <f>(B55-B56)/(6*B57)</f>
        <v>1.4181967925356167</v>
      </c>
    </row>
    <row r="63" spans="1:2" ht="15.75" thickBot="1">
      <c r="A63" s="9" t="s">
        <v>10</v>
      </c>
      <c r="B63" s="18">
        <f>MIN((B55-B58)/(3*B57),(B58-B56)/(3*B57))</f>
        <v>0.56998004423812432</v>
      </c>
    </row>
    <row r="65" spans="1:2" ht="15.75" thickBot="1"/>
    <row r="66" spans="1:2" ht="19.5" thickBot="1">
      <c r="A66" s="97" t="s">
        <v>162</v>
      </c>
      <c r="B66" s="98"/>
    </row>
    <row r="67" spans="1:2">
      <c r="A67" s="12" t="s">
        <v>6</v>
      </c>
      <c r="B67" s="10">
        <v>1.4</v>
      </c>
    </row>
    <row r="68" spans="1:2">
      <c r="A68" s="2" t="s">
        <v>7</v>
      </c>
      <c r="B68" s="11">
        <v>0</v>
      </c>
    </row>
    <row r="69" spans="1:2">
      <c r="A69" s="3" t="s">
        <v>3</v>
      </c>
      <c r="B69" s="4">
        <f>_xlfn.STDEV.S(TableauGI[cercle D2])</f>
        <v>0.16369816254132286</v>
      </c>
    </row>
    <row r="70" spans="1:2">
      <c r="A70" s="5" t="s">
        <v>4</v>
      </c>
      <c r="B70" s="6">
        <f>AVERAGE(TableauGI[cercle D2])</f>
        <v>0.26980555555555541</v>
      </c>
    </row>
    <row r="71" spans="1:2">
      <c r="A71" s="1" t="s">
        <v>1</v>
      </c>
      <c r="B71" s="7">
        <f>(B70+(2.66*B73))</f>
        <v>0.80173166666666673</v>
      </c>
    </row>
    <row r="72" spans="1:2">
      <c r="A72" s="13" t="s">
        <v>2</v>
      </c>
      <c r="B72" s="14">
        <f>0</f>
        <v>0</v>
      </c>
    </row>
    <row r="73" spans="1:2">
      <c r="A73" s="15" t="s">
        <v>5</v>
      </c>
      <c r="B73" s="16">
        <f>AVERAGE(TableauGI[Etendu D2])</f>
        <v>0.1999722222222223</v>
      </c>
    </row>
    <row r="74" spans="1:2">
      <c r="A74" s="8" t="s">
        <v>11</v>
      </c>
      <c r="B74" s="17">
        <f>(B67-B68)/(6*B69)</f>
        <v>1.4253876140755839</v>
      </c>
    </row>
    <row r="75" spans="1:2" ht="15.75" thickBot="1">
      <c r="A75" s="9" t="s">
        <v>10</v>
      </c>
      <c r="B75" s="18">
        <f>MIN((B67-B70)/(3*B69),(B70-B68)/(3*B69))</f>
        <v>0.54939642442524372</v>
      </c>
    </row>
    <row r="77" spans="1:2" ht="15.75" thickBot="1"/>
    <row r="78" spans="1:2" ht="19.5" thickBot="1">
      <c r="A78" s="97" t="s">
        <v>163</v>
      </c>
      <c r="B78" s="98"/>
    </row>
    <row r="79" spans="1:2">
      <c r="A79" s="12" t="s">
        <v>6</v>
      </c>
      <c r="B79" s="10">
        <v>1.4</v>
      </c>
    </row>
    <row r="80" spans="1:2">
      <c r="A80" s="2" t="s">
        <v>7</v>
      </c>
      <c r="B80" s="11">
        <v>0</v>
      </c>
    </row>
    <row r="81" spans="1:2">
      <c r="A81" s="3" t="s">
        <v>3</v>
      </c>
      <c r="B81" s="4">
        <f>_xlfn.STDEV.S(TableauGI[cercle D3])</f>
        <v>0.18468569714318567</v>
      </c>
    </row>
    <row r="82" spans="1:2">
      <c r="A82" s="5" t="s">
        <v>4</v>
      </c>
      <c r="B82" s="6">
        <f>AVERAGE(TableauDE[cercle D3])</f>
        <v>0.43364864864864872</v>
      </c>
    </row>
    <row r="83" spans="1:2">
      <c r="A83" s="1" t="s">
        <v>1</v>
      </c>
      <c r="B83" s="7">
        <f>(B82+(2.66*B85))</f>
        <v>0.987261148648649</v>
      </c>
    </row>
    <row r="84" spans="1:2">
      <c r="A84" s="13" t="s">
        <v>2</v>
      </c>
      <c r="B84" s="14">
        <f>0</f>
        <v>0</v>
      </c>
    </row>
    <row r="85" spans="1:2">
      <c r="A85" s="15" t="s">
        <v>5</v>
      </c>
      <c r="B85" s="16">
        <f>AVERAGE(TableauGI[Etendu D3])</f>
        <v>0.20812500000000009</v>
      </c>
    </row>
    <row r="86" spans="1:2">
      <c r="A86" s="8" t="s">
        <v>11</v>
      </c>
      <c r="B86" s="17">
        <f>(B79-B80)/(6*B81)</f>
        <v>1.2634077080285835</v>
      </c>
    </row>
    <row r="87" spans="1:2" ht="15.75" thickBot="1">
      <c r="A87" s="9" t="s">
        <v>10</v>
      </c>
      <c r="B87" s="18">
        <f>MIN((B79-B82)/(3*B81),(B82-B80)/(3*B81))</f>
        <v>0.78267863611268818</v>
      </c>
    </row>
    <row r="89" spans="1:2" ht="15.75" thickBot="1"/>
    <row r="90" spans="1:2" ht="19.5" thickBot="1">
      <c r="A90" s="97" t="s">
        <v>164</v>
      </c>
      <c r="B90" s="98"/>
    </row>
    <row r="91" spans="1:2">
      <c r="A91" s="12" t="s">
        <v>6</v>
      </c>
      <c r="B91" s="10">
        <v>1.4</v>
      </c>
    </row>
    <row r="92" spans="1:2">
      <c r="A92" s="2" t="s">
        <v>7</v>
      </c>
      <c r="B92" s="11">
        <v>0</v>
      </c>
    </row>
    <row r="93" spans="1:2">
      <c r="A93" s="3" t="s">
        <v>3</v>
      </c>
      <c r="B93" s="4">
        <f>_xlfn.STDEV.S(TableauGI[cercle D4])</f>
        <v>0.19019031681947857</v>
      </c>
    </row>
    <row r="94" spans="1:2">
      <c r="A94" s="5" t="s">
        <v>4</v>
      </c>
      <c r="B94" s="6">
        <f>AVERAGE(TableauGI[cercle D4])</f>
        <v>0.32415277777777773</v>
      </c>
    </row>
    <row r="95" spans="1:2">
      <c r="A95" s="1" t="s">
        <v>1</v>
      </c>
      <c r="B95" s="7">
        <f>(B94+(2.66*B97))</f>
        <v>0.82870305555555546</v>
      </c>
    </row>
    <row r="96" spans="1:2">
      <c r="A96" s="13" t="s">
        <v>2</v>
      </c>
      <c r="B96" s="14">
        <f>0</f>
        <v>0</v>
      </c>
    </row>
    <row r="97" spans="1:2">
      <c r="A97" s="15" t="s">
        <v>5</v>
      </c>
      <c r="B97" s="16">
        <f>AVERAGE(TableauGI[Etendu D4])</f>
        <v>0.18968055555555552</v>
      </c>
    </row>
    <row r="98" spans="1:2">
      <c r="A98" s="8" t="s">
        <v>11</v>
      </c>
      <c r="B98" s="17">
        <f>(B91-B92)/(6*B93)</f>
        <v>1.226841288427972</v>
      </c>
    </row>
    <row r="99" spans="1:2" ht="15.75" thickBot="1">
      <c r="A99" s="9" t="s">
        <v>10</v>
      </c>
      <c r="B99" s="18">
        <f>MIN((B91-B94)/(3*B93),(B94-B92)/(3*B93))</f>
        <v>0.5681200164805642</v>
      </c>
    </row>
    <row r="101" spans="1:2" ht="15.75" thickBot="1"/>
    <row r="102" spans="1:2" ht="19.5" thickBot="1">
      <c r="A102" s="97" t="s">
        <v>165</v>
      </c>
      <c r="B102" s="98"/>
    </row>
    <row r="103" spans="1:2">
      <c r="A103" s="12" t="s">
        <v>6</v>
      </c>
      <c r="B103" s="10">
        <v>1.4</v>
      </c>
    </row>
    <row r="104" spans="1:2">
      <c r="A104" s="2" t="s">
        <v>7</v>
      </c>
      <c r="B104" s="11">
        <v>0</v>
      </c>
    </row>
    <row r="105" spans="1:2">
      <c r="A105" s="3" t="s">
        <v>3</v>
      </c>
      <c r="B105" s="4">
        <f>_xlfn.STDEV.S(TableauGI[cercle D5])</f>
        <v>0.17391624627927879</v>
      </c>
    </row>
    <row r="106" spans="1:2">
      <c r="A106" s="5" t="s">
        <v>4</v>
      </c>
      <c r="B106" s="6">
        <f>AVERAGE(TableauGI[cercle D5])</f>
        <v>0.25688888888888894</v>
      </c>
    </row>
    <row r="107" spans="1:2">
      <c r="A107" s="1" t="s">
        <v>1</v>
      </c>
      <c r="B107" s="7">
        <f>(B106+(2.66*B109))</f>
        <v>0.78017000000000003</v>
      </c>
    </row>
    <row r="108" spans="1:2">
      <c r="A108" s="13" t="s">
        <v>2</v>
      </c>
      <c r="B108" s="14">
        <f>0</f>
        <v>0</v>
      </c>
    </row>
    <row r="109" spans="1:2">
      <c r="A109" s="15" t="s">
        <v>5</v>
      </c>
      <c r="B109" s="16">
        <f>AVERAGE(TableauGI[Etendu D5])</f>
        <v>0.19672222222222221</v>
      </c>
    </row>
    <row r="110" spans="1:2">
      <c r="A110" s="8" t="s">
        <v>11</v>
      </c>
      <c r="B110" s="17">
        <f>(B103-B104)/(6*B105)</f>
        <v>1.3416419588463357</v>
      </c>
    </row>
    <row r="111" spans="1:2" ht="15.75" thickBot="1">
      <c r="A111" s="9" t="s">
        <v>10</v>
      </c>
      <c r="B111" s="18">
        <f>MIN((B103-B106)/(3*B105),(B106-B104)/(3*B105))</f>
        <v>0.49236130299249664</v>
      </c>
    </row>
    <row r="113" spans="1:2" ht="15.75" thickBot="1"/>
    <row r="114" spans="1:2" ht="19.5" thickBot="1">
      <c r="A114" s="97" t="s">
        <v>166</v>
      </c>
      <c r="B114" s="98"/>
    </row>
    <row r="115" spans="1:2">
      <c r="A115" s="12" t="s">
        <v>6</v>
      </c>
      <c r="B115" s="10">
        <v>1.4</v>
      </c>
    </row>
    <row r="116" spans="1:2">
      <c r="A116" s="2" t="s">
        <v>7</v>
      </c>
      <c r="B116" s="11">
        <v>0</v>
      </c>
    </row>
    <row r="117" spans="1:2">
      <c r="A117" s="3" t="s">
        <v>3</v>
      </c>
      <c r="B117" s="4">
        <f>_xlfn.STDEV.S(TableauGI[cercle D6])</f>
        <v>0.208964740363488</v>
      </c>
    </row>
    <row r="118" spans="1:2">
      <c r="A118" s="5" t="s">
        <v>4</v>
      </c>
      <c r="B118" s="6">
        <f>AVERAGE(TableauGI[cercle D6])</f>
        <v>0.33406944444444453</v>
      </c>
    </row>
    <row r="119" spans="1:2">
      <c r="A119" s="1" t="s">
        <v>1</v>
      </c>
      <c r="B119" s="7" t="s">
        <v>193</v>
      </c>
    </row>
    <row r="120" spans="1:2">
      <c r="A120" s="13" t="s">
        <v>2</v>
      </c>
      <c r="B120" s="14">
        <f>0</f>
        <v>0</v>
      </c>
    </row>
    <row r="121" spans="1:2">
      <c r="A121" s="15" t="s">
        <v>5</v>
      </c>
      <c r="B121" s="16">
        <f>AVERAGE(TableauGI[Etendu D6])</f>
        <v>0.2645277777777777</v>
      </c>
    </row>
    <row r="122" spans="1:2">
      <c r="A122" s="8" t="s">
        <v>11</v>
      </c>
      <c r="B122" s="17">
        <f>(B115-B116)/(6*B117)</f>
        <v>1.1166158124449936</v>
      </c>
    </row>
    <row r="123" spans="1:2" ht="15.75" thickBot="1">
      <c r="A123" s="9" t="s">
        <v>10</v>
      </c>
      <c r="B123" s="18">
        <f>MIN((B115-B118)/(3*B117),(B118-B116)/(3*B117))</f>
        <v>0.53289603445911593</v>
      </c>
    </row>
    <row r="125" spans="1:2" ht="15.75" thickBot="1"/>
    <row r="126" spans="1:2" ht="19.5" thickBot="1">
      <c r="A126" s="97" t="s">
        <v>167</v>
      </c>
      <c r="B126" s="98"/>
    </row>
    <row r="127" spans="1:2">
      <c r="A127" s="12" t="s">
        <v>6</v>
      </c>
      <c r="B127" s="10">
        <v>1.4</v>
      </c>
    </row>
    <row r="128" spans="1:2">
      <c r="A128" s="2" t="s">
        <v>7</v>
      </c>
      <c r="B128" s="11">
        <v>0</v>
      </c>
    </row>
    <row r="129" spans="1:2">
      <c r="A129" s="3" t="s">
        <v>3</v>
      </c>
      <c r="B129" s="4">
        <f>_xlfn.STDEV.S(TableauGI[cercle D7])</f>
        <v>0.24103807191536383</v>
      </c>
    </row>
    <row r="130" spans="1:2">
      <c r="A130" s="5" t="s">
        <v>4</v>
      </c>
      <c r="B130" s="6">
        <f>AVERAGE(TableauGI[cercle D7])</f>
        <v>0.3859999999999999</v>
      </c>
    </row>
    <row r="131" spans="1:2">
      <c r="A131" s="1" t="s">
        <v>1</v>
      </c>
      <c r="B131" s="7">
        <f>(B130+(2.66*B133))</f>
        <v>1.1177586111111111</v>
      </c>
    </row>
    <row r="132" spans="1:2">
      <c r="A132" s="13" t="s">
        <v>2</v>
      </c>
      <c r="B132" s="14">
        <f>0</f>
        <v>0</v>
      </c>
    </row>
    <row r="133" spans="1:2">
      <c r="A133" s="15" t="s">
        <v>5</v>
      </c>
      <c r="B133" s="16">
        <f>AVERAGE(TableauGI[Etendu D7])</f>
        <v>0.27509722222222222</v>
      </c>
    </row>
    <row r="134" spans="1:2">
      <c r="A134" s="8" t="s">
        <v>11</v>
      </c>
      <c r="B134" s="17">
        <f>(B127-B128)/(6*B129)</f>
        <v>0.96803517999954847</v>
      </c>
    </row>
    <row r="135" spans="1:2" ht="15.75" thickBot="1">
      <c r="A135" s="9" t="s">
        <v>10</v>
      </c>
      <c r="B135" s="18">
        <f>MIN((B127-B130)/(3*B129),(B130-B128)/(3*B129))</f>
        <v>0.53380225639975087</v>
      </c>
    </row>
    <row r="137" spans="1:2" ht="15.75" thickBot="1"/>
    <row r="138" spans="1:2" ht="19.5" thickBot="1">
      <c r="A138" s="97" t="s">
        <v>168</v>
      </c>
      <c r="B138" s="98"/>
    </row>
    <row r="139" spans="1:2">
      <c r="A139" s="12" t="s">
        <v>6</v>
      </c>
      <c r="B139" s="10">
        <v>1</v>
      </c>
    </row>
    <row r="140" spans="1:2">
      <c r="A140" s="2" t="s">
        <v>7</v>
      </c>
      <c r="B140" s="11">
        <v>0</v>
      </c>
    </row>
    <row r="141" spans="1:2">
      <c r="A141" s="3" t="s">
        <v>3</v>
      </c>
      <c r="B141" s="4">
        <f>_xlfn.STDEV.S(TableauGI[cercle D8])</f>
        <v>0.22812712279544856</v>
      </c>
    </row>
    <row r="142" spans="1:2">
      <c r="A142" s="5" t="s">
        <v>4</v>
      </c>
      <c r="B142" s="6">
        <f>AVERAGE(TableauGI[cercle D8])</f>
        <v>0.56162499999999982</v>
      </c>
    </row>
    <row r="143" spans="1:2">
      <c r="A143" s="1" t="s">
        <v>1</v>
      </c>
      <c r="B143" s="7">
        <f>(B142+(2.66*B145))</f>
        <v>1.1920080555555552</v>
      </c>
    </row>
    <row r="144" spans="1:2">
      <c r="A144" s="13" t="s">
        <v>2</v>
      </c>
      <c r="B144" s="14">
        <f>0</f>
        <v>0</v>
      </c>
    </row>
    <row r="145" spans="1:2">
      <c r="A145" s="15" t="s">
        <v>5</v>
      </c>
      <c r="B145" s="16">
        <f>AVERAGE(TableauGI[Etendu D8])</f>
        <v>0.23698611111111104</v>
      </c>
    </row>
    <row r="146" spans="1:2">
      <c r="A146" s="8" t="s">
        <v>11</v>
      </c>
      <c r="B146" s="17">
        <f>(B139-B140)/(6*B141)</f>
        <v>0.73058680890000638</v>
      </c>
    </row>
    <row r="147" spans="1:2" ht="15.75" thickBot="1">
      <c r="A147" s="9" t="s">
        <v>10</v>
      </c>
      <c r="B147" s="18">
        <f>MIN((B139-B142)/(3*B141),(B142-B140)/(3*B141))</f>
        <v>0.64054198470308088</v>
      </c>
    </row>
    <row r="149" spans="1:2" ht="15.75" thickBot="1"/>
    <row r="150" spans="1:2" ht="19.5" thickBot="1">
      <c r="A150" s="97" t="s">
        <v>169</v>
      </c>
      <c r="B150" s="98"/>
    </row>
    <row r="151" spans="1:2">
      <c r="A151" s="12" t="s">
        <v>6</v>
      </c>
      <c r="B151" s="10">
        <v>1</v>
      </c>
    </row>
    <row r="152" spans="1:2">
      <c r="A152" s="2" t="s">
        <v>7</v>
      </c>
      <c r="B152" s="11">
        <v>0</v>
      </c>
    </row>
    <row r="153" spans="1:2">
      <c r="A153" s="3" t="s">
        <v>3</v>
      </c>
      <c r="B153" s="4">
        <f>_xlfn.STDEV.S(TableauGI[cercle D9])</f>
        <v>0.19929514880706004</v>
      </c>
    </row>
    <row r="154" spans="1:2">
      <c r="A154" s="5" t="s">
        <v>4</v>
      </c>
      <c r="B154" s="6">
        <f>AVERAGE(TableauGI[cercle D9])</f>
        <v>0.49808333333333338</v>
      </c>
    </row>
    <row r="155" spans="1:2">
      <c r="A155" s="1" t="s">
        <v>1</v>
      </c>
      <c r="B155" s="7">
        <f>(B154+(2.66*B157))</f>
        <v>1.101718611111111</v>
      </c>
    </row>
    <row r="156" spans="1:2">
      <c r="A156" s="13" t="s">
        <v>2</v>
      </c>
      <c r="B156" s="14">
        <f>0</f>
        <v>0</v>
      </c>
    </row>
    <row r="157" spans="1:2">
      <c r="A157" s="15" t="s">
        <v>5</v>
      </c>
      <c r="B157" s="16">
        <f>AVERAGE(TableauGI[Etendu D9])</f>
        <v>0.2269305555555555</v>
      </c>
    </row>
    <row r="158" spans="1:2">
      <c r="A158" s="8" t="s">
        <v>11</v>
      </c>
      <c r="B158" s="17">
        <f>(B151-B152)/(6*B153)</f>
        <v>0.83628060022684547</v>
      </c>
    </row>
    <row r="159" spans="1:2" ht="15.75" thickBot="1">
      <c r="A159" s="9" t="s">
        <v>10</v>
      </c>
      <c r="B159" s="18">
        <f>MIN((B151-B154)/(3*B153),(B154-B152)/(3*B153))</f>
        <v>0.83307485792597602</v>
      </c>
    </row>
    <row r="161" spans="1:2" ht="15.75" thickBot="1"/>
    <row r="162" spans="1:2" ht="19.5" thickBot="1">
      <c r="A162" s="97" t="s">
        <v>170</v>
      </c>
      <c r="B162" s="98"/>
    </row>
    <row r="163" spans="1:2">
      <c r="A163" s="12" t="s">
        <v>6</v>
      </c>
      <c r="B163" s="10">
        <v>1</v>
      </c>
    </row>
    <row r="164" spans="1:2">
      <c r="A164" s="2" t="s">
        <v>7</v>
      </c>
      <c r="B164" s="11">
        <v>0</v>
      </c>
    </row>
    <row r="165" spans="1:2">
      <c r="A165" s="3" t="s">
        <v>3</v>
      </c>
      <c r="B165" s="4">
        <f>_xlfn.STDEV.S(TableauGI[cercle D10])</f>
        <v>0.20681013449360838</v>
      </c>
    </row>
    <row r="166" spans="1:2">
      <c r="A166" s="5" t="s">
        <v>4</v>
      </c>
      <c r="B166" s="6">
        <f>AVERAGE(TableauGI[cercle D10])</f>
        <v>0.52718055555555565</v>
      </c>
    </row>
    <row r="167" spans="1:2">
      <c r="A167" s="1" t="s">
        <v>1</v>
      </c>
      <c r="B167" s="7">
        <f>(B166+(2.66*B169))</f>
        <v>1.2304180555555555</v>
      </c>
    </row>
    <row r="168" spans="1:2">
      <c r="A168" s="13" t="s">
        <v>2</v>
      </c>
      <c r="B168" s="14">
        <f>0</f>
        <v>0</v>
      </c>
    </row>
    <row r="169" spans="1:2">
      <c r="A169" s="15" t="s">
        <v>5</v>
      </c>
      <c r="B169" s="16">
        <f>AVERAGE(TableauGI[Etendu D10])</f>
        <v>0.26437499999999997</v>
      </c>
    </row>
    <row r="170" spans="1:2">
      <c r="A170" s="8" t="s">
        <v>11</v>
      </c>
      <c r="B170" s="17">
        <f>(B163-B164)/(6*B165)</f>
        <v>0.80589216323834278</v>
      </c>
    </row>
    <row r="171" spans="1:2" ht="15.75" thickBot="1">
      <c r="A171" s="9" t="s">
        <v>10</v>
      </c>
      <c r="B171" s="18">
        <f>MIN((B163-B166)/(3*B165),(B166-B164)/(3*B165))</f>
        <v>0.76208296980896939</v>
      </c>
    </row>
    <row r="173" spans="1:2" ht="15.75" thickBot="1"/>
    <row r="174" spans="1:2" ht="19.5" thickBot="1">
      <c r="A174" s="97" t="s">
        <v>171</v>
      </c>
      <c r="B174" s="98"/>
    </row>
    <row r="175" spans="1:2">
      <c r="A175" s="12" t="s">
        <v>6</v>
      </c>
      <c r="B175" s="10">
        <v>1</v>
      </c>
    </row>
    <row r="176" spans="1:2">
      <c r="A176" s="2" t="s">
        <v>7</v>
      </c>
      <c r="B176" s="11">
        <v>0</v>
      </c>
    </row>
    <row r="177" spans="1:2">
      <c r="A177" s="3" t="s">
        <v>3</v>
      </c>
      <c r="B177" s="4">
        <f>_xlfn.STDEV.S(TableauGI[cercle D11])</f>
        <v>0.19680336619384053</v>
      </c>
    </row>
    <row r="178" spans="1:2">
      <c r="A178" s="5" t="s">
        <v>4</v>
      </c>
      <c r="B178" s="6">
        <f>AVERAGE(TableauGI[cercle D11])</f>
        <v>0.50911111111111096</v>
      </c>
    </row>
    <row r="179" spans="1:2">
      <c r="A179" s="1" t="s">
        <v>1</v>
      </c>
      <c r="B179" s="7">
        <f>(B178+(2.66*B181))</f>
        <v>1.1006286111111105</v>
      </c>
    </row>
    <row r="180" spans="1:2">
      <c r="A180" s="13" t="s">
        <v>2</v>
      </c>
      <c r="B180" s="14">
        <f>0</f>
        <v>0</v>
      </c>
    </row>
    <row r="181" spans="1:2">
      <c r="A181" s="15" t="s">
        <v>5</v>
      </c>
      <c r="B181" s="16">
        <f>AVERAGE(TableauGI[Etendu D11])</f>
        <v>0.22237499999999988</v>
      </c>
    </row>
    <row r="182" spans="1:2">
      <c r="A182" s="8" t="s">
        <v>11</v>
      </c>
      <c r="B182" s="17">
        <f>(B175-B176)/(6*B177)</f>
        <v>0.8468689834426365</v>
      </c>
    </row>
    <row r="183" spans="1:2" ht="15.75" thickBot="1">
      <c r="A183" s="9" t="s">
        <v>10</v>
      </c>
      <c r="B183" s="18">
        <f>MIN((B175-B178)/(3*B177),(B178-B176)/(3*B177))</f>
        <v>0.83143714863323759</v>
      </c>
    </row>
  </sheetData>
  <mergeCells count="15">
    <mergeCell ref="A66:B66"/>
    <mergeCell ref="A7:B7"/>
    <mergeCell ref="A18:B18"/>
    <mergeCell ref="A30:B30"/>
    <mergeCell ref="A42:B42"/>
    <mergeCell ref="A54:B54"/>
    <mergeCell ref="A150:B150"/>
    <mergeCell ref="A162:B162"/>
    <mergeCell ref="A174:B174"/>
    <mergeCell ref="A78:B78"/>
    <mergeCell ref="A90:B90"/>
    <mergeCell ref="A102:B102"/>
    <mergeCell ref="A114:B114"/>
    <mergeCell ref="A126:B126"/>
    <mergeCell ref="A138:B138"/>
  </mergeCells>
  <dataValidations count="2">
    <dataValidation allowBlank="1" showInputMessage="1" showErrorMessage="1" promptTitle="ATTENTION CALCUL AUTOMATIQUE" prompt="NE RIEN SAISIR" sqref="B10 B21:B27 B33:B39 B45:B51 B57:B63 B69:B75 B81:B87 B93:B99 B105:B111 B117:B123 B129:B135 B141:B147 B153:B159 B165:B171 B177:B183"/>
    <dataValidation allowBlank="1" showInputMessage="1" showErrorMessage="1" promptTitle="MODIFIER SELON SPEC CLIENT" prompt="VOIR SPEC AU PLAN" sqref="A8:B9 A19:B20 A31:B32 A43:B44 A55:B56 A67:B68 A79:B80 A91:B92 A103:B104 A115:B116 A127:B128 A139:B140 A151:B152 A163:B164 A175:B17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499984740745262"/>
  </sheetPr>
  <dimension ref="A2:B195"/>
  <sheetViews>
    <sheetView showGridLines="0" tabSelected="1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" sqref="G2"/>
    </sheetView>
  </sheetViews>
  <sheetFormatPr baseColWidth="10" defaultRowHeight="15"/>
  <cols>
    <col min="1" max="1" width="22.140625" customWidth="1"/>
    <col min="2" max="2" width="13.7109375" customWidth="1"/>
  </cols>
  <sheetData>
    <row r="2" spans="1:2" ht="30">
      <c r="A2" s="35" t="s">
        <v>184</v>
      </c>
    </row>
    <row r="3" spans="1:2">
      <c r="A3" s="34">
        <f>MAX(TableauGE[Ordre pièce])</f>
        <v>72</v>
      </c>
    </row>
    <row r="6" spans="1:2" ht="15.75" thickBot="1"/>
    <row r="7" spans="1:2" ht="19.5" thickBot="1">
      <c r="A7" s="97" t="s">
        <v>41</v>
      </c>
      <c r="B7" s="98"/>
    </row>
    <row r="8" spans="1:2">
      <c r="A8" s="12" t="s">
        <v>0</v>
      </c>
      <c r="B8" s="10" t="e">
        <f>AVERAGE(TableauGE[Température lors de la mesure (°C)])</f>
        <v>#N/A</v>
      </c>
    </row>
    <row r="9" spans="1:2">
      <c r="A9" s="2" t="s">
        <v>42</v>
      </c>
      <c r="B9" s="11" t="e">
        <f>MAX(TableauGE[Température lors de la mesure (°C)])</f>
        <v>#N/A</v>
      </c>
    </row>
    <row r="10" spans="1:2">
      <c r="A10" s="3" t="s">
        <v>43</v>
      </c>
      <c r="B10" s="41" t="e">
        <f>MIN(TableauGE[Température lors de la mesure (°C)])</f>
        <v>#N/A</v>
      </c>
    </row>
    <row r="17" spans="1:2" ht="15.75" thickBot="1"/>
    <row r="18" spans="1:2" ht="19.5" thickBot="1">
      <c r="A18" s="97" t="s">
        <v>15</v>
      </c>
      <c r="B18" s="98"/>
    </row>
    <row r="19" spans="1:2">
      <c r="A19" s="12" t="s">
        <v>6</v>
      </c>
      <c r="B19" s="10">
        <v>0.4</v>
      </c>
    </row>
    <row r="20" spans="1:2">
      <c r="A20" s="2" t="s">
        <v>7</v>
      </c>
      <c r="B20" s="11">
        <v>0</v>
      </c>
    </row>
    <row r="21" spans="1:2">
      <c r="A21" s="3" t="s">
        <v>3</v>
      </c>
      <c r="B21" s="4">
        <f>_xlfn.STDEV.S(TableauGE[Cercle P11])</f>
        <v>0.10722767668791168</v>
      </c>
    </row>
    <row r="22" spans="1:2">
      <c r="A22" s="5" t="s">
        <v>4</v>
      </c>
      <c r="B22" s="6">
        <f>AVERAGE(TableauGE[Cercle P11])</f>
        <v>0.1801666666666667</v>
      </c>
    </row>
    <row r="23" spans="1:2">
      <c r="A23" s="1" t="s">
        <v>1</v>
      </c>
      <c r="B23" s="7">
        <f>(B22+(2.66*B25))</f>
        <v>0.45119111111111121</v>
      </c>
    </row>
    <row r="24" spans="1:2">
      <c r="A24" s="13" t="s">
        <v>2</v>
      </c>
      <c r="B24" s="14">
        <f>0</f>
        <v>0</v>
      </c>
    </row>
    <row r="25" spans="1:2">
      <c r="A25" s="15" t="s">
        <v>5</v>
      </c>
      <c r="B25" s="16">
        <f>AVERAGE(TableauGE[Etendu P11])</f>
        <v>0.1018888888888889</v>
      </c>
    </row>
    <row r="26" spans="1:2">
      <c r="A26" s="8" t="s">
        <v>11</v>
      </c>
      <c r="B26" s="17">
        <f>(B19-B20)/(6*B21)</f>
        <v>0.62173003021133577</v>
      </c>
    </row>
    <row r="27" spans="1:2" ht="15.75" thickBot="1">
      <c r="A27" s="9" t="s">
        <v>10</v>
      </c>
      <c r="B27" s="18">
        <f>MIN((B19-B22)/(3*B21),(B22-B20)/(3*B21))</f>
        <v>0.56007513554871169</v>
      </c>
    </row>
    <row r="29" spans="1:2" ht="15.75" thickBot="1"/>
    <row r="30" spans="1:2" ht="19.5" thickBot="1">
      <c r="A30" s="97" t="s">
        <v>14</v>
      </c>
      <c r="B30" s="98"/>
    </row>
    <row r="31" spans="1:2">
      <c r="A31" s="12" t="s">
        <v>6</v>
      </c>
      <c r="B31" s="10">
        <v>1.4</v>
      </c>
    </row>
    <row r="32" spans="1:2">
      <c r="A32" s="2" t="s">
        <v>7</v>
      </c>
      <c r="B32" s="11">
        <v>0</v>
      </c>
    </row>
    <row r="33" spans="1:2">
      <c r="A33" s="3" t="s">
        <v>3</v>
      </c>
      <c r="B33" s="4">
        <f>_xlfn.STDEV.S(TableauGE[Cercle P21])</f>
        <v>0.29533752474266894</v>
      </c>
    </row>
    <row r="34" spans="1:2">
      <c r="A34" s="5" t="s">
        <v>4</v>
      </c>
      <c r="B34" s="6">
        <f>AVERAGE(TableauGE[Cercle P21])</f>
        <v>0.75833333333333353</v>
      </c>
    </row>
    <row r="35" spans="1:2">
      <c r="A35" s="1" t="s">
        <v>1</v>
      </c>
      <c r="B35" s="7">
        <f>(B34+(2.66*B37))</f>
        <v>1.4633811111111115</v>
      </c>
    </row>
    <row r="36" spans="1:2">
      <c r="A36" s="13" t="s">
        <v>2</v>
      </c>
      <c r="B36" s="14">
        <f>0</f>
        <v>0</v>
      </c>
    </row>
    <row r="37" spans="1:2">
      <c r="A37" s="15" t="s">
        <v>5</v>
      </c>
      <c r="B37" s="16">
        <f>AVERAGE(TableauGE[Etendu P21])</f>
        <v>0.2650555555555556</v>
      </c>
    </row>
    <row r="38" spans="1:2">
      <c r="A38" s="8" t="s">
        <v>11</v>
      </c>
      <c r="B38" s="17">
        <f>(B31-B32)/(6*B33)</f>
        <v>0.7900565075048942</v>
      </c>
    </row>
    <row r="39" spans="1:2" ht="15.75" thickBot="1">
      <c r="A39" s="9" t="s">
        <v>10</v>
      </c>
      <c r="B39" s="18">
        <f>MIN((B31-B34)/(3*B33),(B34-B32)/(3*B33))</f>
        <v>0.72421846521281941</v>
      </c>
    </row>
    <row r="41" spans="1:2" ht="15.75" thickBot="1"/>
    <row r="42" spans="1:2" ht="19.5" thickBot="1">
      <c r="A42" s="97" t="s">
        <v>105</v>
      </c>
      <c r="B42" s="98"/>
    </row>
    <row r="43" spans="1:2">
      <c r="A43" s="12" t="s">
        <v>6</v>
      </c>
      <c r="B43" s="10">
        <v>0.5</v>
      </c>
    </row>
    <row r="44" spans="1:2">
      <c r="A44" s="2" t="s">
        <v>7</v>
      </c>
      <c r="B44" s="11">
        <v>0</v>
      </c>
    </row>
    <row r="45" spans="1:2">
      <c r="A45" s="3" t="s">
        <v>3</v>
      </c>
      <c r="B45" s="4">
        <f>_xlfn.STDEV.S(TableauGE[Cercle P21/L])</f>
        <v>0.14225537166245478</v>
      </c>
    </row>
    <row r="46" spans="1:2">
      <c r="A46" s="5" t="s">
        <v>4</v>
      </c>
      <c r="B46" s="6">
        <f>AVERAGE(TableauGE[Cercle P21/L])</f>
        <v>0.22952777777777778</v>
      </c>
    </row>
    <row r="47" spans="1:2">
      <c r="A47" s="1" t="s">
        <v>1</v>
      </c>
      <c r="B47" s="7">
        <f>(B46+(2.66*B49))</f>
        <v>0.68143222222222211</v>
      </c>
    </row>
    <row r="48" spans="1:2">
      <c r="A48" s="13" t="s">
        <v>2</v>
      </c>
      <c r="B48" s="14">
        <f>0</f>
        <v>0</v>
      </c>
    </row>
    <row r="49" spans="1:2">
      <c r="A49" s="15" t="s">
        <v>5</v>
      </c>
      <c r="B49" s="16">
        <f>AVERAGE(TableauGE[Etendu P21/L])</f>
        <v>0.16988888888888884</v>
      </c>
    </row>
    <row r="50" spans="1:2">
      <c r="A50" s="8" t="s">
        <v>11</v>
      </c>
      <c r="B50" s="17">
        <f>(B43-B44)/(6*B45)</f>
        <v>0.58580096033960427</v>
      </c>
    </row>
    <row r="51" spans="1:2" ht="15.75" thickBot="1">
      <c r="A51" s="9" t="s">
        <v>10</v>
      </c>
      <c r="B51" s="18">
        <f>MIN((B43-B46)/(3*B45),(B46-B44)/(3*B45))</f>
        <v>0.53783037058734995</v>
      </c>
    </row>
    <row r="53" spans="1:2" ht="15.75" thickBot="1"/>
    <row r="54" spans="1:2" ht="19.5" thickBot="1">
      <c r="A54" s="97" t="s">
        <v>173</v>
      </c>
      <c r="B54" s="98"/>
    </row>
    <row r="55" spans="1:2">
      <c r="A55" s="12" t="s">
        <v>6</v>
      </c>
      <c r="B55" s="10">
        <v>1.4</v>
      </c>
    </row>
    <row r="56" spans="1:2">
      <c r="A56" s="2" t="s">
        <v>7</v>
      </c>
      <c r="B56" s="11">
        <v>0</v>
      </c>
    </row>
    <row r="57" spans="1:2">
      <c r="A57" s="3" t="s">
        <v>3</v>
      </c>
      <c r="B57" s="4">
        <f>_xlfn.STDEV.S(TableauGE[cercle G1])</f>
        <v>0.2075215244223875</v>
      </c>
    </row>
    <row r="58" spans="1:2">
      <c r="A58" s="5" t="s">
        <v>4</v>
      </c>
      <c r="B58" s="6">
        <f>AVERAGE(TableauGE[cercle G1])</f>
        <v>0.40249999999999997</v>
      </c>
    </row>
    <row r="59" spans="1:2">
      <c r="A59" s="1" t="s">
        <v>1</v>
      </c>
      <c r="B59" s="7">
        <f>(B58+(2.66*B61))</f>
        <v>0.94192583333333335</v>
      </c>
    </row>
    <row r="60" spans="1:2">
      <c r="A60" s="13" t="s">
        <v>2</v>
      </c>
      <c r="B60" s="14">
        <f>0</f>
        <v>0</v>
      </c>
    </row>
    <row r="61" spans="1:2">
      <c r="A61" s="15" t="s">
        <v>5</v>
      </c>
      <c r="B61" s="16">
        <f>AVERAGE(TableauGE[Etendu G1])</f>
        <v>0.20279166666666668</v>
      </c>
    </row>
    <row r="62" spans="1:2">
      <c r="A62" s="8" t="s">
        <v>11</v>
      </c>
      <c r="B62" s="17">
        <f>(B55-B56)/(6*B57)</f>
        <v>1.1243813574654005</v>
      </c>
    </row>
    <row r="63" spans="1:2" ht="15.75" thickBot="1">
      <c r="A63" s="9" t="s">
        <v>10</v>
      </c>
      <c r="B63" s="18">
        <f>MIN((B55-B58)/(3*B57),(B58-B56)/(3*B57))</f>
        <v>0.64651928054260521</v>
      </c>
    </row>
    <row r="65" spans="1:2" ht="15.75" thickBot="1"/>
    <row r="66" spans="1:2" ht="19.5" thickBot="1">
      <c r="A66" s="97" t="s">
        <v>183</v>
      </c>
      <c r="B66" s="98"/>
    </row>
    <row r="67" spans="1:2">
      <c r="A67" s="12" t="s">
        <v>6</v>
      </c>
      <c r="B67" s="10">
        <v>1.4</v>
      </c>
    </row>
    <row r="68" spans="1:2">
      <c r="A68" s="2" t="s">
        <v>7</v>
      </c>
      <c r="B68" s="11">
        <v>0</v>
      </c>
    </row>
    <row r="69" spans="1:2">
      <c r="A69" s="3" t="s">
        <v>3</v>
      </c>
      <c r="B69" s="4">
        <f>_xlfn.STDEV.S(TableauGE[cercle G2])</f>
        <v>0.20042699674704309</v>
      </c>
    </row>
    <row r="70" spans="1:2">
      <c r="A70" s="5" t="s">
        <v>4</v>
      </c>
      <c r="B70" s="6">
        <f>AVERAGE(TableauGE[cercle G2])</f>
        <v>0.37243055555555549</v>
      </c>
    </row>
    <row r="71" spans="1:2">
      <c r="A71" s="1" t="s">
        <v>1</v>
      </c>
      <c r="B71" s="7">
        <f>(B70+(2.66*B73))</f>
        <v>0.96361555555555545</v>
      </c>
    </row>
    <row r="72" spans="1:2">
      <c r="A72" s="13" t="s">
        <v>2</v>
      </c>
      <c r="B72" s="14">
        <f>0</f>
        <v>0</v>
      </c>
    </row>
    <row r="73" spans="1:2">
      <c r="A73" s="15" t="s">
        <v>5</v>
      </c>
      <c r="B73" s="16">
        <f>AVERAGE(TableauGE[Etendu G2])</f>
        <v>0.22224999999999998</v>
      </c>
    </row>
    <row r="74" spans="1:2">
      <c r="A74" s="8" t="s">
        <v>11</v>
      </c>
      <c r="B74" s="17">
        <f>(B67-B68)/(6*B69)</f>
        <v>1.1641811588277251</v>
      </c>
    </row>
    <row r="75" spans="1:2" ht="15.75" thickBot="1">
      <c r="A75" s="9" t="s">
        <v>10</v>
      </c>
      <c r="B75" s="18">
        <f>MIN((B67-B70)/(3*B69),(B70-B68)/(3*B69))</f>
        <v>0.61939519392788589</v>
      </c>
    </row>
    <row r="77" spans="1:2" ht="15.75" thickBot="1"/>
    <row r="78" spans="1:2" ht="19.5" thickBot="1">
      <c r="A78" s="97" t="s">
        <v>182</v>
      </c>
      <c r="B78" s="98"/>
    </row>
    <row r="79" spans="1:2">
      <c r="A79" s="12" t="s">
        <v>6</v>
      </c>
      <c r="B79" s="10">
        <v>1.4</v>
      </c>
    </row>
    <row r="80" spans="1:2">
      <c r="A80" s="2" t="s">
        <v>7</v>
      </c>
      <c r="B80" s="11">
        <v>0</v>
      </c>
    </row>
    <row r="81" spans="1:2">
      <c r="A81" s="3" t="s">
        <v>3</v>
      </c>
      <c r="B81" s="4">
        <f>_xlfn.STDEV.S(TableauGE[cercle G3])</f>
        <v>0.23019363786927949</v>
      </c>
    </row>
    <row r="82" spans="1:2">
      <c r="A82" s="5" t="s">
        <v>4</v>
      </c>
      <c r="B82" s="6">
        <f>AVERAGE(TableauGE[cercle G3])</f>
        <v>0.39037500000000008</v>
      </c>
    </row>
    <row r="83" spans="1:2">
      <c r="A83" s="1" t="s">
        <v>1</v>
      </c>
      <c r="B83" s="7">
        <f>(B82+(2.66*B85))</f>
        <v>1.0237505555555555</v>
      </c>
    </row>
    <row r="84" spans="1:2">
      <c r="A84" s="13" t="s">
        <v>2</v>
      </c>
      <c r="B84" s="14">
        <f>0</f>
        <v>0</v>
      </c>
    </row>
    <row r="85" spans="1:2">
      <c r="A85" s="15" t="s">
        <v>5</v>
      </c>
      <c r="B85" s="16">
        <f>AVERAGE(TableauGE[Etendu G3])</f>
        <v>0.23811111111111108</v>
      </c>
    </row>
    <row r="86" spans="1:2">
      <c r="A86" s="8" t="s">
        <v>11</v>
      </c>
      <c r="B86" s="17">
        <f>(B79-B80)/(6*B81)</f>
        <v>1.013639366809246</v>
      </c>
    </row>
    <row r="87" spans="1:2" ht="15.75" thickBot="1">
      <c r="A87" s="9" t="s">
        <v>10</v>
      </c>
      <c r="B87" s="18">
        <f>MIN((B79-B82)/(3*B81),(B82-B80)/(3*B81))</f>
        <v>0.56528495402594214</v>
      </c>
    </row>
    <row r="89" spans="1:2" ht="15.75" thickBot="1"/>
    <row r="90" spans="1:2" ht="19.5" thickBot="1">
      <c r="A90" s="97" t="s">
        <v>181</v>
      </c>
      <c r="B90" s="98"/>
    </row>
    <row r="91" spans="1:2">
      <c r="A91" s="12" t="s">
        <v>6</v>
      </c>
      <c r="B91" s="10">
        <v>1.4</v>
      </c>
    </row>
    <row r="92" spans="1:2">
      <c r="A92" s="2" t="s">
        <v>7</v>
      </c>
      <c r="B92" s="11">
        <v>0</v>
      </c>
    </row>
    <row r="93" spans="1:2">
      <c r="A93" s="3" t="s">
        <v>3</v>
      </c>
      <c r="B93" s="4">
        <f>_xlfn.STDEV.S(TableauGE[cercle G4])</f>
        <v>0.25901546130309133</v>
      </c>
    </row>
    <row r="94" spans="1:2">
      <c r="A94" s="5" t="s">
        <v>4</v>
      </c>
      <c r="B94" s="6">
        <f>AVERAGE(TableauGE[cercle G4])</f>
        <v>0.4806805555555555</v>
      </c>
    </row>
    <row r="95" spans="1:2">
      <c r="A95" s="1" t="s">
        <v>1</v>
      </c>
      <c r="B95" s="7">
        <f>(B94+(2.66*B97))</f>
        <v>1.1439072222222222</v>
      </c>
    </row>
    <row r="96" spans="1:2">
      <c r="A96" s="13" t="s">
        <v>2</v>
      </c>
      <c r="B96" s="14">
        <f>0</f>
        <v>0</v>
      </c>
    </row>
    <row r="97" spans="1:2">
      <c r="A97" s="15" t="s">
        <v>5</v>
      </c>
      <c r="B97" s="16">
        <f>AVERAGE(TableauGE[Etendu G4])</f>
        <v>0.24933333333333335</v>
      </c>
    </row>
    <row r="98" spans="1:2">
      <c r="A98" s="8" t="s">
        <v>11</v>
      </c>
      <c r="B98" s="17">
        <f>(B91-B92)/(6*B93)</f>
        <v>0.90084712379503229</v>
      </c>
    </row>
    <row r="99" spans="1:2" ht="15.75" thickBot="1">
      <c r="A99" s="9" t="s">
        <v>10</v>
      </c>
      <c r="B99" s="18">
        <f>MIN((B91-B94)/(3*B93),(B94-B92)/(3*B93))</f>
        <v>0.61859956562345775</v>
      </c>
    </row>
    <row r="101" spans="1:2" ht="15.75" thickBot="1"/>
    <row r="102" spans="1:2" ht="19.5" thickBot="1">
      <c r="A102" s="97" t="s">
        <v>180</v>
      </c>
      <c r="B102" s="98"/>
    </row>
    <row r="103" spans="1:2">
      <c r="A103" s="12" t="s">
        <v>6</v>
      </c>
      <c r="B103" s="10">
        <v>1.4</v>
      </c>
    </row>
    <row r="104" spans="1:2">
      <c r="A104" s="2" t="s">
        <v>7</v>
      </c>
      <c r="B104" s="11">
        <v>0</v>
      </c>
    </row>
    <row r="105" spans="1:2">
      <c r="A105" s="3" t="s">
        <v>3</v>
      </c>
      <c r="B105" s="4">
        <f>_xlfn.STDEV.S(TableauGE[cercle G5])</f>
        <v>0.28695964354266373</v>
      </c>
    </row>
    <row r="106" spans="1:2">
      <c r="A106" s="5" t="s">
        <v>4</v>
      </c>
      <c r="B106" s="6">
        <f>AVERAGE(TableauGE[cercle G5])</f>
        <v>0.5638591549295775</v>
      </c>
    </row>
    <row r="107" spans="1:2">
      <c r="A107" s="1" t="s">
        <v>1</v>
      </c>
      <c r="B107" s="7">
        <f>(B106+(2.66*B109))</f>
        <v>1.2755938771517994</v>
      </c>
    </row>
    <row r="108" spans="1:2">
      <c r="A108" s="13" t="s">
        <v>2</v>
      </c>
      <c r="B108" s="14">
        <f>0</f>
        <v>0</v>
      </c>
    </row>
    <row r="109" spans="1:2">
      <c r="A109" s="15" t="s">
        <v>5</v>
      </c>
      <c r="B109" s="16">
        <f>AVERAGE(TableauGE[Etendu G5])</f>
        <v>0.2675694444444443</v>
      </c>
    </row>
    <row r="110" spans="1:2">
      <c r="A110" s="8" t="s">
        <v>11</v>
      </c>
      <c r="B110" s="17">
        <f>(B103-B104)/(6*B105)</f>
        <v>0.81312246716198089</v>
      </c>
    </row>
    <row r="111" spans="1:2" ht="15.75" thickBot="1">
      <c r="A111" s="9" t="s">
        <v>10</v>
      </c>
      <c r="B111" s="18">
        <f>MIN((B103-B106)/(3*B105),(B106-B104)/(3*B105))</f>
        <v>0.65498078169743956</v>
      </c>
    </row>
    <row r="113" spans="1:2" ht="15.75" thickBot="1"/>
    <row r="114" spans="1:2" ht="19.5" thickBot="1">
      <c r="A114" s="97" t="s">
        <v>179</v>
      </c>
      <c r="B114" s="98"/>
    </row>
    <row r="115" spans="1:2">
      <c r="A115" s="12" t="s">
        <v>6</v>
      </c>
      <c r="B115" s="10">
        <v>1.4</v>
      </c>
    </row>
    <row r="116" spans="1:2">
      <c r="A116" s="2" t="s">
        <v>7</v>
      </c>
      <c r="B116" s="11">
        <v>0</v>
      </c>
    </row>
    <row r="117" spans="1:2">
      <c r="A117" s="3" t="s">
        <v>3</v>
      </c>
      <c r="B117" s="4">
        <f>_xlfn.STDEV.S(TableauGE[cercle G6])</f>
        <v>0.23213710130613951</v>
      </c>
    </row>
    <row r="118" spans="1:2">
      <c r="A118" s="5" t="s">
        <v>4</v>
      </c>
      <c r="B118" s="6">
        <f>AVERAGE(TableauGE[cercle G6])</f>
        <v>0.39983333333333332</v>
      </c>
    </row>
    <row r="119" spans="1:2">
      <c r="A119" s="1" t="s">
        <v>1</v>
      </c>
      <c r="B119" s="7">
        <f>(B118+(2.66*B121))</f>
        <v>0.91107055555555561</v>
      </c>
    </row>
    <row r="120" spans="1:2">
      <c r="A120" s="13" t="s">
        <v>2</v>
      </c>
      <c r="B120" s="14">
        <f>0</f>
        <v>0</v>
      </c>
    </row>
    <row r="121" spans="1:2">
      <c r="A121" s="15" t="s">
        <v>5</v>
      </c>
      <c r="B121" s="16">
        <f>AVERAGE(TableauGE[Etendu G6])</f>
        <v>0.19219444444444445</v>
      </c>
    </row>
    <row r="122" spans="1:2">
      <c r="A122" s="8" t="s">
        <v>11</v>
      </c>
      <c r="B122" s="17">
        <f>(B115-B116)/(6*B117)</f>
        <v>1.0051531272703205</v>
      </c>
    </row>
    <row r="123" spans="1:2" ht="15.75" thickBot="1">
      <c r="A123" s="9" t="s">
        <v>10</v>
      </c>
      <c r="B123" s="18">
        <f>MIN((B115-B118)/(3*B117),(B118-B116)/(3*B117))</f>
        <v>0.57413389340988064</v>
      </c>
    </row>
    <row r="125" spans="1:2" ht="15.75" thickBot="1"/>
    <row r="126" spans="1:2" ht="19.5" thickBot="1">
      <c r="A126" s="97" t="s">
        <v>178</v>
      </c>
      <c r="B126" s="98"/>
    </row>
    <row r="127" spans="1:2">
      <c r="A127" s="12" t="s">
        <v>6</v>
      </c>
      <c r="B127" s="10">
        <v>1.4</v>
      </c>
    </row>
    <row r="128" spans="1:2">
      <c r="A128" s="2" t="s">
        <v>7</v>
      </c>
      <c r="B128" s="11">
        <v>0</v>
      </c>
    </row>
    <row r="129" spans="1:2">
      <c r="A129" s="3" t="s">
        <v>3</v>
      </c>
      <c r="B129" s="4">
        <f>_xlfn.STDEV.S(TableauGE[cercle G7])</f>
        <v>0.23582880144619614</v>
      </c>
    </row>
    <row r="130" spans="1:2">
      <c r="A130" s="5" t="s">
        <v>4</v>
      </c>
      <c r="B130" s="6">
        <f>AVERAGE(TableauGE[cercle G7])</f>
        <v>0.46895833333333325</v>
      </c>
    </row>
    <row r="131" spans="1:2">
      <c r="A131" s="1" t="s">
        <v>1</v>
      </c>
      <c r="B131" s="7">
        <f>(B130+(2.66*B133))</f>
        <v>0.9673758333333331</v>
      </c>
    </row>
    <row r="132" spans="1:2">
      <c r="A132" s="13" t="s">
        <v>2</v>
      </c>
      <c r="B132" s="14">
        <f>0</f>
        <v>0</v>
      </c>
    </row>
    <row r="133" spans="1:2">
      <c r="A133" s="15" t="s">
        <v>5</v>
      </c>
      <c r="B133" s="16">
        <f>AVERAGE(TableauGE[Etendu G7])</f>
        <v>0.18737499999999996</v>
      </c>
    </row>
    <row r="134" spans="1:2">
      <c r="A134" s="8" t="s">
        <v>11</v>
      </c>
      <c r="B134" s="17">
        <f>(B127-B128)/(6*B129)</f>
        <v>0.98941830642584949</v>
      </c>
    </row>
    <row r="135" spans="1:2" ht="15.75" thickBot="1">
      <c r="A135" s="9" t="s">
        <v>10</v>
      </c>
      <c r="B135" s="18">
        <f>MIN((B127-B130)/(3*B129),(B130-B128)/(3*B129))</f>
        <v>0.66285137135850802</v>
      </c>
    </row>
    <row r="137" spans="1:2" ht="15.75" thickBot="1"/>
    <row r="138" spans="1:2" ht="19.5" thickBot="1">
      <c r="A138" s="97" t="s">
        <v>177</v>
      </c>
      <c r="B138" s="98"/>
    </row>
    <row r="139" spans="1:2">
      <c r="A139" s="12" t="s">
        <v>6</v>
      </c>
      <c r="B139" s="10">
        <v>1.4</v>
      </c>
    </row>
    <row r="140" spans="1:2">
      <c r="A140" s="2" t="s">
        <v>7</v>
      </c>
      <c r="B140" s="11">
        <v>0</v>
      </c>
    </row>
    <row r="141" spans="1:2">
      <c r="A141" s="3" t="s">
        <v>3</v>
      </c>
      <c r="B141" s="4">
        <f>_xlfn.STDEV.S(TableauGE[cercle G8])</f>
        <v>0.23391267405702243</v>
      </c>
    </row>
    <row r="142" spans="1:2">
      <c r="A142" s="5" t="s">
        <v>4</v>
      </c>
      <c r="B142" s="6">
        <f>AVERAGE(TableauGE[cercle G8])</f>
        <v>0.57762500000000006</v>
      </c>
    </row>
    <row r="143" spans="1:2">
      <c r="A143" s="1" t="s">
        <v>1</v>
      </c>
      <c r="B143" s="7">
        <f>(B142+(2.66*B145))</f>
        <v>1.1323458333333334</v>
      </c>
    </row>
    <row r="144" spans="1:2">
      <c r="A144" s="13" t="s">
        <v>2</v>
      </c>
      <c r="B144" s="14">
        <f>0</f>
        <v>0</v>
      </c>
    </row>
    <row r="145" spans="1:2">
      <c r="A145" s="15" t="s">
        <v>5</v>
      </c>
      <c r="B145" s="16">
        <f>AVERAGE(TableauGE[Etendu G8])</f>
        <v>0.2085416666666666</v>
      </c>
    </row>
    <row r="146" spans="1:2">
      <c r="A146" s="8" t="s">
        <v>11</v>
      </c>
      <c r="B146" s="17">
        <f>(B139-B140)/(6*B141)</f>
        <v>0.99752326065261487</v>
      </c>
    </row>
    <row r="147" spans="1:2" ht="15.75" thickBot="1">
      <c r="A147" s="9" t="s">
        <v>10</v>
      </c>
      <c r="B147" s="18">
        <f>MIN((B139-B142)/(3*B141),(B142-B140)/(3*B141))</f>
        <v>0.8231348191920953</v>
      </c>
    </row>
    <row r="149" spans="1:2" ht="15.75" thickBot="1"/>
    <row r="150" spans="1:2" ht="19.5" thickBot="1">
      <c r="A150" s="97" t="s">
        <v>176</v>
      </c>
      <c r="B150" s="98"/>
    </row>
    <row r="151" spans="1:2">
      <c r="A151" s="12" t="s">
        <v>6</v>
      </c>
      <c r="B151" s="10">
        <v>1</v>
      </c>
    </row>
    <row r="152" spans="1:2">
      <c r="A152" s="2" t="s">
        <v>7</v>
      </c>
      <c r="B152" s="11">
        <v>0</v>
      </c>
    </row>
    <row r="153" spans="1:2">
      <c r="A153" s="3" t="s">
        <v>3</v>
      </c>
      <c r="B153" s="4">
        <f>_xlfn.STDEV.S(TableauGE[cercle G9])</f>
        <v>0.22173892314865171</v>
      </c>
    </row>
    <row r="154" spans="1:2">
      <c r="A154" s="5" t="s">
        <v>4</v>
      </c>
      <c r="B154" s="6">
        <f>AVERAGE(TableauGE[cercle G9])</f>
        <v>0.37218055555555551</v>
      </c>
    </row>
    <row r="155" spans="1:2">
      <c r="A155" s="1" t="s">
        <v>1</v>
      </c>
      <c r="B155" s="7">
        <f>(B154+(2.66*B157))</f>
        <v>0.92080555555555543</v>
      </c>
    </row>
    <row r="156" spans="1:2">
      <c r="A156" s="13" t="s">
        <v>2</v>
      </c>
      <c r="B156" s="14">
        <f>0</f>
        <v>0</v>
      </c>
    </row>
    <row r="157" spans="1:2">
      <c r="A157" s="15" t="s">
        <v>5</v>
      </c>
      <c r="B157" s="16">
        <f>AVERAGE(TableauGE[Etendu G9])</f>
        <v>0.20624999999999996</v>
      </c>
    </row>
    <row r="158" spans="1:2">
      <c r="A158" s="8" t="s">
        <v>11</v>
      </c>
      <c r="B158" s="17">
        <f>(B151-B152)/(6*B153)</f>
        <v>0.75163468957109936</v>
      </c>
    </row>
    <row r="159" spans="1:2" ht="15.75" thickBot="1">
      <c r="A159" s="9" t="s">
        <v>10</v>
      </c>
      <c r="B159" s="18">
        <f>MIN((B151-B154)/(3*B153),(B154-B152)/(3*B153))</f>
        <v>0.55948763267879853</v>
      </c>
    </row>
    <row r="161" spans="1:2" ht="15.75" thickBot="1"/>
    <row r="162" spans="1:2" ht="19.5" thickBot="1">
      <c r="A162" s="97" t="s">
        <v>175</v>
      </c>
      <c r="B162" s="98"/>
    </row>
    <row r="163" spans="1:2">
      <c r="A163" s="12" t="s">
        <v>6</v>
      </c>
      <c r="B163" s="10">
        <v>1</v>
      </c>
    </row>
    <row r="164" spans="1:2">
      <c r="A164" s="2" t="s">
        <v>7</v>
      </c>
      <c r="B164" s="11">
        <v>0</v>
      </c>
    </row>
    <row r="165" spans="1:2">
      <c r="A165" s="3" t="s">
        <v>3</v>
      </c>
      <c r="B165" s="4">
        <f>_xlfn.STDEV.S(TableauGE[cercle G10])</f>
        <v>0.21880977251781006</v>
      </c>
    </row>
    <row r="166" spans="1:2">
      <c r="A166" s="5" t="s">
        <v>4</v>
      </c>
      <c r="B166" s="6">
        <f>AVERAGE(TableauGE[cercle G10])</f>
        <v>0.34579166666666672</v>
      </c>
    </row>
    <row r="167" spans="1:2">
      <c r="A167" s="1" t="s">
        <v>1</v>
      </c>
      <c r="B167" s="7">
        <f>(B166+(2.66*B169))</f>
        <v>0.84993555555555556</v>
      </c>
    </row>
    <row r="168" spans="1:2">
      <c r="A168" s="13" t="s">
        <v>2</v>
      </c>
      <c r="B168" s="14">
        <f>0</f>
        <v>0</v>
      </c>
    </row>
    <row r="169" spans="1:2">
      <c r="A169" s="15" t="s">
        <v>5</v>
      </c>
      <c r="B169" s="16">
        <f>AVERAGE(TableauGE[Etendu G10])</f>
        <v>0.18952777777777777</v>
      </c>
    </row>
    <row r="170" spans="1:2">
      <c r="A170" s="8" t="s">
        <v>11</v>
      </c>
      <c r="B170" s="17">
        <f>(B163-B164)/(6*B165)</f>
        <v>0.76169663150260258</v>
      </c>
    </row>
    <row r="171" spans="1:2" ht="15.75" thickBot="1">
      <c r="A171" s="9" t="s">
        <v>10</v>
      </c>
      <c r="B171" s="18">
        <f>MIN((B163-B166)/(3*B165),(B166-B164)/(3*B165))</f>
        <v>0.52677669540334171</v>
      </c>
    </row>
    <row r="173" spans="1:2" ht="15.75" thickBot="1"/>
    <row r="174" spans="1:2" ht="19.5" thickBot="1">
      <c r="A174" s="97" t="s">
        <v>174</v>
      </c>
      <c r="B174" s="98"/>
    </row>
    <row r="175" spans="1:2">
      <c r="A175" s="12" t="s">
        <v>6</v>
      </c>
      <c r="B175" s="10">
        <v>1</v>
      </c>
    </row>
    <row r="176" spans="1:2">
      <c r="A176" s="2" t="s">
        <v>7</v>
      </c>
      <c r="B176" s="11">
        <v>0</v>
      </c>
    </row>
    <row r="177" spans="1:2">
      <c r="A177" s="3" t="s">
        <v>3</v>
      </c>
      <c r="B177" s="4">
        <f>_xlfn.STDEV.S(TableauGE[cercle G11])</f>
        <v>0.20072309814350064</v>
      </c>
    </row>
    <row r="178" spans="1:2">
      <c r="A178" s="5" t="s">
        <v>4</v>
      </c>
      <c r="B178" s="6">
        <f>AVERAGE(TableauGE[cercle G11])</f>
        <v>0.37088888888888899</v>
      </c>
    </row>
    <row r="179" spans="1:2">
      <c r="A179" s="1" t="s">
        <v>1</v>
      </c>
      <c r="B179" s="7">
        <f>(B178+(2.66*B181))</f>
        <v>0.89586944444444461</v>
      </c>
    </row>
    <row r="180" spans="1:2">
      <c r="A180" s="13" t="s">
        <v>2</v>
      </c>
      <c r="B180" s="14">
        <f>0</f>
        <v>0</v>
      </c>
    </row>
    <row r="181" spans="1:2">
      <c r="A181" s="15" t="s">
        <v>5</v>
      </c>
      <c r="B181" s="16">
        <f>AVERAGE(TableauGE[Etendu G11])</f>
        <v>0.19736111111111115</v>
      </c>
    </row>
    <row r="182" spans="1:2">
      <c r="A182" s="8" t="s">
        <v>11</v>
      </c>
      <c r="B182" s="17">
        <f>(B175-B176)/(6*B177)</f>
        <v>0.83033127830417197</v>
      </c>
    </row>
    <row r="183" spans="1:2" ht="15.75" thickBot="1">
      <c r="A183" s="9" t="s">
        <v>10</v>
      </c>
      <c r="B183" s="18">
        <f>MIN((B175-B178)/(3*B177),(B178-B176)/(3*B177))</f>
        <v>0.61592129043985044</v>
      </c>
    </row>
    <row r="185" spans="1:2" ht="15.75" thickBot="1"/>
    <row r="186" spans="1:2" ht="19.5" thickBot="1">
      <c r="A186" s="97" t="s">
        <v>190</v>
      </c>
      <c r="B186" s="98"/>
    </row>
    <row r="187" spans="1:2">
      <c r="A187" s="12" t="s">
        <v>6</v>
      </c>
      <c r="B187" s="10">
        <v>1</v>
      </c>
    </row>
    <row r="188" spans="1:2">
      <c r="A188" s="2" t="s">
        <v>7</v>
      </c>
      <c r="B188" s="11">
        <v>0</v>
      </c>
    </row>
    <row r="189" spans="1:2">
      <c r="A189" s="3" t="s">
        <v>3</v>
      </c>
      <c r="B189" s="4">
        <f>_xlfn.STDEV.S(TableauGE[cercle G12])</f>
        <v>0.21467531986175423</v>
      </c>
    </row>
    <row r="190" spans="1:2">
      <c r="A190" s="5" t="s">
        <v>4</v>
      </c>
      <c r="B190" s="6">
        <f>AVERAGE(TableauGE[cercle G12])</f>
        <v>0.43766666666666665</v>
      </c>
    </row>
    <row r="191" spans="1:2">
      <c r="A191" s="1" t="s">
        <v>1</v>
      </c>
      <c r="B191" s="7">
        <f>(B190+(2.66*B193))</f>
        <v>1.0035447222222222</v>
      </c>
    </row>
    <row r="192" spans="1:2">
      <c r="A192" s="13" t="s">
        <v>2</v>
      </c>
      <c r="B192" s="14">
        <f>0</f>
        <v>0</v>
      </c>
    </row>
    <row r="193" spans="1:2">
      <c r="A193" s="15" t="s">
        <v>5</v>
      </c>
      <c r="B193" s="16">
        <f>AVERAGE(TableauGE[Etendu G12])</f>
        <v>0.2127361111111111</v>
      </c>
    </row>
    <row r="194" spans="1:2">
      <c r="A194" s="8" t="s">
        <v>11</v>
      </c>
      <c r="B194" s="17">
        <f>(B187-B188)/(6*B189)</f>
        <v>0.77636622027159907</v>
      </c>
    </row>
    <row r="195" spans="1:2" ht="15.75" thickBot="1">
      <c r="A195" s="9" t="s">
        <v>10</v>
      </c>
      <c r="B195" s="18">
        <f>MIN((B187-B190)/(3*B189),(B190-B188)/(3*B189))</f>
        <v>0.67957923147773969</v>
      </c>
    </row>
  </sheetData>
  <mergeCells count="16">
    <mergeCell ref="A66:B66"/>
    <mergeCell ref="A7:B7"/>
    <mergeCell ref="A18:B18"/>
    <mergeCell ref="A30:B30"/>
    <mergeCell ref="A42:B42"/>
    <mergeCell ref="A54:B54"/>
    <mergeCell ref="A150:B150"/>
    <mergeCell ref="A162:B162"/>
    <mergeCell ref="A174:B174"/>
    <mergeCell ref="A186:B186"/>
    <mergeCell ref="A78:B78"/>
    <mergeCell ref="A90:B90"/>
    <mergeCell ref="A102:B102"/>
    <mergeCell ref="A114:B114"/>
    <mergeCell ref="A126:B126"/>
    <mergeCell ref="A138:B138"/>
  </mergeCells>
  <dataValidations count="2">
    <dataValidation allowBlank="1" showInputMessage="1" showErrorMessage="1" promptTitle="MODIFIER SELON SPEC CLIENT" prompt="VOIR SPEC AU PLAN" sqref="A8:B9 A19:B20 A31:B32 A43:B44 A55:B56 A67:B68 A79:B80 A91:B92 A103:B104 A115:B116 A127:B128 A139:B140 A151:B152 A163:B164 A175:B176 A187:B188"/>
    <dataValidation allowBlank="1" showInputMessage="1" showErrorMessage="1" promptTitle="ATTENTION CALCUL AUTOMATIQUE" prompt="NE RIEN SAISIR" sqref="B10 B21:B27 B33:B39 B45:B51 B57:B63 B69:B75 B81:B87 B93:B99 B105:B111 B117:B123 B129:B135 B141:B147 B153:B159 B165:B171 B177:B183 B189:B195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2:B195"/>
  <sheetViews>
    <sheetView showGridLines="0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H15" sqref="AH15"/>
    </sheetView>
  </sheetViews>
  <sheetFormatPr baseColWidth="10" defaultRowHeight="15"/>
  <cols>
    <col min="1" max="1" width="22.85546875" customWidth="1"/>
  </cols>
  <sheetData>
    <row r="2" spans="1:2" ht="30">
      <c r="A2" s="35" t="s">
        <v>184</v>
      </c>
    </row>
    <row r="3" spans="1:2">
      <c r="A3" s="34">
        <f>MAX(TableauDE[Ordre pièce])</f>
        <v>74</v>
      </c>
    </row>
    <row r="6" spans="1:2" ht="15.75" thickBot="1"/>
    <row r="7" spans="1:2" ht="19.5" thickBot="1">
      <c r="A7" s="97" t="s">
        <v>41</v>
      </c>
      <c r="B7" s="98"/>
    </row>
    <row r="8" spans="1:2">
      <c r="A8" s="12" t="s">
        <v>0</v>
      </c>
      <c r="B8" s="10" t="e">
        <f>AVERAGE(TableauDE[Température lors de la mesure (°C)])</f>
        <v>#N/A</v>
      </c>
    </row>
    <row r="9" spans="1:2">
      <c r="A9" s="2" t="s">
        <v>42</v>
      </c>
      <c r="B9" s="11" t="e">
        <f>MAX(TableauDE[Température lors de la mesure (°C)])</f>
        <v>#N/A</v>
      </c>
    </row>
    <row r="10" spans="1:2">
      <c r="A10" s="3" t="s">
        <v>43</v>
      </c>
      <c r="B10" s="41" t="e">
        <f>MIN(TableauDE[Température lors de la mesure (°C)])</f>
        <v>#N/A</v>
      </c>
    </row>
    <row r="17" spans="1:2" ht="15.75" thickBot="1"/>
    <row r="18" spans="1:2" ht="19.5" thickBot="1">
      <c r="A18" s="97" t="s">
        <v>16</v>
      </c>
      <c r="B18" s="98"/>
    </row>
    <row r="19" spans="1:2">
      <c r="A19" s="12" t="s">
        <v>6</v>
      </c>
      <c r="B19" s="10">
        <v>0.4</v>
      </c>
    </row>
    <row r="20" spans="1:2">
      <c r="A20" s="2" t="s">
        <v>7</v>
      </c>
      <c r="B20" s="11">
        <v>0</v>
      </c>
    </row>
    <row r="21" spans="1:2">
      <c r="A21" s="3" t="s">
        <v>3</v>
      </c>
      <c r="B21" s="4">
        <f>_xlfn.STDEV.S(TableauDE[Cercle P12])</f>
        <v>9.5874564208653326E-2</v>
      </c>
    </row>
    <row r="22" spans="1:2">
      <c r="A22" s="5" t="s">
        <v>4</v>
      </c>
      <c r="B22" s="6">
        <f>AVERAGE(TableauDE[Cercle P12])</f>
        <v>0.1892837837837838</v>
      </c>
    </row>
    <row r="23" spans="1:2">
      <c r="A23" s="1" t="s">
        <v>1</v>
      </c>
      <c r="B23" s="7">
        <f>(B22+(2.66*B25))</f>
        <v>0.43058891891891893</v>
      </c>
    </row>
    <row r="24" spans="1:2">
      <c r="A24" s="13" t="s">
        <v>2</v>
      </c>
      <c r="B24" s="14">
        <f>0</f>
        <v>0</v>
      </c>
    </row>
    <row r="25" spans="1:2">
      <c r="A25" s="15" t="s">
        <v>5</v>
      </c>
      <c r="B25" s="16">
        <f>AVERAGE(TableauDE[Etendu P12])</f>
        <v>9.07162162162162E-2</v>
      </c>
    </row>
    <row r="26" spans="1:2">
      <c r="A26" s="8" t="s">
        <v>11</v>
      </c>
      <c r="B26" s="17">
        <f>(B19-B20)/(6*B21)</f>
        <v>0.69535300855792104</v>
      </c>
    </row>
    <row r="27" spans="1:2" ht="15.75" thickBot="1">
      <c r="A27" s="9" t="s">
        <v>10</v>
      </c>
      <c r="B27" s="18">
        <f>MIN((B19-B22)/(3*B21),(B22-B20)/(3*B21))</f>
        <v>0.6580952426264054</v>
      </c>
    </row>
    <row r="29" spans="1:2" ht="15.75" thickBot="1"/>
    <row r="30" spans="1:2" ht="19.5" thickBot="1">
      <c r="A30" s="97" t="s">
        <v>29</v>
      </c>
      <c r="B30" s="98"/>
    </row>
    <row r="31" spans="1:2">
      <c r="A31" s="12" t="s">
        <v>6</v>
      </c>
      <c r="B31" s="10">
        <v>1.4</v>
      </c>
    </row>
    <row r="32" spans="1:2">
      <c r="A32" s="2" t="s">
        <v>7</v>
      </c>
      <c r="B32" s="11">
        <v>0</v>
      </c>
    </row>
    <row r="33" spans="1:2">
      <c r="A33" s="3" t="s">
        <v>3</v>
      </c>
      <c r="B33" s="4">
        <f>_xlfn.STDEV.S(TableauDE[Cercle P22])</f>
        <v>0.20747447040105213</v>
      </c>
    </row>
    <row r="34" spans="1:2">
      <c r="A34" s="5" t="s">
        <v>4</v>
      </c>
      <c r="B34" s="6">
        <f>AVERAGE(TableauDE[Cercle P22])</f>
        <v>0.44404054054054048</v>
      </c>
    </row>
    <row r="35" spans="1:2">
      <c r="A35" s="1" t="s">
        <v>1</v>
      </c>
      <c r="B35" s="7">
        <f>(B34+(2.66*B37))</f>
        <v>0.99225216216216183</v>
      </c>
    </row>
    <row r="36" spans="1:2">
      <c r="A36" s="13" t="s">
        <v>2</v>
      </c>
      <c r="B36" s="14">
        <f>0</f>
        <v>0</v>
      </c>
    </row>
    <row r="37" spans="1:2">
      <c r="A37" s="15" t="s">
        <v>5</v>
      </c>
      <c r="B37" s="16">
        <f>AVERAGE(TableauDE[Etendu P22])</f>
        <v>0.2060945945945945</v>
      </c>
    </row>
    <row r="38" spans="1:2">
      <c r="A38" s="8" t="s">
        <v>11</v>
      </c>
      <c r="B38" s="17">
        <f>(B31-B32)/(6*B33)</f>
        <v>1.1246363607160703</v>
      </c>
    </row>
    <row r="39" spans="1:2" ht="15.75" thickBot="1">
      <c r="A39" s="9" t="s">
        <v>10</v>
      </c>
      <c r="B39" s="18">
        <f>MIN((B31-B34)/(3*B33),(B34-B32)/(3*B33))</f>
        <v>0.71340591074844317</v>
      </c>
    </row>
    <row r="41" spans="1:2" ht="15.75" thickBot="1"/>
    <row r="42" spans="1:2" ht="19.5" thickBot="1">
      <c r="A42" s="97" t="s">
        <v>44</v>
      </c>
      <c r="B42" s="98"/>
    </row>
    <row r="43" spans="1:2">
      <c r="A43" s="12" t="s">
        <v>6</v>
      </c>
      <c r="B43" s="10">
        <v>0.5</v>
      </c>
    </row>
    <row r="44" spans="1:2">
      <c r="A44" s="2" t="s">
        <v>7</v>
      </c>
      <c r="B44" s="11">
        <v>0</v>
      </c>
    </row>
    <row r="45" spans="1:2">
      <c r="A45" s="3" t="s">
        <v>3</v>
      </c>
      <c r="B45" s="4">
        <f>_xlfn.STDEV.S(TableauDE[Cercle P22/L])</f>
        <v>0.13449975053963459</v>
      </c>
    </row>
    <row r="46" spans="1:2">
      <c r="A46" s="5" t="s">
        <v>4</v>
      </c>
      <c r="B46" s="6">
        <f>AVERAGE(TableauDE[Cercle P22/L])</f>
        <v>0.24681081081081091</v>
      </c>
    </row>
    <row r="47" spans="1:2">
      <c r="A47" s="1" t="s">
        <v>1</v>
      </c>
      <c r="B47" s="7">
        <f>(B46+(2.66*B49))</f>
        <v>0.61439405405405401</v>
      </c>
    </row>
    <row r="48" spans="1:2">
      <c r="A48" s="13" t="s">
        <v>2</v>
      </c>
      <c r="B48" s="14">
        <f>0</f>
        <v>0</v>
      </c>
    </row>
    <row r="49" spans="1:2">
      <c r="A49" s="15" t="s">
        <v>5</v>
      </c>
      <c r="B49" s="16">
        <f>AVERAGE(TableauDE[Etendu P22/L])</f>
        <v>0.13818918918918915</v>
      </c>
    </row>
    <row r="50" spans="1:2">
      <c r="A50" s="8" t="s">
        <v>11</v>
      </c>
      <c r="B50" s="17">
        <f>(B43-B44)/(6*B45)</f>
        <v>0.61957983564271768</v>
      </c>
    </row>
    <row r="51" spans="1:2" ht="15.75" thickBot="1">
      <c r="A51" s="9" t="s">
        <v>10</v>
      </c>
      <c r="B51" s="18">
        <f>MIN((B43-B46)/(3*B45),(B46-B44)/(3*B45))</f>
        <v>0.61167600638803254</v>
      </c>
    </row>
    <row r="53" spans="1:2" ht="15.75" thickBot="1"/>
    <row r="54" spans="1:2" ht="19.5" thickBot="1">
      <c r="A54" s="97" t="s">
        <v>161</v>
      </c>
      <c r="B54" s="98"/>
    </row>
    <row r="55" spans="1:2">
      <c r="A55" s="12" t="s">
        <v>6</v>
      </c>
      <c r="B55" s="10">
        <v>1.4</v>
      </c>
    </row>
    <row r="56" spans="1:2">
      <c r="A56" s="2" t="s">
        <v>7</v>
      </c>
      <c r="B56" s="11">
        <v>0</v>
      </c>
    </row>
    <row r="57" spans="1:2">
      <c r="A57" s="3" t="s">
        <v>3</v>
      </c>
      <c r="B57" s="4">
        <f>_xlfn.STDEV.S(TableauDE[Cercle P22/L])</f>
        <v>0.13449975053963459</v>
      </c>
    </row>
    <row r="58" spans="1:2">
      <c r="A58" s="5" t="s">
        <v>4</v>
      </c>
      <c r="B58" s="6">
        <f>AVERAGE(TableauDE[cercle D1])</f>
        <v>0.39670270270270258</v>
      </c>
    </row>
    <row r="59" spans="1:2">
      <c r="A59" s="1" t="s">
        <v>1</v>
      </c>
      <c r="B59" s="7">
        <f>(B58+(2.66*B61))</f>
        <v>0.8972859459459458</v>
      </c>
    </row>
    <row r="60" spans="1:2">
      <c r="A60" s="13" t="s">
        <v>2</v>
      </c>
      <c r="B60" s="14">
        <f>0</f>
        <v>0</v>
      </c>
    </row>
    <row r="61" spans="1:2">
      <c r="A61" s="15" t="s">
        <v>5</v>
      </c>
      <c r="B61" s="16">
        <f>AVERAGE(TableauDE[Etendu D1])</f>
        <v>0.18818918918918917</v>
      </c>
    </row>
    <row r="62" spans="1:2">
      <c r="A62" s="8" t="s">
        <v>11</v>
      </c>
      <c r="B62" s="17">
        <f>(B55-B56)/(6*B57)</f>
        <v>1.7348235397996095</v>
      </c>
    </row>
    <row r="63" spans="1:2" ht="15.75" thickBot="1">
      <c r="A63" s="9" t="s">
        <v>10</v>
      </c>
      <c r="B63" s="18">
        <f>MIN((B55-B58)/(3*B57),(B58-B56)/(3*B57))</f>
        <v>0.98315598135824955</v>
      </c>
    </row>
    <row r="65" spans="1:2" ht="15.75" thickBot="1"/>
    <row r="66" spans="1:2" ht="19.5" thickBot="1">
      <c r="A66" s="97" t="s">
        <v>162</v>
      </c>
      <c r="B66" s="98"/>
    </row>
    <row r="67" spans="1:2">
      <c r="A67" s="12" t="s">
        <v>6</v>
      </c>
      <c r="B67" s="10">
        <v>1.4</v>
      </c>
    </row>
    <row r="68" spans="1:2">
      <c r="A68" s="2" t="s">
        <v>7</v>
      </c>
      <c r="B68" s="11">
        <v>0</v>
      </c>
    </row>
    <row r="69" spans="1:2">
      <c r="A69" s="3" t="s">
        <v>3</v>
      </c>
      <c r="B69" s="4">
        <f>_xlfn.STDEV.S(TableauDE[cercle D2])</f>
        <v>0.17994628348179792</v>
      </c>
    </row>
    <row r="70" spans="1:2">
      <c r="A70" s="5" t="s">
        <v>4</v>
      </c>
      <c r="B70" s="6">
        <f>AVERAGE(TableauDE[cercle D2])</f>
        <v>0.38821621621621616</v>
      </c>
    </row>
    <row r="71" spans="1:2">
      <c r="A71" s="1" t="s">
        <v>1</v>
      </c>
      <c r="B71" s="7">
        <f>(B70+(2.66*B73))</f>
        <v>0.84839621621621597</v>
      </c>
    </row>
    <row r="72" spans="1:2">
      <c r="A72" s="13" t="s">
        <v>2</v>
      </c>
      <c r="B72" s="14">
        <f>0</f>
        <v>0</v>
      </c>
    </row>
    <row r="73" spans="1:2">
      <c r="A73" s="15" t="s">
        <v>5</v>
      </c>
      <c r="B73" s="16">
        <f>AVERAGE(TableauDE[Etendu D2])</f>
        <v>0.1729999999999999</v>
      </c>
    </row>
    <row r="74" spans="1:2">
      <c r="A74" s="8" t="s">
        <v>11</v>
      </c>
      <c r="B74" s="17">
        <f>(B67-B68)/(6*B69)</f>
        <v>1.296683259129026</v>
      </c>
    </row>
    <row r="75" spans="1:2" ht="15.75" thickBot="1">
      <c r="A75" s="9" t="s">
        <v>10</v>
      </c>
      <c r="B75" s="18">
        <f>MIN((B67-B70)/(3*B69),(B70-B68)/(3*B69))</f>
        <v>0.71913352641425976</v>
      </c>
    </row>
    <row r="77" spans="1:2" ht="15.75" thickBot="1"/>
    <row r="78" spans="1:2" ht="19.5" thickBot="1">
      <c r="A78" s="97" t="s">
        <v>163</v>
      </c>
      <c r="B78" s="98"/>
    </row>
    <row r="79" spans="1:2">
      <c r="A79" s="12" t="s">
        <v>6</v>
      </c>
      <c r="B79" s="10">
        <v>1.4</v>
      </c>
    </row>
    <row r="80" spans="1:2">
      <c r="A80" s="2" t="s">
        <v>7</v>
      </c>
      <c r="B80" s="11">
        <v>0</v>
      </c>
    </row>
    <row r="81" spans="1:2">
      <c r="A81" s="3" t="s">
        <v>3</v>
      </c>
      <c r="B81" s="4">
        <f>_xlfn.STDEV.S(TableauDE[cercle D3])</f>
        <v>0.18777408697121897</v>
      </c>
    </row>
    <row r="82" spans="1:2">
      <c r="A82" s="5" t="s">
        <v>4</v>
      </c>
      <c r="B82" s="6">
        <f>AVERAGE(TableauDE[cercle D3])</f>
        <v>0.43364864864864872</v>
      </c>
    </row>
    <row r="83" spans="1:2">
      <c r="A83" s="1" t="s">
        <v>1</v>
      </c>
      <c r="B83" s="7">
        <f>(B82+(2.66*B85))</f>
        <v>0.8854891891891894</v>
      </c>
    </row>
    <row r="84" spans="1:2">
      <c r="A84" s="13" t="s">
        <v>2</v>
      </c>
      <c r="B84" s="14">
        <f>0</f>
        <v>0</v>
      </c>
    </row>
    <row r="85" spans="1:2">
      <c r="A85" s="15" t="s">
        <v>5</v>
      </c>
      <c r="B85" s="16">
        <f>AVERAGE(TableauDE[Etendu D3])</f>
        <v>0.16986486486486488</v>
      </c>
    </row>
    <row r="86" spans="1:2">
      <c r="A86" s="8" t="s">
        <v>11</v>
      </c>
      <c r="B86" s="17">
        <f>(B79-B80)/(6*B81)</f>
        <v>1.2426279743759183</v>
      </c>
    </row>
    <row r="87" spans="1:2" ht="15.75" thickBot="1">
      <c r="A87" s="9" t="s">
        <v>10</v>
      </c>
      <c r="B87" s="18">
        <f>MIN((B79-B82)/(3*B81),(B82-B80)/(3*B81))</f>
        <v>0.76980563123017809</v>
      </c>
    </row>
    <row r="89" spans="1:2" ht="15.75" thickBot="1"/>
    <row r="90" spans="1:2" ht="19.5" thickBot="1">
      <c r="A90" s="97" t="s">
        <v>164</v>
      </c>
      <c r="B90" s="98"/>
    </row>
    <row r="91" spans="1:2">
      <c r="A91" s="12" t="s">
        <v>6</v>
      </c>
      <c r="B91" s="10">
        <v>1.4</v>
      </c>
    </row>
    <row r="92" spans="1:2">
      <c r="A92" s="2" t="s">
        <v>7</v>
      </c>
      <c r="B92" s="11">
        <v>0</v>
      </c>
    </row>
    <row r="93" spans="1:2">
      <c r="A93" s="3" t="s">
        <v>3</v>
      </c>
      <c r="B93" s="4">
        <f>_xlfn.STDEV.S(TableauDE[cercle D4])</f>
        <v>0.20383355626529071</v>
      </c>
    </row>
    <row r="94" spans="1:2">
      <c r="A94" s="5" t="s">
        <v>4</v>
      </c>
      <c r="B94" s="6">
        <f>AVERAGE(TableauDE[cercle D4])</f>
        <v>0.53306756756756757</v>
      </c>
    </row>
    <row r="95" spans="1:2">
      <c r="A95" s="1" t="s">
        <v>1</v>
      </c>
      <c r="B95" s="7">
        <f>(B94+(2.66*B97))</f>
        <v>0.97099702702702695</v>
      </c>
    </row>
    <row r="96" spans="1:2">
      <c r="A96" s="13" t="s">
        <v>2</v>
      </c>
      <c r="B96" s="14">
        <f>0</f>
        <v>0</v>
      </c>
    </row>
    <row r="97" spans="1:2">
      <c r="A97" s="15" t="s">
        <v>5</v>
      </c>
      <c r="B97" s="16">
        <f>AVERAGE(TableauDE[Etendu D4])</f>
        <v>0.16463513513513509</v>
      </c>
    </row>
    <row r="98" spans="1:2">
      <c r="A98" s="8" t="s">
        <v>11</v>
      </c>
      <c r="B98" s="17">
        <f>(B91-B92)/(6*B93)</f>
        <v>1.1447248314190646</v>
      </c>
    </row>
    <row r="99" spans="1:2" ht="15.75" thickBot="1">
      <c r="A99" s="9" t="s">
        <v>10</v>
      </c>
      <c r="B99" s="18">
        <f>MIN((B91-B94)/(3*B93),(B94-B92)/(3*B93))</f>
        <v>0.87173668774107793</v>
      </c>
    </row>
    <row r="101" spans="1:2" ht="15.75" thickBot="1"/>
    <row r="102" spans="1:2" ht="19.5" thickBot="1">
      <c r="A102" s="97" t="s">
        <v>165</v>
      </c>
      <c r="B102" s="98"/>
    </row>
    <row r="103" spans="1:2">
      <c r="A103" s="12" t="s">
        <v>6</v>
      </c>
      <c r="B103" s="10">
        <v>1.4</v>
      </c>
    </row>
    <row r="104" spans="1:2">
      <c r="A104" s="2" t="s">
        <v>7</v>
      </c>
      <c r="B104" s="11">
        <v>0</v>
      </c>
    </row>
    <row r="105" spans="1:2">
      <c r="A105" s="3" t="s">
        <v>3</v>
      </c>
      <c r="B105" s="4">
        <f>_xlfn.STDEV.S(TableauDE[cercle D5])</f>
        <v>0.23020733696677867</v>
      </c>
    </row>
    <row r="106" spans="1:2">
      <c r="A106" s="5" t="s">
        <v>4</v>
      </c>
      <c r="B106" s="6">
        <f>AVERAGE(TableauDE[cercle D5])</f>
        <v>0.60291891891891869</v>
      </c>
    </row>
    <row r="107" spans="1:2">
      <c r="A107" s="1" t="s">
        <v>1</v>
      </c>
      <c r="B107" s="7">
        <f>(B106+(2.66*B109))</f>
        <v>1.133265405405405</v>
      </c>
    </row>
    <row r="108" spans="1:2">
      <c r="A108" s="13" t="s">
        <v>2</v>
      </c>
      <c r="B108" s="14">
        <f>0</f>
        <v>0</v>
      </c>
    </row>
    <row r="109" spans="1:2">
      <c r="A109" s="15" t="s">
        <v>5</v>
      </c>
      <c r="B109" s="16">
        <f>AVERAGE(TableauDE[Etendu D5])</f>
        <v>0.1993783783783783</v>
      </c>
    </row>
    <row r="110" spans="1:2">
      <c r="A110" s="8" t="s">
        <v>11</v>
      </c>
      <c r="B110" s="17">
        <f>(B103-B104)/(6*B105)</f>
        <v>1.0135790475131805</v>
      </c>
    </row>
    <row r="111" spans="1:2" ht="15.75" thickBot="1">
      <c r="A111" s="9" t="s">
        <v>10</v>
      </c>
      <c r="B111" s="18">
        <f>MIN((B103-B106)/(3*B105),(B106-B104)/(3*B105))</f>
        <v>0.87300854795073446</v>
      </c>
    </row>
    <row r="113" spans="1:2" ht="15.75" thickBot="1"/>
    <row r="114" spans="1:2" ht="19.5" thickBot="1">
      <c r="A114" s="97" t="s">
        <v>166</v>
      </c>
      <c r="B114" s="98"/>
    </row>
    <row r="115" spans="1:2">
      <c r="A115" s="12" t="s">
        <v>6</v>
      </c>
      <c r="B115" s="10">
        <v>1.4</v>
      </c>
    </row>
    <row r="116" spans="1:2">
      <c r="A116" s="2" t="s">
        <v>7</v>
      </c>
      <c r="B116" s="11">
        <v>0</v>
      </c>
    </row>
    <row r="117" spans="1:2">
      <c r="A117" s="3" t="s">
        <v>3</v>
      </c>
      <c r="B117" s="4">
        <f>_xlfn.STDEV.S(TableauDE[cercle D6])</f>
        <v>0.15143653294304904</v>
      </c>
    </row>
    <row r="118" spans="1:2">
      <c r="A118" s="5" t="s">
        <v>4</v>
      </c>
      <c r="B118" s="6">
        <f>AVERAGE(TableauDE[cercle D6])</f>
        <v>0.50282432432432433</v>
      </c>
    </row>
    <row r="119" spans="1:2">
      <c r="A119" s="1" t="s">
        <v>1</v>
      </c>
      <c r="B119" s="7">
        <f>(B118+(2.66*B121))</f>
        <v>0.86052243243243232</v>
      </c>
    </row>
    <row r="120" spans="1:2">
      <c r="A120" s="13" t="s">
        <v>2</v>
      </c>
      <c r="B120" s="14">
        <f>0</f>
        <v>0</v>
      </c>
    </row>
    <row r="121" spans="1:2">
      <c r="A121" s="15" t="s">
        <v>5</v>
      </c>
      <c r="B121" s="16">
        <f>AVERAGE(TableauDE[Etendu D6])</f>
        <v>0.13447297297297295</v>
      </c>
    </row>
    <row r="122" spans="1:2">
      <c r="A122" s="8" t="s">
        <v>11</v>
      </c>
      <c r="B122" s="17">
        <f>(B115-B116)/(6*B117)</f>
        <v>1.5407994940103609</v>
      </c>
    </row>
    <row r="123" spans="1:2" ht="15.75" thickBot="1">
      <c r="A123" s="9" t="s">
        <v>10</v>
      </c>
      <c r="B123" s="18">
        <f>MIN((B115-B118)/(3*B117),(B118-B116)/(3*B117))</f>
        <v>1.106787806421458</v>
      </c>
    </row>
    <row r="125" spans="1:2" ht="15.75" thickBot="1"/>
    <row r="126" spans="1:2" ht="19.5" thickBot="1">
      <c r="A126" s="97" t="s">
        <v>167</v>
      </c>
      <c r="B126" s="98"/>
    </row>
    <row r="127" spans="1:2">
      <c r="A127" s="12" t="s">
        <v>6</v>
      </c>
      <c r="B127" s="10">
        <v>1.4</v>
      </c>
    </row>
    <row r="128" spans="1:2">
      <c r="A128" s="2" t="s">
        <v>7</v>
      </c>
      <c r="B128" s="11">
        <v>0</v>
      </c>
    </row>
    <row r="129" spans="1:2">
      <c r="A129" s="3" t="s">
        <v>3</v>
      </c>
      <c r="B129" s="4">
        <f>_xlfn.STDEV.S(TableauDE[cercle D7])</f>
        <v>0.15384541975731275</v>
      </c>
    </row>
    <row r="130" spans="1:2">
      <c r="A130" s="5" t="s">
        <v>4</v>
      </c>
      <c r="B130" s="6">
        <f>AVERAGE(TableauDE[cercle D7])</f>
        <v>0.46156756756756745</v>
      </c>
    </row>
    <row r="131" spans="1:2">
      <c r="A131" s="1" t="s">
        <v>1</v>
      </c>
      <c r="B131" s="7">
        <f>(B130+(2.66*B133))</f>
        <v>0.83267351351351349</v>
      </c>
    </row>
    <row r="132" spans="1:2">
      <c r="A132" s="13" t="s">
        <v>2</v>
      </c>
      <c r="B132" s="14">
        <f>0</f>
        <v>0</v>
      </c>
    </row>
    <row r="133" spans="1:2">
      <c r="A133" s="15" t="s">
        <v>5</v>
      </c>
      <c r="B133" s="16">
        <f>AVERAGE(TableauDE[Etendu D7])</f>
        <v>0.13951351351351352</v>
      </c>
    </row>
    <row r="134" spans="1:2">
      <c r="A134" s="8" t="s">
        <v>11</v>
      </c>
      <c r="B134" s="17">
        <f>(B127-B128)/(6*B129)</f>
        <v>1.51667390359369</v>
      </c>
    </row>
    <row r="135" spans="1:2" ht="15.75" thickBot="1">
      <c r="A135" s="9" t="s">
        <v>10</v>
      </c>
      <c r="B135" s="18">
        <f>MIN((B127-B130)/(3*B129),(B130-B128)/(3*B129))</f>
        <v>1.0000678349642098</v>
      </c>
    </row>
    <row r="137" spans="1:2" ht="15.75" thickBot="1"/>
    <row r="138" spans="1:2" ht="19.5" thickBot="1">
      <c r="A138" s="97" t="s">
        <v>168</v>
      </c>
      <c r="B138" s="98"/>
    </row>
    <row r="139" spans="1:2">
      <c r="A139" s="12" t="s">
        <v>6</v>
      </c>
      <c r="B139" s="10">
        <v>1.4</v>
      </c>
    </row>
    <row r="140" spans="1:2">
      <c r="A140" s="2" t="s">
        <v>7</v>
      </c>
      <c r="B140" s="11">
        <v>0</v>
      </c>
    </row>
    <row r="141" spans="1:2">
      <c r="A141" s="3" t="s">
        <v>3</v>
      </c>
      <c r="B141" s="4">
        <f>_xlfn.STDEV.S(TableauDE[cercle D8])</f>
        <v>0.16549653615768714</v>
      </c>
    </row>
    <row r="142" spans="1:2">
      <c r="A142" s="5" t="s">
        <v>4</v>
      </c>
      <c r="B142" s="6">
        <f>AVERAGE(TableauDE[cercle D8])</f>
        <v>0.43166216216216213</v>
      </c>
    </row>
    <row r="143" spans="1:2">
      <c r="A143" s="1" t="s">
        <v>1</v>
      </c>
      <c r="B143" s="7">
        <f>(B142+(2.66*B145))</f>
        <v>0.84457324324324323</v>
      </c>
    </row>
    <row r="144" spans="1:2">
      <c r="A144" s="13" t="s">
        <v>2</v>
      </c>
      <c r="B144" s="14">
        <f>0</f>
        <v>0</v>
      </c>
    </row>
    <row r="145" spans="1:2">
      <c r="A145" s="15" t="s">
        <v>5</v>
      </c>
      <c r="B145" s="16">
        <f>AVERAGE(TableauDE[Etendu D8])</f>
        <v>0.15522972972972973</v>
      </c>
    </row>
    <row r="146" spans="1:2">
      <c r="A146" s="8" t="s">
        <v>11</v>
      </c>
      <c r="B146" s="17">
        <f>(B139-B140)/(6*B141)</f>
        <v>1.4098985921434055</v>
      </c>
    </row>
    <row r="147" spans="1:2" ht="15.75" thickBot="1">
      <c r="A147" s="9" t="s">
        <v>10</v>
      </c>
      <c r="B147" s="18">
        <f>MIN((B139-B142)/(3*B141),(B142-B140)/(3*B141))</f>
        <v>0.86942839244858694</v>
      </c>
    </row>
    <row r="149" spans="1:2" ht="15.75" thickBot="1"/>
    <row r="150" spans="1:2" ht="19.5" thickBot="1">
      <c r="A150" s="97" t="s">
        <v>169</v>
      </c>
      <c r="B150" s="98"/>
    </row>
    <row r="151" spans="1:2">
      <c r="A151" s="12" t="s">
        <v>6</v>
      </c>
      <c r="B151" s="10">
        <v>1</v>
      </c>
    </row>
    <row r="152" spans="1:2">
      <c r="A152" s="2" t="s">
        <v>7</v>
      </c>
      <c r="B152" s="11">
        <v>0</v>
      </c>
    </row>
    <row r="153" spans="1:2">
      <c r="A153" s="3" t="s">
        <v>3</v>
      </c>
      <c r="B153" s="4">
        <f>_xlfn.STDEV.S(TableauDE[cercle D9])</f>
        <v>0.19389549785225843</v>
      </c>
    </row>
    <row r="154" spans="1:2">
      <c r="A154" s="5" t="s">
        <v>4</v>
      </c>
      <c r="B154" s="6">
        <f>AVERAGE(TableauDE[cercle D9])</f>
        <v>0.32604054054054044</v>
      </c>
    </row>
    <row r="155" spans="1:2">
      <c r="A155" s="1" t="s">
        <v>1</v>
      </c>
      <c r="B155" s="7">
        <f>(B154+(2.66*B157))</f>
        <v>0.85994567567567581</v>
      </c>
    </row>
    <row r="156" spans="1:2">
      <c r="A156" s="13" t="s">
        <v>2</v>
      </c>
      <c r="B156" s="14">
        <f>0</f>
        <v>0</v>
      </c>
    </row>
    <row r="157" spans="1:2">
      <c r="A157" s="15" t="s">
        <v>5</v>
      </c>
      <c r="B157" s="16">
        <f>AVERAGE(TableauDE[Etendu D9])</f>
        <v>0.2007162162162163</v>
      </c>
    </row>
    <row r="158" spans="1:2">
      <c r="A158" s="8" t="s">
        <v>11</v>
      </c>
      <c r="B158" s="17">
        <f>(B151-B152)/(6*B153)</f>
        <v>0.85956955428465298</v>
      </c>
    </row>
    <row r="159" spans="1:2" ht="15.75" thickBot="1">
      <c r="A159" s="9" t="s">
        <v>10</v>
      </c>
      <c r="B159" s="18">
        <f>MIN((B151-B154)/(3*B153),(B154-B152)/(3*B153))</f>
        <v>0.5605090442223194</v>
      </c>
    </row>
    <row r="161" spans="1:2" ht="15.75" thickBot="1"/>
    <row r="162" spans="1:2" ht="19.5" thickBot="1">
      <c r="A162" s="97" t="s">
        <v>170</v>
      </c>
      <c r="B162" s="98"/>
    </row>
    <row r="163" spans="1:2">
      <c r="A163" s="12" t="s">
        <v>6</v>
      </c>
      <c r="B163" s="10">
        <v>1</v>
      </c>
    </row>
    <row r="164" spans="1:2">
      <c r="A164" s="2" t="s">
        <v>7</v>
      </c>
      <c r="B164" s="11">
        <v>0</v>
      </c>
    </row>
    <row r="165" spans="1:2">
      <c r="A165" s="3" t="s">
        <v>3</v>
      </c>
      <c r="B165" s="4">
        <f>_xlfn.STDEV.S(TableauDE[cercle D10])</f>
        <v>0.17891638997587456</v>
      </c>
    </row>
    <row r="166" spans="1:2">
      <c r="A166" s="5" t="s">
        <v>4</v>
      </c>
      <c r="B166" s="6">
        <f>AVERAGE(TableauDE[cercle D10])</f>
        <v>0.29452702702702704</v>
      </c>
    </row>
    <row r="167" spans="1:2">
      <c r="A167" s="1" t="s">
        <v>1</v>
      </c>
      <c r="B167" s="7">
        <f>(B166+(2.66*B169))</f>
        <v>0.79040135135135148</v>
      </c>
    </row>
    <row r="168" spans="1:2">
      <c r="A168" s="13" t="s">
        <v>2</v>
      </c>
      <c r="B168" s="14">
        <f>0</f>
        <v>0</v>
      </c>
    </row>
    <row r="169" spans="1:2">
      <c r="A169" s="15" t="s">
        <v>5</v>
      </c>
      <c r="B169" s="16">
        <f>AVERAGE(TableauDE[Etendu D10])</f>
        <v>0.18641891891891893</v>
      </c>
    </row>
    <row r="170" spans="1:2">
      <c r="A170" s="8" t="s">
        <v>11</v>
      </c>
      <c r="B170" s="17">
        <f>(B163-B164)/(6*B165)</f>
        <v>0.93153381134696678</v>
      </c>
    </row>
    <row r="171" spans="1:2" ht="15.75" thickBot="1">
      <c r="A171" s="9" t="s">
        <v>10</v>
      </c>
      <c r="B171" s="18">
        <f>MIN((B163-B166)/(3*B165),(B166-B164)/(3*B165))</f>
        <v>0.54872376806235523</v>
      </c>
    </row>
    <row r="173" spans="1:2" ht="15.75" thickBot="1"/>
    <row r="174" spans="1:2" ht="19.5" thickBot="1">
      <c r="A174" s="97" t="s">
        <v>171</v>
      </c>
      <c r="B174" s="98"/>
    </row>
    <row r="175" spans="1:2">
      <c r="A175" s="12" t="s">
        <v>6</v>
      </c>
      <c r="B175" s="10">
        <v>1</v>
      </c>
    </row>
    <row r="176" spans="1:2">
      <c r="A176" s="2" t="s">
        <v>7</v>
      </c>
      <c r="B176" s="11">
        <v>0</v>
      </c>
    </row>
    <row r="177" spans="1:2">
      <c r="A177" s="3" t="s">
        <v>3</v>
      </c>
      <c r="B177" s="4">
        <f>_xlfn.STDEV.S(TableauDE[cercle D11])</f>
        <v>0.16281905880124295</v>
      </c>
    </row>
    <row r="178" spans="1:2">
      <c r="A178" s="5" t="s">
        <v>4</v>
      </c>
      <c r="B178" s="6">
        <f>AVERAGE(TableauDE[cercle D11])</f>
        <v>0.27918918918918922</v>
      </c>
    </row>
    <row r="179" spans="1:2">
      <c r="A179" s="1" t="s">
        <v>1</v>
      </c>
      <c r="B179" s="7">
        <f>(B178+(2.66*B181))</f>
        <v>0.7325035135135135</v>
      </c>
    </row>
    <row r="180" spans="1:2">
      <c r="A180" s="13" t="s">
        <v>2</v>
      </c>
      <c r="B180" s="14">
        <f>0</f>
        <v>0</v>
      </c>
    </row>
    <row r="181" spans="1:2">
      <c r="A181" s="15" t="s">
        <v>5</v>
      </c>
      <c r="B181" s="16">
        <f>AVERAGE(TableauDE[Etendu D11])</f>
        <v>0.17041891891891889</v>
      </c>
    </row>
    <row r="182" spans="1:2">
      <c r="A182" s="8" t="s">
        <v>11</v>
      </c>
      <c r="B182" s="17">
        <f>(B175-B176)/(6*B177)</f>
        <v>1.0236311884723555</v>
      </c>
    </row>
    <row r="183" spans="1:2" ht="15.75" thickBot="1">
      <c r="A183" s="9" t="s">
        <v>10</v>
      </c>
      <c r="B183" s="18">
        <f>MIN((B175-B178)/(3*B177),(B178-B176)/(3*B177))</f>
        <v>0.57157352307672615</v>
      </c>
    </row>
    <row r="185" spans="1:2" ht="15.75" thickBot="1"/>
    <row r="186" spans="1:2" ht="19.5" thickBot="1">
      <c r="A186" s="97" t="s">
        <v>172</v>
      </c>
      <c r="B186" s="98"/>
    </row>
    <row r="187" spans="1:2">
      <c r="A187" s="12" t="s">
        <v>6</v>
      </c>
      <c r="B187" s="10">
        <v>1</v>
      </c>
    </row>
    <row r="188" spans="1:2">
      <c r="A188" s="2" t="s">
        <v>7</v>
      </c>
      <c r="B188" s="11">
        <v>0</v>
      </c>
    </row>
    <row r="189" spans="1:2">
      <c r="A189" s="3" t="s">
        <v>3</v>
      </c>
      <c r="B189" s="4">
        <f>_xlfn.STDEV.S(TableauDE[cercle D12])</f>
        <v>0.17112936761143382</v>
      </c>
    </row>
    <row r="190" spans="1:2">
      <c r="A190" s="5" t="s">
        <v>4</v>
      </c>
      <c r="B190" s="6">
        <f>AVERAGE(TableauDE[cercle D12])</f>
        <v>0.29858108108108106</v>
      </c>
    </row>
    <row r="191" spans="1:2">
      <c r="A191" s="1" t="s">
        <v>1</v>
      </c>
      <c r="B191" s="7">
        <f>(B190+(2.66*B193))</f>
        <v>0.78949486486486475</v>
      </c>
    </row>
    <row r="192" spans="1:2">
      <c r="A192" s="13" t="s">
        <v>2</v>
      </c>
      <c r="B192" s="14">
        <f>0</f>
        <v>0</v>
      </c>
    </row>
    <row r="193" spans="1:2">
      <c r="A193" s="15" t="s">
        <v>5</v>
      </c>
      <c r="B193" s="16">
        <f>AVERAGE(TableauDE[Etendu D12])</f>
        <v>0.18455405405405403</v>
      </c>
    </row>
    <row r="194" spans="1:2">
      <c r="A194" s="8" t="s">
        <v>11</v>
      </c>
      <c r="B194" s="17">
        <f>(B187-B188)/(6*B189)</f>
        <v>0.97392206254802416</v>
      </c>
    </row>
    <row r="195" spans="1:2" ht="15.75" thickBot="1">
      <c r="A195" s="9" t="s">
        <v>10</v>
      </c>
      <c r="B195" s="18">
        <f>MIN((B187-B190)/(3*B189),(B190-B188)/(3*B189))</f>
        <v>0.58158940464861053</v>
      </c>
    </row>
  </sheetData>
  <mergeCells count="16">
    <mergeCell ref="A7:B7"/>
    <mergeCell ref="A18:B18"/>
    <mergeCell ref="A30:B30"/>
    <mergeCell ref="A42:B42"/>
    <mergeCell ref="A54:B54"/>
    <mergeCell ref="A66:B66"/>
    <mergeCell ref="A78:B78"/>
    <mergeCell ref="A90:B90"/>
    <mergeCell ref="A102:B102"/>
    <mergeCell ref="A114:B114"/>
    <mergeCell ref="A186:B186"/>
    <mergeCell ref="A126:B126"/>
    <mergeCell ref="A138:B138"/>
    <mergeCell ref="A150:B150"/>
    <mergeCell ref="A162:B162"/>
    <mergeCell ref="A174:B174"/>
  </mergeCells>
  <dataValidations xWindow="212" yWindow="792" count="2">
    <dataValidation allowBlank="1" showInputMessage="1" showErrorMessage="1" promptTitle="MODIFIER SELON SPEC CLIENT" prompt="VOIR SPEC AU PLAN" sqref="A187:B188 A19:B20 A31:B32 A43:B44 A55:B56 A67:B68 A79:B80 A91:B92 A103:B104 A115:B116 A127:B128 A139:B140 A151:B152 A163:B164 A175:B176 A8:A9"/>
    <dataValidation allowBlank="1" showInputMessage="1" showErrorMessage="1" promptTitle="ATTENTION CALCUL AUTOMATIQUE" prompt="NE RIEN SAISIR" sqref="B189:B195 B21:B27 B33:B39 B45:B51 B57:B63 B69:B75 B81:B87 B93:B99 B105:B111 B117:B123 B129:B135 B141:B147 B153:B159 B165:B171 B177:B183"/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2:B183"/>
  <sheetViews>
    <sheetView showGridLines="0" zoomScale="90" zoomScaleNormal="90" workbookViewId="0">
      <pane xSplit="2" ySplit="3" topLeftCell="E4" activePane="bottomRight" state="frozen"/>
      <selection pane="topRight" activeCell="C1" sqref="C1"/>
      <selection pane="bottomLeft" activeCell="A4" sqref="A4"/>
      <selection pane="bottomRight" activeCell="AG14" sqref="AG14"/>
    </sheetView>
  </sheetViews>
  <sheetFormatPr baseColWidth="10" defaultRowHeight="15"/>
  <cols>
    <col min="1" max="1" width="22.7109375" customWidth="1"/>
    <col min="2" max="2" width="13.7109375" customWidth="1"/>
  </cols>
  <sheetData>
    <row r="2" spans="1:2" ht="30">
      <c r="A2" s="35" t="s">
        <v>184</v>
      </c>
    </row>
    <row r="3" spans="1:2">
      <c r="A3" s="34">
        <f>MAX(TableauDI[Ordre pièce])</f>
        <v>74</v>
      </c>
    </row>
    <row r="6" spans="1:2" ht="15.75" thickBot="1"/>
    <row r="7" spans="1:2" ht="19.5" thickBot="1">
      <c r="A7" s="97" t="s">
        <v>41</v>
      </c>
      <c r="B7" s="98"/>
    </row>
    <row r="8" spans="1:2">
      <c r="A8" s="12" t="s">
        <v>0</v>
      </c>
      <c r="B8" s="10" t="e">
        <f>AVERAGE(TableauDI[Température lors de la mesure (°C)])</f>
        <v>#N/A</v>
      </c>
    </row>
    <row r="9" spans="1:2">
      <c r="A9" s="2" t="s">
        <v>42</v>
      </c>
      <c r="B9" s="11" t="e">
        <f>MAX(TableauDI[Température lors de la mesure (°C)])</f>
        <v>#N/A</v>
      </c>
    </row>
    <row r="10" spans="1:2">
      <c r="A10" s="3" t="s">
        <v>43</v>
      </c>
      <c r="B10" s="41" t="e">
        <f>MIN(TableauDI[Température lors de la mesure (°C)])</f>
        <v>#N/A</v>
      </c>
    </row>
    <row r="17" spans="1:2" ht="15.75" thickBot="1"/>
    <row r="18" spans="1:2" ht="19.5" thickBot="1">
      <c r="A18" s="97" t="s">
        <v>15</v>
      </c>
      <c r="B18" s="98"/>
    </row>
    <row r="19" spans="1:2">
      <c r="A19" s="12" t="s">
        <v>6</v>
      </c>
      <c r="B19" s="10">
        <v>0.4</v>
      </c>
    </row>
    <row r="20" spans="1:2">
      <c r="A20" s="2" t="s">
        <v>7</v>
      </c>
      <c r="B20" s="11">
        <v>0</v>
      </c>
    </row>
    <row r="21" spans="1:2">
      <c r="A21" s="3" t="s">
        <v>3</v>
      </c>
      <c r="B21" s="4">
        <f>_xlfn.STDEV.S(TableauDI[Cercle P11])</f>
        <v>8.6366534417611163E-2</v>
      </c>
    </row>
    <row r="22" spans="1:2">
      <c r="A22" s="5" t="s">
        <v>4</v>
      </c>
      <c r="B22" s="6">
        <f>AVERAGE(TableauDI[Cercle P11])</f>
        <v>0.15758108108108107</v>
      </c>
    </row>
    <row r="23" spans="1:2">
      <c r="A23" s="1" t="s">
        <v>1</v>
      </c>
      <c r="B23" s="7">
        <f>(B22+(2.66*B25))</f>
        <v>0.37818135135135145</v>
      </c>
    </row>
    <row r="24" spans="1:2">
      <c r="A24" s="13" t="s">
        <v>2</v>
      </c>
      <c r="B24" s="14">
        <f>0</f>
        <v>0</v>
      </c>
    </row>
    <row r="25" spans="1:2">
      <c r="A25" s="15" t="s">
        <v>5</v>
      </c>
      <c r="B25" s="16">
        <f>AVERAGE(TableauDI[Etendu P11])</f>
        <v>8.2932432432432465E-2</v>
      </c>
    </row>
    <row r="26" spans="1:2">
      <c r="A26" s="8" t="s">
        <v>11</v>
      </c>
      <c r="B26" s="17">
        <f>(B19-B20)/(6*B21)</f>
        <v>0.77190392223347737</v>
      </c>
    </row>
    <row r="27" spans="1:2" ht="15.75" thickBot="1">
      <c r="A27" s="9" t="s">
        <v>10</v>
      </c>
      <c r="B27" s="18">
        <f>MIN((B19-B22)/(3*B21),(B22-B20)/(3*B21))</f>
        <v>0.6081872727813904</v>
      </c>
    </row>
    <row r="29" spans="1:2" ht="15.75" thickBot="1"/>
    <row r="30" spans="1:2" ht="19.5" thickBot="1">
      <c r="A30" s="97" t="s">
        <v>14</v>
      </c>
      <c r="B30" s="98"/>
    </row>
    <row r="31" spans="1:2">
      <c r="A31" s="12" t="s">
        <v>6</v>
      </c>
      <c r="B31" s="10">
        <v>1.4</v>
      </c>
    </row>
    <row r="32" spans="1:2">
      <c r="A32" s="2" t="s">
        <v>7</v>
      </c>
      <c r="B32" s="11">
        <v>0</v>
      </c>
    </row>
    <row r="33" spans="1:2">
      <c r="A33" s="3" t="s">
        <v>3</v>
      </c>
      <c r="B33" s="4">
        <f>_xlfn.STDEV.S(TableauDI[Cercle P21])</f>
        <v>0.19746991719490897</v>
      </c>
    </row>
    <row r="34" spans="1:2">
      <c r="A34" s="5" t="s">
        <v>4</v>
      </c>
      <c r="B34" s="6">
        <f>AVERAGE(TableauDI[Cercle P21])</f>
        <v>0.59395945945945927</v>
      </c>
    </row>
    <row r="35" spans="1:2">
      <c r="A35" s="1" t="s">
        <v>1</v>
      </c>
      <c r="B35" s="7">
        <f>(B34+(2.66*B37))</f>
        <v>1.1909137837837838</v>
      </c>
    </row>
    <row r="36" spans="1:2">
      <c r="A36" s="13" t="s">
        <v>2</v>
      </c>
      <c r="B36" s="14">
        <f>0</f>
        <v>0</v>
      </c>
    </row>
    <row r="37" spans="1:2">
      <c r="A37" s="15" t="s">
        <v>5</v>
      </c>
      <c r="B37" s="16">
        <f>AVERAGE(TableauDI[Etendu P21])</f>
        <v>0.22441891891891891</v>
      </c>
    </row>
    <row r="38" spans="1:2">
      <c r="A38" s="8" t="s">
        <v>11</v>
      </c>
      <c r="B38" s="17">
        <f>(B31-B32)/(6*B33)</f>
        <v>1.1816145803263089</v>
      </c>
    </row>
    <row r="39" spans="1:2" ht="15.75" thickBot="1">
      <c r="A39" s="9" t="s">
        <v>10</v>
      </c>
      <c r="B39" s="18">
        <f>MIN((B31-B34)/(3*B33),(B34-B32)/(3*B33))</f>
        <v>1.002615939171472</v>
      </c>
    </row>
    <row r="41" spans="1:2" ht="15.75" thickBot="1"/>
    <row r="42" spans="1:2" ht="19.5" thickBot="1">
      <c r="A42" s="97" t="s">
        <v>105</v>
      </c>
      <c r="B42" s="98"/>
    </row>
    <row r="43" spans="1:2">
      <c r="A43" s="12" t="s">
        <v>6</v>
      </c>
      <c r="B43" s="10">
        <v>0.5</v>
      </c>
    </row>
    <row r="44" spans="1:2">
      <c r="A44" s="2" t="s">
        <v>7</v>
      </c>
      <c r="B44" s="11">
        <v>0</v>
      </c>
    </row>
    <row r="45" spans="1:2">
      <c r="A45" s="3" t="s">
        <v>3</v>
      </c>
      <c r="B45" s="4">
        <f>_xlfn.STDEV.S(TableauDI[Cercle P21/L])</f>
        <v>0.14097948207115094</v>
      </c>
    </row>
    <row r="46" spans="1:2">
      <c r="A46" s="5" t="s">
        <v>4</v>
      </c>
      <c r="B46" s="6">
        <f>AVERAGE(TableauDI[Cercle P21/L])</f>
        <v>0.21013513513513518</v>
      </c>
    </row>
    <row r="47" spans="1:2">
      <c r="A47" s="1" t="s">
        <v>1</v>
      </c>
      <c r="B47" s="7">
        <f>(B46+(2.66*B49))</f>
        <v>0.58742378378378357</v>
      </c>
    </row>
    <row r="48" spans="1:2">
      <c r="A48" s="13" t="s">
        <v>2</v>
      </c>
      <c r="B48" s="14">
        <f>0</f>
        <v>0</v>
      </c>
    </row>
    <row r="49" spans="1:2">
      <c r="A49" s="15" t="s">
        <v>5</v>
      </c>
      <c r="B49" s="16">
        <f>AVERAGE(TableauDI[Etendu P21/L])</f>
        <v>0.14183783783783774</v>
      </c>
    </row>
    <row r="50" spans="1:2">
      <c r="A50" s="8" t="s">
        <v>11</v>
      </c>
      <c r="B50" s="17">
        <f>(B43-B44)/(6*B45)</f>
        <v>0.59110256406869077</v>
      </c>
    </row>
    <row r="51" spans="1:2" ht="15.75" thickBot="1">
      <c r="A51" s="9" t="s">
        <v>10</v>
      </c>
      <c r="B51" s="18">
        <f>MIN((B43-B46)/(3*B45),(B46-B44)/(3*B45))</f>
        <v>0.49684566871719693</v>
      </c>
    </row>
    <row r="53" spans="1:2" ht="15.75" thickBot="1"/>
    <row r="54" spans="1:2" ht="19.5" thickBot="1">
      <c r="A54" s="97" t="s">
        <v>173</v>
      </c>
      <c r="B54" s="98"/>
    </row>
    <row r="55" spans="1:2">
      <c r="A55" s="12" t="s">
        <v>6</v>
      </c>
      <c r="B55" s="10">
        <v>1.4</v>
      </c>
    </row>
    <row r="56" spans="1:2">
      <c r="A56" s="2" t="s">
        <v>7</v>
      </c>
      <c r="B56" s="11">
        <v>0</v>
      </c>
    </row>
    <row r="57" spans="1:2">
      <c r="A57" s="3" t="s">
        <v>3</v>
      </c>
      <c r="B57" s="4">
        <f>_xlfn.STDEV.S(TableauDI[cercle G1])</f>
        <v>0.14198212078022857</v>
      </c>
    </row>
    <row r="58" spans="1:2">
      <c r="A58" s="5" t="s">
        <v>4</v>
      </c>
      <c r="B58" s="6">
        <f>AVERAGE(TableauDI[cercle G1])</f>
        <v>0.29581081081081079</v>
      </c>
    </row>
    <row r="59" spans="1:2">
      <c r="A59" s="1" t="s">
        <v>1</v>
      </c>
      <c r="B59" s="7">
        <f>(B58+(2.66*B61))</f>
        <v>0.69768648648648657</v>
      </c>
    </row>
    <row r="60" spans="1:2">
      <c r="A60" s="13" t="s">
        <v>2</v>
      </c>
      <c r="B60" s="14">
        <f>0</f>
        <v>0</v>
      </c>
    </row>
    <row r="61" spans="1:2">
      <c r="A61" s="15" t="s">
        <v>5</v>
      </c>
      <c r="B61" s="16">
        <f>AVERAGE(TableauDI[Etendu G1])</f>
        <v>0.15108108108108112</v>
      </c>
    </row>
    <row r="62" spans="1:2">
      <c r="A62" s="8" t="s">
        <v>11</v>
      </c>
      <c r="B62" s="17">
        <f>(B55-B56)/(6*B57)</f>
        <v>1.6433994086798123</v>
      </c>
    </row>
    <row r="63" spans="1:2" ht="15.75" thickBot="1">
      <c r="A63" s="9" t="s">
        <v>10</v>
      </c>
      <c r="B63" s="18">
        <f>MIN((B55-B58)/(3*B57),(B58-B56)/(3*B57))</f>
        <v>0.69447901652511757</v>
      </c>
    </row>
    <row r="65" spans="1:2" ht="15.75" thickBot="1"/>
    <row r="66" spans="1:2" ht="19.5" thickBot="1">
      <c r="A66" s="97" t="s">
        <v>183</v>
      </c>
      <c r="B66" s="98"/>
    </row>
    <row r="67" spans="1:2">
      <c r="A67" s="12" t="s">
        <v>6</v>
      </c>
      <c r="B67" s="10">
        <v>1</v>
      </c>
    </row>
    <row r="68" spans="1:2">
      <c r="A68" s="2" t="s">
        <v>7</v>
      </c>
      <c r="B68" s="11">
        <v>0</v>
      </c>
    </row>
    <row r="69" spans="1:2">
      <c r="A69" s="3" t="s">
        <v>3</v>
      </c>
      <c r="B69" s="4">
        <f>_xlfn.STDEV.S(TableauDI[cercle G2])</f>
        <v>0.1439931563072003</v>
      </c>
    </row>
    <row r="70" spans="1:2">
      <c r="A70" s="5" t="s">
        <v>4</v>
      </c>
      <c r="B70" s="6">
        <f>AVERAGE(TableauDI[cercle G2])</f>
        <v>0.30574324324324331</v>
      </c>
    </row>
    <row r="71" spans="1:2">
      <c r="A71" s="1" t="s">
        <v>1</v>
      </c>
      <c r="B71" s="7">
        <f>(B70+(2.66*B73))</f>
        <v>0.68910675675675681</v>
      </c>
    </row>
    <row r="72" spans="1:2">
      <c r="A72" s="13" t="s">
        <v>2</v>
      </c>
      <c r="B72" s="14">
        <f>0</f>
        <v>0</v>
      </c>
    </row>
    <row r="73" spans="1:2">
      <c r="A73" s="15" t="s">
        <v>5</v>
      </c>
      <c r="B73" s="16">
        <f>AVERAGE(TableauDI[Etendu G2])</f>
        <v>0.14412162162162162</v>
      </c>
    </row>
    <row r="74" spans="1:2">
      <c r="A74" s="8" t="s">
        <v>11</v>
      </c>
      <c r="B74" s="17">
        <f>(B67-B68)/(6*B69)</f>
        <v>1.1574624165546721</v>
      </c>
    </row>
    <row r="75" spans="1:2" ht="15.75" thickBot="1">
      <c r="A75" s="9" t="s">
        <v>10</v>
      </c>
      <c r="B75" s="18">
        <f>MIN((B67-B70)/(3*B69),(B70-B68)/(3*B69))</f>
        <v>0.70777262633917459</v>
      </c>
    </row>
    <row r="77" spans="1:2" ht="15.75" thickBot="1"/>
    <row r="78" spans="1:2" ht="19.5" thickBot="1">
      <c r="A78" s="97" t="s">
        <v>182</v>
      </c>
      <c r="B78" s="98"/>
    </row>
    <row r="79" spans="1:2">
      <c r="A79" s="12" t="s">
        <v>6</v>
      </c>
      <c r="B79" s="10">
        <v>1.4</v>
      </c>
    </row>
    <row r="80" spans="1:2">
      <c r="A80" s="2" t="s">
        <v>7</v>
      </c>
      <c r="B80" s="11">
        <v>0</v>
      </c>
    </row>
    <row r="81" spans="1:2">
      <c r="A81" s="3" t="s">
        <v>3</v>
      </c>
      <c r="B81" s="4">
        <f>_xlfn.STDEV.S(TableauDI[cercle G3])</f>
        <v>0.14568510161909229</v>
      </c>
    </row>
    <row r="82" spans="1:2">
      <c r="A82" s="5" t="s">
        <v>4</v>
      </c>
      <c r="B82" s="6">
        <f>AVERAGE(TableauDI[cercle G3])</f>
        <v>0.3516486486486487</v>
      </c>
    </row>
    <row r="83" spans="1:2">
      <c r="A83" s="1" t="s">
        <v>1</v>
      </c>
      <c r="B83" s="7">
        <f>(B82+(2.66*B85))</f>
        <v>0.7480605405405405</v>
      </c>
    </row>
    <row r="84" spans="1:2">
      <c r="A84" s="13" t="s">
        <v>2</v>
      </c>
      <c r="B84" s="14">
        <f>0</f>
        <v>0</v>
      </c>
    </row>
    <row r="85" spans="1:2">
      <c r="A85" s="15" t="s">
        <v>5</v>
      </c>
      <c r="B85" s="16">
        <f>AVERAGE(TableauDI[Etendu G3])</f>
        <v>0.149027027027027</v>
      </c>
    </row>
    <row r="86" spans="1:2">
      <c r="A86" s="8" t="s">
        <v>11</v>
      </c>
      <c r="B86" s="17">
        <f>(B79-B80)/(6*B81)</f>
        <v>1.6016279684068573</v>
      </c>
    </row>
    <row r="87" spans="1:2" ht="15.75" thickBot="1">
      <c r="A87" s="9" t="s">
        <v>10</v>
      </c>
      <c r="B87" s="18">
        <f>MIN((B79-B82)/(3*B81),(B82-B80)/(3*B81))</f>
        <v>0.80458615818307433</v>
      </c>
    </row>
    <row r="89" spans="1:2" ht="15.75" thickBot="1"/>
    <row r="90" spans="1:2" ht="19.5" thickBot="1">
      <c r="A90" s="97" t="s">
        <v>181</v>
      </c>
      <c r="B90" s="98"/>
    </row>
    <row r="91" spans="1:2">
      <c r="A91" s="12" t="s">
        <v>6</v>
      </c>
      <c r="B91" s="10">
        <v>1.4</v>
      </c>
    </row>
    <row r="92" spans="1:2">
      <c r="A92" s="2" t="s">
        <v>7</v>
      </c>
      <c r="B92" s="11">
        <v>0</v>
      </c>
    </row>
    <row r="93" spans="1:2">
      <c r="A93" s="3" t="s">
        <v>3</v>
      </c>
      <c r="B93" s="4">
        <f>_xlfn.STDEV.S(TableauDI[cercle G4])</f>
        <v>0.15748429104267167</v>
      </c>
    </row>
    <row r="94" spans="1:2">
      <c r="A94" s="5" t="s">
        <v>4</v>
      </c>
      <c r="B94" s="6">
        <f>AVERAGE(TableauDI[cercle G4])</f>
        <v>0.36028378378378373</v>
      </c>
    </row>
    <row r="95" spans="1:2">
      <c r="A95" s="1" t="s">
        <v>1</v>
      </c>
      <c r="B95" s="7">
        <f>(B94+(2.66*B97))</f>
        <v>0.74235324324324314</v>
      </c>
    </row>
    <row r="96" spans="1:2">
      <c r="A96" s="13" t="s">
        <v>2</v>
      </c>
      <c r="B96" s="14">
        <f>0</f>
        <v>0</v>
      </c>
    </row>
    <row r="97" spans="1:2">
      <c r="A97" s="15" t="s">
        <v>5</v>
      </c>
      <c r="B97" s="16">
        <f>AVERAGE(TableauDI[Etendu G4])</f>
        <v>0.14363513513513509</v>
      </c>
    </row>
    <row r="98" spans="1:2">
      <c r="A98" s="8" t="s">
        <v>11</v>
      </c>
      <c r="B98" s="17">
        <f>(B91-B92)/(6*B93)</f>
        <v>1.4816292583119273</v>
      </c>
    </row>
    <row r="99" spans="1:2" ht="15.75" thickBot="1">
      <c r="A99" s="9" t="s">
        <v>10</v>
      </c>
      <c r="B99" s="18">
        <f>MIN((B91-B94)/(3*B93),(B94-B92)/(3*B93))</f>
        <v>0.76258142192768907</v>
      </c>
    </row>
    <row r="101" spans="1:2" ht="15.75" thickBot="1"/>
    <row r="102" spans="1:2" ht="19.5" thickBot="1">
      <c r="A102" s="97" t="s">
        <v>180</v>
      </c>
      <c r="B102" s="98"/>
    </row>
    <row r="103" spans="1:2">
      <c r="A103" s="12" t="s">
        <v>6</v>
      </c>
      <c r="B103" s="10">
        <v>1.4</v>
      </c>
    </row>
    <row r="104" spans="1:2">
      <c r="A104" s="2" t="s">
        <v>7</v>
      </c>
      <c r="B104" s="11">
        <v>0</v>
      </c>
    </row>
    <row r="105" spans="1:2">
      <c r="A105" s="3" t="s">
        <v>3</v>
      </c>
      <c r="B105" s="4">
        <f>_xlfn.STDEV.S(TableauDI[cercle G5])</f>
        <v>0.12627593300027815</v>
      </c>
    </row>
    <row r="106" spans="1:2">
      <c r="A106" s="5" t="s">
        <v>4</v>
      </c>
      <c r="B106" s="6">
        <f>AVERAGE(TableauDI[cercle G5])</f>
        <v>0.29524324324324319</v>
      </c>
    </row>
    <row r="107" spans="1:2">
      <c r="A107" s="1" t="s">
        <v>1</v>
      </c>
      <c r="B107" s="7">
        <f>(B106+(2.66*B109))</f>
        <v>0.65908810810810792</v>
      </c>
    </row>
    <row r="108" spans="1:2">
      <c r="A108" s="13" t="s">
        <v>2</v>
      </c>
      <c r="B108" s="14">
        <f>0</f>
        <v>0</v>
      </c>
    </row>
    <row r="109" spans="1:2">
      <c r="A109" s="15" t="s">
        <v>5</v>
      </c>
      <c r="B109" s="16">
        <f>AVERAGE(TableauDI[Etendu G5])</f>
        <v>0.13678378378378375</v>
      </c>
    </row>
    <row r="110" spans="1:2">
      <c r="A110" s="8" t="s">
        <v>11</v>
      </c>
      <c r="B110" s="17">
        <f>(B103-B104)/(6*B105)</f>
        <v>1.8478052609820699</v>
      </c>
    </row>
    <row r="111" spans="1:2" ht="15.75" thickBot="1">
      <c r="A111" s="9" t="s">
        <v>10</v>
      </c>
      <c r="B111" s="18">
        <f>MIN((B103-B106)/(3*B105),(B106-B104)/(3*B105))</f>
        <v>0.77936002590610542</v>
      </c>
    </row>
    <row r="113" spans="1:2" ht="15.75" thickBot="1"/>
    <row r="114" spans="1:2" ht="19.5" thickBot="1">
      <c r="A114" s="97" t="s">
        <v>179</v>
      </c>
      <c r="B114" s="98"/>
    </row>
    <row r="115" spans="1:2">
      <c r="A115" s="12" t="s">
        <v>6</v>
      </c>
      <c r="B115" s="10">
        <v>1.4</v>
      </c>
    </row>
    <row r="116" spans="1:2">
      <c r="A116" s="2" t="s">
        <v>7</v>
      </c>
      <c r="B116" s="11">
        <v>0</v>
      </c>
    </row>
    <row r="117" spans="1:2">
      <c r="A117" s="3" t="s">
        <v>3</v>
      </c>
      <c r="B117" s="4">
        <f>_xlfn.STDEV.S(TableauDI[cercle G6])</f>
        <v>0.15238728756956804</v>
      </c>
    </row>
    <row r="118" spans="1:2">
      <c r="A118" s="5" t="s">
        <v>4</v>
      </c>
      <c r="B118" s="6">
        <f>AVERAGE(TableauDI[cercle G6])</f>
        <v>0.41060810810810799</v>
      </c>
    </row>
    <row r="119" spans="1:2">
      <c r="A119" s="1" t="s">
        <v>1</v>
      </c>
      <c r="B119" s="7">
        <f>(B118+(2.66*B121))</f>
        <v>0.86262837837837836</v>
      </c>
    </row>
    <row r="120" spans="1:2">
      <c r="A120" s="13" t="s">
        <v>2</v>
      </c>
      <c r="B120" s="14">
        <f>0</f>
        <v>0</v>
      </c>
    </row>
    <row r="121" spans="1:2">
      <c r="A121" s="15" t="s">
        <v>5</v>
      </c>
      <c r="B121" s="16">
        <f>AVERAGE(TableauDI[Etendu G6])</f>
        <v>0.16993243243243245</v>
      </c>
    </row>
    <row r="122" spans="1:2">
      <c r="A122" s="8" t="s">
        <v>11</v>
      </c>
      <c r="B122" s="17">
        <f>(B115-B116)/(6*B117)</f>
        <v>1.5311863414250462</v>
      </c>
    </row>
    <row r="123" spans="1:2" ht="15.75" thickBot="1">
      <c r="A123" s="9" t="s">
        <v>10</v>
      </c>
      <c r="B123" s="18">
        <f>MIN((B115-B118)/(3*B117),(B118-B116)/(3*B117))</f>
        <v>0.8981678954478769</v>
      </c>
    </row>
    <row r="125" spans="1:2" ht="15.75" thickBot="1"/>
    <row r="126" spans="1:2" ht="19.5" thickBot="1">
      <c r="A126" s="97" t="s">
        <v>178</v>
      </c>
      <c r="B126" s="98"/>
    </row>
    <row r="127" spans="1:2">
      <c r="A127" s="12" t="s">
        <v>6</v>
      </c>
      <c r="B127" s="10">
        <v>1.4</v>
      </c>
    </row>
    <row r="128" spans="1:2">
      <c r="A128" s="2" t="s">
        <v>7</v>
      </c>
      <c r="B128" s="11">
        <v>0</v>
      </c>
    </row>
    <row r="129" spans="1:2">
      <c r="A129" s="3" t="s">
        <v>3</v>
      </c>
      <c r="B129" s="4">
        <f>_xlfn.STDEV.S(TableauDI[cercle G7])</f>
        <v>0.1768193506014839</v>
      </c>
    </row>
    <row r="130" spans="1:2">
      <c r="A130" s="5" t="s">
        <v>4</v>
      </c>
      <c r="B130" s="6">
        <f>AVERAGE(TableauDI[cercle G7])</f>
        <v>0.4882837837837839</v>
      </c>
    </row>
    <row r="131" spans="1:2">
      <c r="A131" s="1" t="s">
        <v>1</v>
      </c>
      <c r="B131" s="7">
        <f>(B130+(2.66*B133))</f>
        <v>1.030240810810811</v>
      </c>
    </row>
    <row r="132" spans="1:2">
      <c r="A132" s="13" t="s">
        <v>2</v>
      </c>
      <c r="B132" s="14">
        <f>0</f>
        <v>0</v>
      </c>
    </row>
    <row r="133" spans="1:2">
      <c r="A133" s="15" t="s">
        <v>5</v>
      </c>
      <c r="B133" s="16">
        <f>AVERAGE(TableauDI[Etendu G7])</f>
        <v>0.20374324324324322</v>
      </c>
    </row>
    <row r="134" spans="1:2">
      <c r="A134" s="8" t="s">
        <v>11</v>
      </c>
      <c r="B134" s="17">
        <f>(B127-B128)/(6*B129)</f>
        <v>1.3196142421041961</v>
      </c>
    </row>
    <row r="135" spans="1:2" ht="15.75" thickBot="1">
      <c r="A135" s="9" t="s">
        <v>10</v>
      </c>
      <c r="B135" s="18">
        <f>MIN((B127-B130)/(3*B129),(B130-B128)/(3*B129))</f>
        <v>0.92049462181372455</v>
      </c>
    </row>
    <row r="137" spans="1:2" ht="15.75" thickBot="1"/>
    <row r="138" spans="1:2" ht="19.5" thickBot="1">
      <c r="A138" s="97" t="s">
        <v>177</v>
      </c>
      <c r="B138" s="98"/>
    </row>
    <row r="139" spans="1:2">
      <c r="A139" s="12" t="s">
        <v>6</v>
      </c>
      <c r="B139" s="10">
        <v>1</v>
      </c>
    </row>
    <row r="140" spans="1:2">
      <c r="A140" s="2" t="s">
        <v>7</v>
      </c>
      <c r="B140" s="11">
        <v>0</v>
      </c>
    </row>
    <row r="141" spans="1:2">
      <c r="A141" s="3" t="s">
        <v>3</v>
      </c>
      <c r="B141" s="4">
        <f>_xlfn.STDEV.S(TableauDI[cercle G8])</f>
        <v>0.16741092720812772</v>
      </c>
    </row>
    <row r="142" spans="1:2">
      <c r="A142" s="5" t="s">
        <v>4</v>
      </c>
      <c r="B142" s="6">
        <f>AVERAGE(TableauDI[cercle G8])</f>
        <v>0.66066216216216245</v>
      </c>
    </row>
    <row r="143" spans="1:2">
      <c r="A143" s="1" t="s">
        <v>1</v>
      </c>
      <c r="B143" s="7">
        <f>(B142+(2.66*B145))</f>
        <v>1.1336748648648651</v>
      </c>
    </row>
    <row r="144" spans="1:2">
      <c r="A144" s="13" t="s">
        <v>2</v>
      </c>
      <c r="B144" s="14">
        <f>0</f>
        <v>0</v>
      </c>
    </row>
    <row r="145" spans="1:2">
      <c r="A145" s="15" t="s">
        <v>5</v>
      </c>
      <c r="B145" s="16">
        <f>AVERAGE(TableauDI[Etendu G8])</f>
        <v>0.17782432432432432</v>
      </c>
    </row>
    <row r="146" spans="1:2">
      <c r="A146" s="8" t="s">
        <v>11</v>
      </c>
      <c r="B146" s="17">
        <f>(B139-B140)/(6*B141)</f>
        <v>0.99555428935331203</v>
      </c>
    </row>
    <row r="147" spans="1:2" ht="15.75" thickBot="1">
      <c r="A147" s="9" t="s">
        <v>10</v>
      </c>
      <c r="B147" s="18">
        <f>MIN((B139-B142)/(3*B141),(B142-B140)/(3*B141))</f>
        <v>0.67565847999867557</v>
      </c>
    </row>
    <row r="149" spans="1:2" ht="15.75" thickBot="1"/>
    <row r="150" spans="1:2" ht="19.5" thickBot="1">
      <c r="A150" s="97" t="s">
        <v>176</v>
      </c>
      <c r="B150" s="98"/>
    </row>
    <row r="151" spans="1:2">
      <c r="A151" s="12" t="s">
        <v>6</v>
      </c>
      <c r="B151" s="10">
        <v>1</v>
      </c>
    </row>
    <row r="152" spans="1:2">
      <c r="A152" s="2" t="s">
        <v>7</v>
      </c>
      <c r="B152" s="11">
        <v>0</v>
      </c>
    </row>
    <row r="153" spans="1:2">
      <c r="A153" s="3" t="s">
        <v>3</v>
      </c>
      <c r="B153" s="4">
        <f>_xlfn.STDEV.S(TableauDI[cercle G9])</f>
        <v>0.16058227075047252</v>
      </c>
    </row>
    <row r="154" spans="1:2">
      <c r="A154" s="5" t="s">
        <v>4</v>
      </c>
      <c r="B154" s="6">
        <f>AVERAGE(TableauDI[cercle G9])</f>
        <v>0.63572972972972974</v>
      </c>
    </row>
    <row r="155" spans="1:2">
      <c r="A155" s="1" t="s">
        <v>1</v>
      </c>
      <c r="B155" s="7">
        <f>(B154+(2.66*B157))</f>
        <v>1.1286924324324323</v>
      </c>
    </row>
    <row r="156" spans="1:2">
      <c r="A156" s="13" t="s">
        <v>2</v>
      </c>
      <c r="B156" s="14">
        <f>0</f>
        <v>0</v>
      </c>
    </row>
    <row r="157" spans="1:2">
      <c r="A157" s="15" t="s">
        <v>5</v>
      </c>
      <c r="B157" s="16">
        <f>AVERAGE(TableauDI[Etendu G9])</f>
        <v>0.1853243243243243</v>
      </c>
    </row>
    <row r="158" spans="1:2">
      <c r="A158" s="8" t="s">
        <v>11</v>
      </c>
      <c r="B158" s="17">
        <f>(B151-B152)/(6*B153)</f>
        <v>1.0378895869871503</v>
      </c>
    </row>
    <row r="159" spans="1:2" ht="15.75" thickBot="1">
      <c r="A159" s="9" t="s">
        <v>10</v>
      </c>
      <c r="B159" s="18">
        <f>MIN((B151-B154)/(3*B153),(B154-B152)/(3*B153))</f>
        <v>0.75614464072501675</v>
      </c>
    </row>
    <row r="161" spans="1:2" ht="15.75" thickBot="1"/>
    <row r="162" spans="1:2" ht="19.5" thickBot="1">
      <c r="A162" s="97" t="s">
        <v>175</v>
      </c>
      <c r="B162" s="98"/>
    </row>
    <row r="163" spans="1:2">
      <c r="A163" s="12" t="s">
        <v>6</v>
      </c>
      <c r="B163" s="10">
        <v>1</v>
      </c>
    </row>
    <row r="164" spans="1:2">
      <c r="A164" s="2" t="s">
        <v>7</v>
      </c>
      <c r="B164" s="11">
        <v>0</v>
      </c>
    </row>
    <row r="165" spans="1:2">
      <c r="A165" s="3" t="s">
        <v>3</v>
      </c>
      <c r="B165" s="4">
        <f>_xlfn.STDEV.S(TableauDI[cercle G10])</f>
        <v>0.16717934156861533</v>
      </c>
    </row>
    <row r="166" spans="1:2">
      <c r="A166" s="5" t="s">
        <v>4</v>
      </c>
      <c r="B166" s="6">
        <f>AVERAGE(TableauDI[cercle G10])</f>
        <v>0.70083783783783793</v>
      </c>
    </row>
    <row r="167" spans="1:2">
      <c r="A167" s="1" t="s">
        <v>1</v>
      </c>
      <c r="B167" s="7">
        <f>(B166+(2.66*B169))</f>
        <v>1.1899902702702703</v>
      </c>
    </row>
    <row r="168" spans="1:2">
      <c r="A168" s="13" t="s">
        <v>2</v>
      </c>
      <c r="B168" s="14">
        <f>0</f>
        <v>0</v>
      </c>
    </row>
    <row r="169" spans="1:2">
      <c r="A169" s="15" t="s">
        <v>5</v>
      </c>
      <c r="B169" s="16">
        <f>AVERAGE(TableauDI[Etendu G10])</f>
        <v>0.18389189189189187</v>
      </c>
    </row>
    <row r="170" spans="1:2">
      <c r="A170" s="8" t="s">
        <v>11</v>
      </c>
      <c r="B170" s="17">
        <f>(B163-B164)/(6*B165)</f>
        <v>0.99693338365172213</v>
      </c>
    </row>
    <row r="171" spans="1:2" ht="15.75" thickBot="1">
      <c r="A171" s="9" t="s">
        <v>10</v>
      </c>
      <c r="B171" s="18">
        <f>MIN((B163-B166)/(3*B165),(B166-B164)/(3*B165))</f>
        <v>0.59648949316977884</v>
      </c>
    </row>
    <row r="173" spans="1:2" ht="15.75" thickBot="1"/>
    <row r="174" spans="1:2" ht="19.5" thickBot="1">
      <c r="A174" s="97" t="s">
        <v>174</v>
      </c>
      <c r="B174" s="98"/>
    </row>
    <row r="175" spans="1:2">
      <c r="A175" s="12" t="s">
        <v>6</v>
      </c>
      <c r="B175" s="10">
        <v>1</v>
      </c>
    </row>
    <row r="176" spans="1:2">
      <c r="A176" s="2" t="s">
        <v>7</v>
      </c>
      <c r="B176" s="11">
        <v>0</v>
      </c>
    </row>
    <row r="177" spans="1:2">
      <c r="A177" s="3" t="s">
        <v>3</v>
      </c>
      <c r="B177" s="4">
        <f>_xlfn.STDEV.S(TableauDI[cercle G11])</f>
        <v>0.16514569930597517</v>
      </c>
    </row>
    <row r="178" spans="1:2">
      <c r="A178" s="5" t="s">
        <v>4</v>
      </c>
      <c r="B178" s="6">
        <f>AVERAGE(TableauDI[cercle G11])</f>
        <v>0.74247297297297299</v>
      </c>
    </row>
    <row r="179" spans="1:2">
      <c r="A179" s="1" t="s">
        <v>1</v>
      </c>
      <c r="B179" s="7">
        <f>(B178+(2.66*B181))</f>
        <v>1.1958591891891892</v>
      </c>
    </row>
    <row r="180" spans="1:2">
      <c r="A180" s="13" t="s">
        <v>2</v>
      </c>
      <c r="B180" s="14">
        <f>0</f>
        <v>0</v>
      </c>
    </row>
    <row r="181" spans="1:2">
      <c r="A181" s="15" t="s">
        <v>5</v>
      </c>
      <c r="B181" s="16">
        <f>AVERAGE(TableauDI[Etendu G11])</f>
        <v>0.17044594594594598</v>
      </c>
    </row>
    <row r="182" spans="1:2">
      <c r="A182" s="8" t="s">
        <v>11</v>
      </c>
      <c r="B182" s="17">
        <f>(B175-B176)/(6*B177)</f>
        <v>1.0092098514649994</v>
      </c>
    </row>
    <row r="183" spans="1:2" ht="15.75" thickBot="1">
      <c r="A183" s="9" t="s">
        <v>10</v>
      </c>
      <c r="B183" s="18">
        <f>MIN((B175-B178)/(3*B177),(B178-B176)/(3*B177))</f>
        <v>0.51979762538833763</v>
      </c>
    </row>
  </sheetData>
  <mergeCells count="15">
    <mergeCell ref="A7:B7"/>
    <mergeCell ref="A18:B18"/>
    <mergeCell ref="A30:B30"/>
    <mergeCell ref="A42:B42"/>
    <mergeCell ref="A54:B54"/>
    <mergeCell ref="A138:B138"/>
    <mergeCell ref="A150:B150"/>
    <mergeCell ref="A162:B162"/>
    <mergeCell ref="A174:B174"/>
    <mergeCell ref="A66:B66"/>
    <mergeCell ref="A78:B78"/>
    <mergeCell ref="A90:B90"/>
    <mergeCell ref="A102:B102"/>
    <mergeCell ref="A114:B114"/>
    <mergeCell ref="A126:B126"/>
  </mergeCells>
  <dataValidations count="2">
    <dataValidation allowBlank="1" showInputMessage="1" showErrorMessage="1" promptTitle="ATTENTION CALCUL AUTOMATIQUE" prompt="NE RIEN SAISIR" sqref="B10 B21:B27 B33:B39 B45:B51 B57:B63 B69:B75 B81:B87 B93:B99 B105:B111 B117:B123 B129:B135 B141:B147 B153:B159 B165:B171 B177:B183"/>
    <dataValidation allowBlank="1" showInputMessage="1" showErrorMessage="1" promptTitle="MODIFIER SELON SPEC CLIENT" prompt="VOIR SPEC AU PLAN" sqref="A8:B9 A19:B20 A31:B32 A43:B44 A55:B56 A67:B68 A79:B80 A91:B92 A103:B104 A115:B116 A127:B128 A139:B140 A151:B152 A163:B164 A175:B176"/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0.39997558519241921"/>
  </sheetPr>
  <dimension ref="A1:BV73"/>
  <sheetViews>
    <sheetView zoomScale="90" zoomScaleNormal="90" workbookViewId="0">
      <pane ySplit="1" topLeftCell="A2" activePane="bottomLeft" state="frozen"/>
      <selection pane="bottomLeft" activeCell="B1" sqref="B1:B73"/>
    </sheetView>
  </sheetViews>
  <sheetFormatPr baseColWidth="10" defaultRowHeight="15"/>
  <cols>
    <col min="1" max="1" width="14.85546875" style="23" bestFit="1" customWidth="1"/>
    <col min="2" max="2" width="16" style="24" bestFit="1" customWidth="1"/>
    <col min="3" max="3" width="11.5703125" style="24" customWidth="1"/>
    <col min="4" max="4" width="16" style="24" bestFit="1" customWidth="1"/>
    <col min="5" max="6" width="16" style="25" customWidth="1"/>
    <col min="7" max="18" width="15" style="25" customWidth="1"/>
    <col min="19" max="19" width="11.5703125" style="24" customWidth="1"/>
    <col min="20" max="22" width="16.140625" style="24" bestFit="1" customWidth="1"/>
    <col min="23" max="23" width="11.42578125" style="24"/>
    <col min="24" max="26" width="14.28515625" style="24" bestFit="1" customWidth="1"/>
    <col min="27" max="27" width="11.42578125" style="24"/>
    <col min="28" max="29" width="16" style="24" bestFit="1" customWidth="1"/>
    <col min="30" max="30" width="15.140625" style="24" bestFit="1" customWidth="1"/>
    <col min="31" max="16384" width="11.42578125" style="24"/>
  </cols>
  <sheetData>
    <row r="1" spans="1:74" ht="45">
      <c r="A1" s="23" t="s">
        <v>9</v>
      </c>
      <c r="B1" s="24" t="s">
        <v>8</v>
      </c>
      <c r="C1" s="24" t="s">
        <v>12</v>
      </c>
      <c r="D1" s="24" t="s">
        <v>13</v>
      </c>
      <c r="E1" s="29" t="s">
        <v>16</v>
      </c>
      <c r="F1" s="26" t="s">
        <v>29</v>
      </c>
      <c r="G1" s="29" t="s">
        <v>44</v>
      </c>
      <c r="H1" s="26" t="s">
        <v>17</v>
      </c>
      <c r="I1" s="29" t="s">
        <v>18</v>
      </c>
      <c r="J1" s="26" t="s">
        <v>19</v>
      </c>
      <c r="K1" s="29" t="s">
        <v>20</v>
      </c>
      <c r="L1" s="26" t="s">
        <v>21</v>
      </c>
      <c r="M1" s="29" t="s">
        <v>22</v>
      </c>
      <c r="N1" s="26" t="s">
        <v>23</v>
      </c>
      <c r="O1" s="29" t="s">
        <v>24</v>
      </c>
      <c r="P1" s="26" t="s">
        <v>25</v>
      </c>
      <c r="Q1" s="29" t="s">
        <v>26</v>
      </c>
      <c r="R1" s="26" t="s">
        <v>27</v>
      </c>
      <c r="S1" s="28" t="s">
        <v>46</v>
      </c>
      <c r="T1" s="37" t="s">
        <v>47</v>
      </c>
      <c r="U1" s="37" t="s">
        <v>48</v>
      </c>
      <c r="V1" s="37" t="s">
        <v>49</v>
      </c>
      <c r="W1" s="26" t="s">
        <v>45</v>
      </c>
      <c r="X1" s="37" t="s">
        <v>50</v>
      </c>
      <c r="Y1" s="37" t="s">
        <v>51</v>
      </c>
      <c r="Z1" s="37" t="s">
        <v>52</v>
      </c>
      <c r="AA1" s="28" t="s">
        <v>53</v>
      </c>
      <c r="AB1" s="37" t="s">
        <v>54</v>
      </c>
      <c r="AC1" s="37" t="s">
        <v>55</v>
      </c>
      <c r="AD1" s="37" t="s">
        <v>56</v>
      </c>
      <c r="AE1" s="26" t="s">
        <v>57</v>
      </c>
      <c r="AF1" s="37" t="s">
        <v>58</v>
      </c>
      <c r="AG1" s="37" t="s">
        <v>59</v>
      </c>
      <c r="AH1" s="37" t="s">
        <v>60</v>
      </c>
      <c r="AI1" s="28" t="s">
        <v>66</v>
      </c>
      <c r="AJ1" s="37" t="s">
        <v>67</v>
      </c>
      <c r="AK1" s="37" t="s">
        <v>69</v>
      </c>
      <c r="AL1" s="37" t="s">
        <v>61</v>
      </c>
      <c r="AM1" s="26" t="s">
        <v>70</v>
      </c>
      <c r="AN1" s="37" t="s">
        <v>71</v>
      </c>
      <c r="AO1" s="37" t="s">
        <v>68</v>
      </c>
      <c r="AP1" s="37" t="s">
        <v>62</v>
      </c>
      <c r="AQ1" s="28" t="s">
        <v>72</v>
      </c>
      <c r="AR1" s="37" t="s">
        <v>73</v>
      </c>
      <c r="AS1" s="37" t="s">
        <v>74</v>
      </c>
      <c r="AT1" s="37" t="s">
        <v>63</v>
      </c>
      <c r="AU1" s="26" t="s">
        <v>75</v>
      </c>
      <c r="AV1" s="37" t="s">
        <v>76</v>
      </c>
      <c r="AW1" s="37" t="s">
        <v>77</v>
      </c>
      <c r="AX1" s="37" t="s">
        <v>64</v>
      </c>
      <c r="AY1" s="28" t="s">
        <v>78</v>
      </c>
      <c r="AZ1" s="37" t="s">
        <v>79</v>
      </c>
      <c r="BA1" s="37" t="s">
        <v>80</v>
      </c>
      <c r="BB1" s="37" t="s">
        <v>81</v>
      </c>
      <c r="BC1" s="26" t="s">
        <v>82</v>
      </c>
      <c r="BD1" s="37" t="s">
        <v>83</v>
      </c>
      <c r="BE1" s="37" t="s">
        <v>84</v>
      </c>
      <c r="BF1" s="37" t="s">
        <v>85</v>
      </c>
      <c r="BG1" s="28" t="s">
        <v>86</v>
      </c>
      <c r="BH1" s="37" t="s">
        <v>87</v>
      </c>
      <c r="BI1" s="37" t="s">
        <v>88</v>
      </c>
      <c r="BJ1" s="37" t="s">
        <v>89</v>
      </c>
      <c r="BK1" s="26" t="s">
        <v>90</v>
      </c>
      <c r="BL1" s="37" t="s">
        <v>91</v>
      </c>
      <c r="BM1" s="37" t="s">
        <v>92</v>
      </c>
      <c r="BN1" s="37" t="s">
        <v>93</v>
      </c>
      <c r="BO1" s="28" t="s">
        <v>94</v>
      </c>
      <c r="BP1" s="37" t="s">
        <v>95</v>
      </c>
      <c r="BQ1" s="37" t="s">
        <v>96</v>
      </c>
      <c r="BR1" s="37" t="s">
        <v>97</v>
      </c>
      <c r="BS1" s="26" t="s">
        <v>98</v>
      </c>
      <c r="BT1" s="37" t="s">
        <v>99</v>
      </c>
      <c r="BU1" s="37" t="s">
        <v>100</v>
      </c>
      <c r="BV1" s="37" t="s">
        <v>101</v>
      </c>
    </row>
    <row r="2" spans="1:74">
      <c r="A2" s="22">
        <v>43466</v>
      </c>
      <c r="B2" s="20">
        <f t="shared" ref="B2:B33" si="0">ROW()-1</f>
        <v>1</v>
      </c>
      <c r="C2" s="19">
        <v>52889412</v>
      </c>
      <c r="D2" s="24" t="e">
        <f>NA()</f>
        <v>#N/A</v>
      </c>
      <c r="E2" s="29">
        <v>0.06</v>
      </c>
      <c r="F2" s="27">
        <v>0.54</v>
      </c>
      <c r="G2" s="29">
        <v>0.12</v>
      </c>
      <c r="H2" s="27">
        <v>0.23</v>
      </c>
      <c r="I2" s="29">
        <v>0.26</v>
      </c>
      <c r="J2" s="27">
        <v>0.27</v>
      </c>
      <c r="K2" s="29">
        <v>0.27</v>
      </c>
      <c r="L2" s="27">
        <v>0.22</v>
      </c>
      <c r="M2" s="29">
        <v>0.33</v>
      </c>
      <c r="N2" s="27">
        <v>0.33</v>
      </c>
      <c r="O2" s="29">
        <v>0.31</v>
      </c>
      <c r="P2" s="27">
        <v>0.38</v>
      </c>
      <c r="Q2" s="29">
        <v>0.41</v>
      </c>
      <c r="R2" s="27">
        <v>0.4</v>
      </c>
      <c r="S2" s="29">
        <f>MAX(E2:E3)-MIN(E2:E3)</f>
        <v>4.0000000000000008E-2</v>
      </c>
      <c r="T2" s="37">
        <f>'Graphiques GI'!$B$22 + 'Graphiques GI'!$B$21</f>
        <v>0.28975859351784256</v>
      </c>
      <c r="U2" s="37">
        <f>'Graphiques GI'!$B$21</f>
        <v>0.10756414907339812</v>
      </c>
      <c r="V2" s="37">
        <f>'Graphiques GI'!$B$21</f>
        <v>0.10756414907339812</v>
      </c>
      <c r="W2" s="27">
        <f>MAX(F2:F3)-MIN(F2:F3)</f>
        <v>4.9999999999999933E-2</v>
      </c>
      <c r="X2" s="37">
        <f>'Graphiques GI'!$B$34 + 'Graphiques GI'!$B$33</f>
        <v>0.81194469877644415</v>
      </c>
      <c r="Y2" s="37">
        <f>'Graphiques GI'!$B$33</f>
        <v>0.26672247655422188</v>
      </c>
      <c r="Z2" s="37">
        <f>'Graphiques GI'!$B$33</f>
        <v>0.26672247655422188</v>
      </c>
      <c r="AA2" s="29">
        <f>MAX(G2:G3)-MIN(G2:G3)</f>
        <v>1.999999999999999E-2</v>
      </c>
      <c r="AB2" s="37">
        <f>'Graphiques GI'!$B$46 + 'Graphiques GI'!$B$45</f>
        <v>0.29358350976639624</v>
      </c>
      <c r="AC2" s="37">
        <f>'Graphiques GI'!$B$45</f>
        <v>0.12688906532195182</v>
      </c>
      <c r="AD2" s="37">
        <f>'Graphiques GI'!$B$45</f>
        <v>0.12688906532195182</v>
      </c>
      <c r="AE2" s="27">
        <f>MAX(H2:H3)-MIN(H2:H3)</f>
        <v>1.0000000000000009E-2</v>
      </c>
      <c r="AF2" s="37">
        <f>'Graphiques GI'!$B$58 + 'Graphiques GI'!$B$57</f>
        <v>0.44586151063667712</v>
      </c>
      <c r="AG2" s="37">
        <f>'Graphiques GI'!$B$57</f>
        <v>0.16452817730334371</v>
      </c>
      <c r="AH2" s="37">
        <f>'Graphiques GI'!$B$57</f>
        <v>0.16452817730334371</v>
      </c>
      <c r="AI2" s="29">
        <f>MAX(I2:I3)-MIN(I2:I3)</f>
        <v>0.16</v>
      </c>
      <c r="AJ2" s="37">
        <f>'Graphiques GI'!$B$70 + 'Graphiques GI'!$B$69</f>
        <v>0.43350371809687827</v>
      </c>
      <c r="AK2" s="37">
        <f>'Graphiques GI'!$B$69</f>
        <v>0.16369816254132286</v>
      </c>
      <c r="AL2" s="37">
        <f>'Graphiques GI'!$B$69</f>
        <v>0.16369816254132286</v>
      </c>
      <c r="AM2" s="27">
        <f>MAX(J2:J3)-MIN(J2:J3)</f>
        <v>0.1</v>
      </c>
      <c r="AN2" s="37">
        <f>'Graphiques GI'!$B$82 + 'Graphiques GI'!$B$81</f>
        <v>0.61833434579183444</v>
      </c>
      <c r="AO2" s="37">
        <f>'Graphiques GI'!$B$81</f>
        <v>0.18468569714318567</v>
      </c>
      <c r="AP2" s="37">
        <f>'Graphiques GI'!$B$81</f>
        <v>0.18468569714318567</v>
      </c>
      <c r="AQ2" s="29">
        <f>MAX(K2:K3)-MIN(K2:K3)</f>
        <v>7.0000000000000007E-2</v>
      </c>
      <c r="AR2" s="37">
        <f>'Graphiques GI'!$B$94 + 'Graphiques GI'!$B$93</f>
        <v>0.51434309459725625</v>
      </c>
      <c r="AS2" s="37">
        <f>'Graphiques GI'!$B$93</f>
        <v>0.19019031681947857</v>
      </c>
      <c r="AT2" s="37">
        <f>'Graphiques GI'!$B$93</f>
        <v>0.19019031681947857</v>
      </c>
      <c r="AU2" s="27">
        <f>MAX(L2:L3)-MIN(L2:L3)</f>
        <v>4.0000000000000008E-2</v>
      </c>
      <c r="AV2" s="37">
        <f>'Graphiques GI'!$B$106 + 'Graphiques GI'!$B$105</f>
        <v>0.43080513516816776</v>
      </c>
      <c r="AW2" s="37">
        <f>'Graphiques GI'!$B$105</f>
        <v>0.17391624627927879</v>
      </c>
      <c r="AX2" s="37">
        <f>'Graphiques GI'!$B$105</f>
        <v>0.17391624627927879</v>
      </c>
      <c r="AY2" s="29">
        <f>MAX(M2:M3)-MIN(M2:M3)</f>
        <v>3.999999999999998E-2</v>
      </c>
      <c r="AZ2" s="37">
        <f>'Graphiques GI'!$B$118 + 'Graphiques GI'!$B$117</f>
        <v>0.54303418480793253</v>
      </c>
      <c r="BA2" s="37">
        <f>'Graphiques GI'!$B$117</f>
        <v>0.208964740363488</v>
      </c>
      <c r="BB2" s="37">
        <f>'Graphiques GI'!$B$117</f>
        <v>0.208964740363488</v>
      </c>
      <c r="BC2" s="27">
        <f>MAX(N2:N3)-MIN(N2:N3)</f>
        <v>9.9999999999999978E-2</v>
      </c>
      <c r="BD2" s="37">
        <f>'Graphiques GI'!$B$130 + 'Graphiques GI'!$B$129</f>
        <v>0.62703807191536376</v>
      </c>
      <c r="BE2" s="37">
        <f>'Graphiques GI'!$B$129</f>
        <v>0.24103807191536383</v>
      </c>
      <c r="BF2" s="37">
        <f>'Graphiques GI'!$B$129</f>
        <v>0.24103807191536383</v>
      </c>
      <c r="BG2" s="29">
        <f>MAX(O2:O3)-MIN(O2:O3)</f>
        <v>0.41</v>
      </c>
      <c r="BH2" s="37">
        <f>'Graphiques GI'!$B$142 + 'Graphiques GI'!$B$141</f>
        <v>0.78975212279544837</v>
      </c>
      <c r="BI2" s="37">
        <f>'Graphiques GI'!$B$141</f>
        <v>0.22812712279544856</v>
      </c>
      <c r="BJ2" s="37">
        <f>'Graphiques GI'!$B$141</f>
        <v>0.22812712279544856</v>
      </c>
      <c r="BK2" s="27">
        <f>MAX(P2:P3)-MIN(P2:P3)</f>
        <v>0.19999999999999996</v>
      </c>
      <c r="BL2" s="37">
        <f>'Graphiques GI'!$B$154 + 'Graphiques GI'!$B$153</f>
        <v>0.69737848214039344</v>
      </c>
      <c r="BM2" s="37">
        <f>'Graphiques GI'!$B$153</f>
        <v>0.19929514880706004</v>
      </c>
      <c r="BN2" s="37">
        <f>'Graphiques GI'!$B$153</f>
        <v>0.19929514880706004</v>
      </c>
      <c r="BO2" s="29">
        <f>MAX(Q2:Q3)-MIN(Q2:Q3)</f>
        <v>0.28999999999999998</v>
      </c>
      <c r="BP2" s="37">
        <f>'Graphiques GI'!$B$166 + 'Graphiques GI'!$B$165</f>
        <v>0.73399069004916406</v>
      </c>
      <c r="BQ2" s="37">
        <f>'Graphiques GI'!$B$165</f>
        <v>0.20681013449360838</v>
      </c>
      <c r="BR2" s="37">
        <f>'Graphiques GI'!$B$165</f>
        <v>0.20681013449360838</v>
      </c>
      <c r="BS2" s="27">
        <f>MAX(R2:R3)-MIN(R2:R3)</f>
        <v>0.37</v>
      </c>
      <c r="BT2" s="37">
        <f>'Graphiques GI'!$B$178 + 'Graphiques GI'!$B$177</f>
        <v>0.70591447730495149</v>
      </c>
      <c r="BU2" s="37">
        <f>'Graphiques GI'!$B$177</f>
        <v>0.19680336619384053</v>
      </c>
      <c r="BV2" s="37">
        <f>'Graphiques GI'!$B$177</f>
        <v>0.19680336619384053</v>
      </c>
    </row>
    <row r="3" spans="1:74">
      <c r="A3" s="22">
        <v>43466</v>
      </c>
      <c r="B3" s="21">
        <f t="shared" si="0"/>
        <v>2</v>
      </c>
      <c r="C3" s="19">
        <v>52889413</v>
      </c>
      <c r="D3" s="24" t="e">
        <f>NA()</f>
        <v>#N/A</v>
      </c>
      <c r="E3" s="29">
        <v>0.1</v>
      </c>
      <c r="F3" s="38">
        <v>0.59</v>
      </c>
      <c r="G3" s="29">
        <v>0.1</v>
      </c>
      <c r="H3" s="38">
        <v>0.22</v>
      </c>
      <c r="I3" s="29">
        <v>0.1</v>
      </c>
      <c r="J3" s="38">
        <v>0.17</v>
      </c>
      <c r="K3" s="29">
        <v>0.2</v>
      </c>
      <c r="L3" s="38">
        <v>0.26</v>
      </c>
      <c r="M3" s="29">
        <v>0.37</v>
      </c>
      <c r="N3" s="38">
        <v>0.43</v>
      </c>
      <c r="O3" s="29">
        <v>0.72</v>
      </c>
      <c r="P3" s="38">
        <v>0.57999999999999996</v>
      </c>
      <c r="Q3" s="29">
        <v>0.7</v>
      </c>
      <c r="R3" s="38">
        <v>0.77</v>
      </c>
      <c r="S3" s="29">
        <f>MAX(E3:E4)-MIN(E3:E4)</f>
        <v>0.08</v>
      </c>
      <c r="T3" s="37">
        <f>'Graphiques GI'!$B$22 + 'Graphiques GI'!$B$21</f>
        <v>0.28975859351784256</v>
      </c>
      <c r="U3" s="37">
        <f>'Graphiques GI'!$B$21</f>
        <v>0.10756414907339812</v>
      </c>
      <c r="V3" s="37">
        <f>'Graphiques GI'!$B$21</f>
        <v>0.10756414907339812</v>
      </c>
      <c r="W3" s="38">
        <f>MAX(F3:F4)-MIN(F3:F4)</f>
        <v>0.20999999999999996</v>
      </c>
      <c r="X3" s="39">
        <f>'Graphiques GI'!$B$34 + 'Graphiques GI'!$B$33</f>
        <v>0.81194469877644415</v>
      </c>
      <c r="Y3" s="39">
        <f>'Graphiques GI'!$B$33</f>
        <v>0.26672247655422188</v>
      </c>
      <c r="Z3" s="39">
        <f>'Graphiques GI'!$B$33</f>
        <v>0.26672247655422188</v>
      </c>
      <c r="AA3" s="40">
        <f>MAX(G3:G4)-MIN(G3:G4)</f>
        <v>7.0000000000000007E-2</v>
      </c>
      <c r="AB3" s="39">
        <f>'Graphiques GI'!$B$46 + 'Graphiques GI'!$B$45</f>
        <v>0.29358350976639624</v>
      </c>
      <c r="AC3" s="39">
        <f>'Graphiques GI'!$B$45</f>
        <v>0.12688906532195182</v>
      </c>
      <c r="AD3" s="39">
        <f>'Graphiques GI'!$B$45</f>
        <v>0.12688906532195182</v>
      </c>
      <c r="AE3" s="38">
        <f>MAX(H3:H4)-MIN(H3:H4)</f>
        <v>1.999999999999999E-2</v>
      </c>
      <c r="AF3" s="39">
        <f>'Graphiques GI'!$B$58 + 'Graphiques GI'!$B$57</f>
        <v>0.44586151063667712</v>
      </c>
      <c r="AG3" s="39">
        <f>'Graphiques GI'!$B$57</f>
        <v>0.16452817730334371</v>
      </c>
      <c r="AH3" s="39">
        <f>'Graphiques GI'!$B$57</f>
        <v>0.16452817730334371</v>
      </c>
      <c r="AI3" s="40">
        <f>MAX(I3:I4)-MIN(I3:I4)</f>
        <v>0.13999999999999999</v>
      </c>
      <c r="AJ3" s="39">
        <f>'Graphiques GI'!$B$70 + 'Graphiques GI'!$B$69</f>
        <v>0.43350371809687827</v>
      </c>
      <c r="AK3" s="39">
        <f>'Graphiques GI'!$B$69</f>
        <v>0.16369816254132286</v>
      </c>
      <c r="AL3" s="39">
        <f>'Graphiques GI'!$B$69</f>
        <v>0.16369816254132286</v>
      </c>
      <c r="AM3" s="38">
        <f>MAX(J3:J4)-MIN(J3:J4)</f>
        <v>0.06</v>
      </c>
      <c r="AN3" s="39">
        <f>'Graphiques GI'!$B$82 + 'Graphiques GI'!$B$81</f>
        <v>0.61833434579183444</v>
      </c>
      <c r="AO3" s="39">
        <f>'Graphiques GI'!$B$81</f>
        <v>0.18468569714318567</v>
      </c>
      <c r="AP3" s="39">
        <f>'Graphiques GI'!$B$81</f>
        <v>0.18468569714318567</v>
      </c>
      <c r="AQ3" s="40">
        <f>MAX(K3:K4)-MIN(K3:K4)</f>
        <v>7.0000000000000007E-2</v>
      </c>
      <c r="AR3" s="39">
        <f>'Graphiques GI'!$B$94 + 'Graphiques GI'!$B$93</f>
        <v>0.51434309459725625</v>
      </c>
      <c r="AS3" s="39">
        <f>'Graphiques GI'!$B$93</f>
        <v>0.19019031681947857</v>
      </c>
      <c r="AT3" s="39">
        <f>'Graphiques GI'!$B$93</f>
        <v>0.19019031681947857</v>
      </c>
      <c r="AU3" s="38">
        <f>MAX(L3:L4)-MIN(L3:L4)</f>
        <v>4.0000000000000008E-2</v>
      </c>
      <c r="AV3" s="39">
        <f>'Graphiques GI'!$B$106 + 'Graphiques GI'!$B$105</f>
        <v>0.43080513516816776</v>
      </c>
      <c r="AW3" s="39">
        <f>'Graphiques GI'!$B$105</f>
        <v>0.17391624627927879</v>
      </c>
      <c r="AX3" s="39">
        <f>'Graphiques GI'!$B$105</f>
        <v>0.17391624627927879</v>
      </c>
      <c r="AY3" s="40">
        <f>MAX(M3:M4)-MIN(M3:M4)</f>
        <v>8.9999999999999969E-2</v>
      </c>
      <c r="AZ3" s="39">
        <f>'Graphiques GI'!$B$118 + 'Graphiques GI'!$B$117</f>
        <v>0.54303418480793253</v>
      </c>
      <c r="BA3" s="39">
        <f>'Graphiques GI'!$B$117</f>
        <v>0.208964740363488</v>
      </c>
      <c r="BB3" s="39">
        <f>'Graphiques GI'!$B$117</f>
        <v>0.208964740363488</v>
      </c>
      <c r="BC3" s="38">
        <f>MAX(N3:N4)-MIN(N3:N4)</f>
        <v>0.14000000000000001</v>
      </c>
      <c r="BD3" s="39">
        <f>'Graphiques GI'!$B$130 + 'Graphiques GI'!$B$129</f>
        <v>0.62703807191536376</v>
      </c>
      <c r="BE3" s="39">
        <f>'Graphiques GI'!$B$129</f>
        <v>0.24103807191536383</v>
      </c>
      <c r="BF3" s="39">
        <f>'Graphiques GI'!$B$129</f>
        <v>0.24103807191536383</v>
      </c>
      <c r="BG3" s="40">
        <f>MAX(O3:O4)-MIN(O3:O4)</f>
        <v>7.999999999999996E-2</v>
      </c>
      <c r="BH3" s="39">
        <f>'Graphiques GI'!$B$142 + 'Graphiques GI'!$B$141</f>
        <v>0.78975212279544837</v>
      </c>
      <c r="BI3" s="39">
        <f>'Graphiques GI'!$B$141</f>
        <v>0.22812712279544856</v>
      </c>
      <c r="BJ3" s="39">
        <f>'Graphiques GI'!$B$141</f>
        <v>0.22812712279544856</v>
      </c>
      <c r="BK3" s="38">
        <f>MAX(P3:P4)-MIN(P3:P4)</f>
        <v>0.15000000000000002</v>
      </c>
      <c r="BL3" s="39">
        <f>'Graphiques GI'!$B$154 + 'Graphiques GI'!$B$153</f>
        <v>0.69737848214039344</v>
      </c>
      <c r="BM3" s="39">
        <f>'Graphiques GI'!$B$153</f>
        <v>0.19929514880706004</v>
      </c>
      <c r="BN3" s="39">
        <f>'Graphiques GI'!$B$153</f>
        <v>0.19929514880706004</v>
      </c>
      <c r="BO3" s="40">
        <f>MAX(Q3:Q4)-MIN(Q3:Q4)</f>
        <v>0.13</v>
      </c>
      <c r="BP3" s="39">
        <f>'Graphiques GI'!$B$166 + 'Graphiques GI'!$B$165</f>
        <v>0.73399069004916406</v>
      </c>
      <c r="BQ3" s="39">
        <f>'Graphiques GI'!$B$165</f>
        <v>0.20681013449360838</v>
      </c>
      <c r="BR3" s="39">
        <f>'Graphiques GI'!$B$165</f>
        <v>0.20681013449360838</v>
      </c>
      <c r="BS3" s="38">
        <f>MAX(R3:R4)-MIN(R3:R4)</f>
        <v>3.0000000000000027E-2</v>
      </c>
      <c r="BT3" s="39">
        <f>'Graphiques GI'!$B$178 + 'Graphiques GI'!$B$177</f>
        <v>0.70591447730495149</v>
      </c>
      <c r="BU3" s="39">
        <f>'Graphiques GI'!$B$177</f>
        <v>0.19680336619384053</v>
      </c>
      <c r="BV3" s="39">
        <f>'Graphiques GI'!$B$177</f>
        <v>0.19680336619384053</v>
      </c>
    </row>
    <row r="4" spans="1:74">
      <c r="A4" s="22">
        <v>43466</v>
      </c>
      <c r="B4" s="20">
        <f t="shared" si="0"/>
        <v>3</v>
      </c>
      <c r="C4" s="19">
        <v>52889414</v>
      </c>
      <c r="D4" s="24" t="e">
        <f>NA()</f>
        <v>#N/A</v>
      </c>
      <c r="E4" s="29">
        <v>0.02</v>
      </c>
      <c r="F4" s="38">
        <v>0.38</v>
      </c>
      <c r="G4" s="29">
        <v>0.03</v>
      </c>
      <c r="H4" s="38">
        <v>0.2</v>
      </c>
      <c r="I4" s="29">
        <v>0.24</v>
      </c>
      <c r="J4" s="38">
        <v>0.23</v>
      </c>
      <c r="K4" s="29">
        <v>0.27</v>
      </c>
      <c r="L4" s="38">
        <v>0.22</v>
      </c>
      <c r="M4" s="29">
        <v>0.28000000000000003</v>
      </c>
      <c r="N4" s="38">
        <v>0.28999999999999998</v>
      </c>
      <c r="O4" s="29">
        <v>0.64</v>
      </c>
      <c r="P4" s="38">
        <v>0.73</v>
      </c>
      <c r="Q4" s="29">
        <v>0.83</v>
      </c>
      <c r="R4" s="38">
        <v>0.74</v>
      </c>
      <c r="S4" s="29">
        <f t="shared" ref="S4:S35" si="1">MAX(E4:E5)-MIN(E4:E5)</f>
        <v>0.21000000000000002</v>
      </c>
      <c r="T4" s="37">
        <f>'Graphiques GI'!$B$22 + 'Graphiques GI'!$B$21</f>
        <v>0.28975859351784256</v>
      </c>
      <c r="U4" s="37">
        <f>'Graphiques GI'!$B$21</f>
        <v>0.10756414907339812</v>
      </c>
      <c r="V4" s="37">
        <f>'Graphiques GI'!$B$21</f>
        <v>0.10756414907339812</v>
      </c>
      <c r="W4" s="38">
        <f t="shared" ref="W4:W35" si="2">MAX(F4:F5)-MIN(F4:F5)</f>
        <v>0.33</v>
      </c>
      <c r="X4" s="39">
        <f>'Graphiques GI'!$B$34 + 'Graphiques GI'!$B$33</f>
        <v>0.81194469877644415</v>
      </c>
      <c r="Y4" s="39">
        <f>'Graphiques GI'!$B$33</f>
        <v>0.26672247655422188</v>
      </c>
      <c r="Z4" s="39">
        <f>'Graphiques GI'!$B$33</f>
        <v>0.26672247655422188</v>
      </c>
      <c r="AA4" s="40">
        <f t="shared" ref="AA4:AA35" si="3">MAX(G4:G5)-MIN(G4:G5)</f>
        <v>0.26</v>
      </c>
      <c r="AB4" s="39">
        <f>'Graphiques GI'!$B$46 + 'Graphiques GI'!$B$45</f>
        <v>0.29358350976639624</v>
      </c>
      <c r="AC4" s="39">
        <f>'Graphiques GI'!$B$45</f>
        <v>0.12688906532195182</v>
      </c>
      <c r="AD4" s="39">
        <f>'Graphiques GI'!$B$45</f>
        <v>0.12688906532195182</v>
      </c>
      <c r="AE4" s="38">
        <f t="shared" ref="AE4:AE35" si="4">MAX(H4:H5)-MIN(H4:H5)</f>
        <v>3.999999999999998E-2</v>
      </c>
      <c r="AF4" s="39">
        <f>'Graphiques GI'!$B$58 + 'Graphiques GI'!$B$57</f>
        <v>0.44586151063667712</v>
      </c>
      <c r="AG4" s="39">
        <f>'Graphiques GI'!$B$57</f>
        <v>0.16452817730334371</v>
      </c>
      <c r="AH4" s="39">
        <f>'Graphiques GI'!$B$57</f>
        <v>0.16452817730334371</v>
      </c>
      <c r="AI4" s="40">
        <f t="shared" ref="AI4:AI35" si="5">MAX(I4:I5)-MIN(I4:I5)</f>
        <v>0.13</v>
      </c>
      <c r="AJ4" s="39">
        <f>'Graphiques GI'!$B$70 + 'Graphiques GI'!$B$69</f>
        <v>0.43350371809687827</v>
      </c>
      <c r="AK4" s="39">
        <f>'Graphiques GI'!$B$69</f>
        <v>0.16369816254132286</v>
      </c>
      <c r="AL4" s="39">
        <f>'Graphiques GI'!$B$69</f>
        <v>0.16369816254132286</v>
      </c>
      <c r="AM4" s="38">
        <f t="shared" ref="AM4:AM35" si="6">MAX(J4:J5)-MIN(J4:J5)</f>
        <v>0.2</v>
      </c>
      <c r="AN4" s="39">
        <f>'Graphiques GI'!$B$82 + 'Graphiques GI'!$B$81</f>
        <v>0.61833434579183444</v>
      </c>
      <c r="AO4" s="39">
        <f>'Graphiques GI'!$B$81</f>
        <v>0.18468569714318567</v>
      </c>
      <c r="AP4" s="39">
        <f>'Graphiques GI'!$B$81</f>
        <v>0.18468569714318567</v>
      </c>
      <c r="AQ4" s="40">
        <f t="shared" ref="AQ4:AQ35" si="7">MAX(K4:K5)-MIN(K4:K5)</f>
        <v>0.14000000000000001</v>
      </c>
      <c r="AR4" s="39">
        <f>'Graphiques GI'!$B$94 + 'Graphiques GI'!$B$93</f>
        <v>0.51434309459725625</v>
      </c>
      <c r="AS4" s="39">
        <f>'Graphiques GI'!$B$93</f>
        <v>0.19019031681947857</v>
      </c>
      <c r="AT4" s="39">
        <f>'Graphiques GI'!$B$93</f>
        <v>0.19019031681947857</v>
      </c>
      <c r="AU4" s="38">
        <f t="shared" ref="AU4:AU35" si="8">MAX(L4:L5)-MIN(L4:L5)</f>
        <v>4.0000000000000008E-2</v>
      </c>
      <c r="AV4" s="39">
        <f>'Graphiques GI'!$B$106 + 'Graphiques GI'!$B$105</f>
        <v>0.43080513516816776</v>
      </c>
      <c r="AW4" s="39">
        <f>'Graphiques GI'!$B$105</f>
        <v>0.17391624627927879</v>
      </c>
      <c r="AX4" s="39">
        <f>'Graphiques GI'!$B$105</f>
        <v>0.17391624627927879</v>
      </c>
      <c r="AY4" s="40">
        <f t="shared" ref="AY4:AY35" si="9">MAX(M4:M5)-MIN(M4:M5)</f>
        <v>0.18000000000000002</v>
      </c>
      <c r="AZ4" s="39">
        <f>'Graphiques GI'!$B$118 + 'Graphiques GI'!$B$117</f>
        <v>0.54303418480793253</v>
      </c>
      <c r="BA4" s="39">
        <f>'Graphiques GI'!$B$117</f>
        <v>0.208964740363488</v>
      </c>
      <c r="BB4" s="39">
        <f>'Graphiques GI'!$B$117</f>
        <v>0.208964740363488</v>
      </c>
      <c r="BC4" s="38">
        <f t="shared" ref="BC4:BC35" si="10">MAX(N4:N5)-MIN(N4:N5)</f>
        <v>0.22999999999999998</v>
      </c>
      <c r="BD4" s="39">
        <f>'Graphiques GI'!$B$130 + 'Graphiques GI'!$B$129</f>
        <v>0.62703807191536376</v>
      </c>
      <c r="BE4" s="39">
        <f>'Graphiques GI'!$B$129</f>
        <v>0.24103807191536383</v>
      </c>
      <c r="BF4" s="39">
        <f>'Graphiques GI'!$B$129</f>
        <v>0.24103807191536383</v>
      </c>
      <c r="BG4" s="40">
        <f t="shared" ref="BG4:BG35" si="11">MAX(O4:O5)-MIN(O4:O5)</f>
        <v>0.19</v>
      </c>
      <c r="BH4" s="39">
        <f>'Graphiques GI'!$B$142 + 'Graphiques GI'!$B$141</f>
        <v>0.78975212279544837</v>
      </c>
      <c r="BI4" s="39">
        <f>'Graphiques GI'!$B$141</f>
        <v>0.22812712279544856</v>
      </c>
      <c r="BJ4" s="39">
        <f>'Graphiques GI'!$B$141</f>
        <v>0.22812712279544856</v>
      </c>
      <c r="BK4" s="38">
        <f t="shared" ref="BK4:BK35" si="12">MAX(P4:P5)-MIN(P4:P5)</f>
        <v>0.28999999999999998</v>
      </c>
      <c r="BL4" s="39">
        <f>'Graphiques GI'!$B$154 + 'Graphiques GI'!$B$153</f>
        <v>0.69737848214039344</v>
      </c>
      <c r="BM4" s="39">
        <f>'Graphiques GI'!$B$153</f>
        <v>0.19929514880706004</v>
      </c>
      <c r="BN4" s="39">
        <f>'Graphiques GI'!$B$153</f>
        <v>0.19929514880706004</v>
      </c>
      <c r="BO4" s="40">
        <f t="shared" ref="BO4:BO35" si="13">MAX(Q4:Q5)-MIN(Q4:Q5)</f>
        <v>0.41</v>
      </c>
      <c r="BP4" s="39">
        <f>'Graphiques GI'!$B$166 + 'Graphiques GI'!$B$165</f>
        <v>0.73399069004916406</v>
      </c>
      <c r="BQ4" s="39">
        <f>'Graphiques GI'!$B$165</f>
        <v>0.20681013449360838</v>
      </c>
      <c r="BR4" s="39">
        <f>'Graphiques GI'!$B$165</f>
        <v>0.20681013449360838</v>
      </c>
      <c r="BS4" s="38">
        <f t="shared" ref="BS4:BS35" si="14">MAX(R4:R5)-MIN(R4:R5)</f>
        <v>0.17999999999999994</v>
      </c>
      <c r="BT4" s="39">
        <f>'Graphiques GI'!$B$178 + 'Graphiques GI'!$B$177</f>
        <v>0.70591447730495149</v>
      </c>
      <c r="BU4" s="39">
        <f>'Graphiques GI'!$B$177</f>
        <v>0.19680336619384053</v>
      </c>
      <c r="BV4" s="39">
        <f>'Graphiques GI'!$B$177</f>
        <v>0.19680336619384053</v>
      </c>
    </row>
    <row r="5" spans="1:74">
      <c r="A5" s="22">
        <v>43466</v>
      </c>
      <c r="B5" s="21">
        <f t="shared" si="0"/>
        <v>4</v>
      </c>
      <c r="C5" s="19">
        <v>52889415</v>
      </c>
      <c r="D5" s="24" t="e">
        <f>NA()</f>
        <v>#N/A</v>
      </c>
      <c r="E5" s="29">
        <v>0.23</v>
      </c>
      <c r="F5" s="38">
        <v>0.05</v>
      </c>
      <c r="G5" s="29">
        <v>0.28999999999999998</v>
      </c>
      <c r="H5" s="38">
        <v>0.24</v>
      </c>
      <c r="I5" s="29">
        <v>0.11</v>
      </c>
      <c r="J5" s="38">
        <v>0.03</v>
      </c>
      <c r="K5" s="29">
        <v>0.13</v>
      </c>
      <c r="L5" s="38">
        <v>0.18</v>
      </c>
      <c r="M5" s="29">
        <v>0.1</v>
      </c>
      <c r="N5" s="38">
        <v>0.06</v>
      </c>
      <c r="O5" s="29">
        <v>0.45</v>
      </c>
      <c r="P5" s="38">
        <v>0.44</v>
      </c>
      <c r="Q5" s="29">
        <v>0.42</v>
      </c>
      <c r="R5" s="38">
        <v>0.56000000000000005</v>
      </c>
      <c r="S5" s="29">
        <f t="shared" si="1"/>
        <v>0.1</v>
      </c>
      <c r="T5" s="37">
        <f>'Graphiques GI'!$B$22 + 'Graphiques GI'!$B$21</f>
        <v>0.28975859351784256</v>
      </c>
      <c r="U5" s="37">
        <f>'Graphiques GI'!$B$21</f>
        <v>0.10756414907339812</v>
      </c>
      <c r="V5" s="37">
        <f>'Graphiques GI'!$B$21</f>
        <v>0.10756414907339812</v>
      </c>
      <c r="W5" s="38">
        <f t="shared" si="2"/>
        <v>0.26</v>
      </c>
      <c r="X5" s="39">
        <f>'Graphiques GI'!$B$34 + 'Graphiques GI'!$B$33</f>
        <v>0.81194469877644415</v>
      </c>
      <c r="Y5" s="39">
        <f>'Graphiques GI'!$B$33</f>
        <v>0.26672247655422188</v>
      </c>
      <c r="Z5" s="39">
        <f>'Graphiques GI'!$B$33</f>
        <v>0.26672247655422188</v>
      </c>
      <c r="AA5" s="40">
        <f t="shared" si="3"/>
        <v>0.12999999999999998</v>
      </c>
      <c r="AB5" s="39">
        <f>'Graphiques GI'!$B$46 + 'Graphiques GI'!$B$45</f>
        <v>0.29358350976639624</v>
      </c>
      <c r="AC5" s="39">
        <f>'Graphiques GI'!$B$45</f>
        <v>0.12688906532195182</v>
      </c>
      <c r="AD5" s="39">
        <f>'Graphiques GI'!$B$45</f>
        <v>0.12688906532195182</v>
      </c>
      <c r="AE5" s="38">
        <f t="shared" si="4"/>
        <v>0.06</v>
      </c>
      <c r="AF5" s="39">
        <f>'Graphiques GI'!$B$58 + 'Graphiques GI'!$B$57</f>
        <v>0.44586151063667712</v>
      </c>
      <c r="AG5" s="39">
        <f>'Graphiques GI'!$B$57</f>
        <v>0.16452817730334371</v>
      </c>
      <c r="AH5" s="39">
        <f>'Graphiques GI'!$B$57</f>
        <v>0.16452817730334371</v>
      </c>
      <c r="AI5" s="40">
        <f t="shared" si="5"/>
        <v>9.9999999999999992E-2</v>
      </c>
      <c r="AJ5" s="39">
        <f>'Graphiques GI'!$B$70 + 'Graphiques GI'!$B$69</f>
        <v>0.43350371809687827</v>
      </c>
      <c r="AK5" s="39">
        <f>'Graphiques GI'!$B$69</f>
        <v>0.16369816254132286</v>
      </c>
      <c r="AL5" s="39">
        <f>'Graphiques GI'!$B$69</f>
        <v>0.16369816254132286</v>
      </c>
      <c r="AM5" s="38">
        <f t="shared" si="6"/>
        <v>0.14000000000000001</v>
      </c>
      <c r="AN5" s="39">
        <f>'Graphiques GI'!$B$82 + 'Graphiques GI'!$B$81</f>
        <v>0.61833434579183444</v>
      </c>
      <c r="AO5" s="39">
        <f>'Graphiques GI'!$B$81</f>
        <v>0.18468569714318567</v>
      </c>
      <c r="AP5" s="39">
        <f>'Graphiques GI'!$B$81</f>
        <v>0.18468569714318567</v>
      </c>
      <c r="AQ5" s="40">
        <f t="shared" si="7"/>
        <v>7.0000000000000007E-2</v>
      </c>
      <c r="AR5" s="39">
        <f>'Graphiques GI'!$B$94 + 'Graphiques GI'!$B$93</f>
        <v>0.51434309459725625</v>
      </c>
      <c r="AS5" s="39">
        <f>'Graphiques GI'!$B$93</f>
        <v>0.19019031681947857</v>
      </c>
      <c r="AT5" s="39">
        <f>'Graphiques GI'!$B$93</f>
        <v>0.19019031681947857</v>
      </c>
      <c r="AU5" s="38">
        <f t="shared" si="8"/>
        <v>0.03</v>
      </c>
      <c r="AV5" s="39">
        <f>'Graphiques GI'!$B$106 + 'Graphiques GI'!$B$105</f>
        <v>0.43080513516816776</v>
      </c>
      <c r="AW5" s="39">
        <f>'Graphiques GI'!$B$105</f>
        <v>0.17391624627927879</v>
      </c>
      <c r="AX5" s="39">
        <f>'Graphiques GI'!$B$105</f>
        <v>0.17391624627927879</v>
      </c>
      <c r="AY5" s="40">
        <f t="shared" si="9"/>
        <v>0.1</v>
      </c>
      <c r="AZ5" s="39">
        <f>'Graphiques GI'!$B$118 + 'Graphiques GI'!$B$117</f>
        <v>0.54303418480793253</v>
      </c>
      <c r="BA5" s="39">
        <f>'Graphiques GI'!$B$117</f>
        <v>0.208964740363488</v>
      </c>
      <c r="BB5" s="39">
        <f>'Graphiques GI'!$B$117</f>
        <v>0.208964740363488</v>
      </c>
      <c r="BC5" s="38">
        <f t="shared" si="10"/>
        <v>0.17</v>
      </c>
      <c r="BD5" s="39">
        <f>'Graphiques GI'!$B$130 + 'Graphiques GI'!$B$129</f>
        <v>0.62703807191536376</v>
      </c>
      <c r="BE5" s="39">
        <f>'Graphiques GI'!$B$129</f>
        <v>0.24103807191536383</v>
      </c>
      <c r="BF5" s="39">
        <f>'Graphiques GI'!$B$129</f>
        <v>0.24103807191536383</v>
      </c>
      <c r="BG5" s="40">
        <f t="shared" si="11"/>
        <v>8.0000000000000016E-2</v>
      </c>
      <c r="BH5" s="39">
        <f>'Graphiques GI'!$B$142 + 'Graphiques GI'!$B$141</f>
        <v>0.78975212279544837</v>
      </c>
      <c r="BI5" s="39">
        <f>'Graphiques GI'!$B$141</f>
        <v>0.22812712279544856</v>
      </c>
      <c r="BJ5" s="39">
        <f>'Graphiques GI'!$B$141</f>
        <v>0.22812712279544856</v>
      </c>
      <c r="BK5" s="38">
        <f t="shared" si="12"/>
        <v>0.10000000000000003</v>
      </c>
      <c r="BL5" s="39">
        <f>'Graphiques GI'!$B$154 + 'Graphiques GI'!$B$153</f>
        <v>0.69737848214039344</v>
      </c>
      <c r="BM5" s="39">
        <f>'Graphiques GI'!$B$153</f>
        <v>0.19929514880706004</v>
      </c>
      <c r="BN5" s="39">
        <f>'Graphiques GI'!$B$153</f>
        <v>0.19929514880706004</v>
      </c>
      <c r="BO5" s="40">
        <f t="shared" si="13"/>
        <v>0.22000000000000003</v>
      </c>
      <c r="BP5" s="39">
        <f>'Graphiques GI'!$B$166 + 'Graphiques GI'!$B$165</f>
        <v>0.73399069004916406</v>
      </c>
      <c r="BQ5" s="39">
        <f>'Graphiques GI'!$B$165</f>
        <v>0.20681013449360838</v>
      </c>
      <c r="BR5" s="39">
        <f>'Graphiques GI'!$B$165</f>
        <v>0.20681013449360838</v>
      </c>
      <c r="BS5" s="38">
        <f t="shared" si="14"/>
        <v>6.9999999999999951E-2</v>
      </c>
      <c r="BT5" s="39">
        <f>'Graphiques GI'!$B$178 + 'Graphiques GI'!$B$177</f>
        <v>0.70591447730495149</v>
      </c>
      <c r="BU5" s="39">
        <f>'Graphiques GI'!$B$177</f>
        <v>0.19680336619384053</v>
      </c>
      <c r="BV5" s="39">
        <f>'Graphiques GI'!$B$177</f>
        <v>0.19680336619384053</v>
      </c>
    </row>
    <row r="6" spans="1:74">
      <c r="A6" s="22">
        <v>43466</v>
      </c>
      <c r="B6" s="20">
        <f t="shared" si="0"/>
        <v>5</v>
      </c>
      <c r="C6" s="19">
        <v>52891322</v>
      </c>
      <c r="D6" s="24" t="e">
        <f>NA()</f>
        <v>#N/A</v>
      </c>
      <c r="E6" s="29">
        <v>0.13</v>
      </c>
      <c r="F6" s="38">
        <v>0.31</v>
      </c>
      <c r="G6" s="29">
        <v>0.16</v>
      </c>
      <c r="H6" s="38">
        <v>0.18</v>
      </c>
      <c r="I6" s="29">
        <v>0.21</v>
      </c>
      <c r="J6" s="38">
        <v>0.17</v>
      </c>
      <c r="K6" s="29">
        <v>0.2</v>
      </c>
      <c r="L6" s="38">
        <v>0.15</v>
      </c>
      <c r="M6" s="29">
        <v>0.2</v>
      </c>
      <c r="N6" s="38">
        <v>0.23</v>
      </c>
      <c r="O6" s="29">
        <v>0.53</v>
      </c>
      <c r="P6" s="38">
        <v>0.54</v>
      </c>
      <c r="Q6" s="29">
        <v>0.64</v>
      </c>
      <c r="R6" s="38">
        <v>0.63</v>
      </c>
      <c r="S6" s="29">
        <f t="shared" si="1"/>
        <v>0.13</v>
      </c>
      <c r="T6" s="37">
        <f>'Graphiques GI'!$B$22 + 'Graphiques GI'!$B$21</f>
        <v>0.28975859351784256</v>
      </c>
      <c r="U6" s="37">
        <f>'Graphiques GI'!$B$21</f>
        <v>0.10756414907339812</v>
      </c>
      <c r="V6" s="37">
        <f>'Graphiques GI'!$B$21</f>
        <v>0.10756414907339812</v>
      </c>
      <c r="W6" s="38">
        <f t="shared" si="2"/>
        <v>0.25999999999999995</v>
      </c>
      <c r="X6" s="39">
        <f>'Graphiques GI'!$B$34 + 'Graphiques GI'!$B$33</f>
        <v>0.81194469877644415</v>
      </c>
      <c r="Y6" s="39">
        <f>'Graphiques GI'!$B$33</f>
        <v>0.26672247655422188</v>
      </c>
      <c r="Z6" s="39">
        <f>'Graphiques GI'!$B$33</f>
        <v>0.26672247655422188</v>
      </c>
      <c r="AA6" s="40">
        <f t="shared" si="3"/>
        <v>0.28000000000000003</v>
      </c>
      <c r="AB6" s="39">
        <f>'Graphiques GI'!$B$46 + 'Graphiques GI'!$B$45</f>
        <v>0.29358350976639624</v>
      </c>
      <c r="AC6" s="39">
        <f>'Graphiques GI'!$B$45</f>
        <v>0.12688906532195182</v>
      </c>
      <c r="AD6" s="39">
        <f>'Graphiques GI'!$B$45</f>
        <v>0.12688906532195182</v>
      </c>
      <c r="AE6" s="38">
        <f t="shared" si="4"/>
        <v>0.39999999999999997</v>
      </c>
      <c r="AF6" s="39">
        <f>'Graphiques GI'!$B$58 + 'Graphiques GI'!$B$57</f>
        <v>0.44586151063667712</v>
      </c>
      <c r="AG6" s="39">
        <f>'Graphiques GI'!$B$57</f>
        <v>0.16452817730334371</v>
      </c>
      <c r="AH6" s="39">
        <f>'Graphiques GI'!$B$57</f>
        <v>0.16452817730334371</v>
      </c>
      <c r="AI6" s="40">
        <f t="shared" si="5"/>
        <v>0.16</v>
      </c>
      <c r="AJ6" s="39">
        <f>'Graphiques GI'!$B$70 + 'Graphiques GI'!$B$69</f>
        <v>0.43350371809687827</v>
      </c>
      <c r="AK6" s="39">
        <f>'Graphiques GI'!$B$69</f>
        <v>0.16369816254132286</v>
      </c>
      <c r="AL6" s="39">
        <f>'Graphiques GI'!$B$69</f>
        <v>0.16369816254132286</v>
      </c>
      <c r="AM6" s="38">
        <f t="shared" si="6"/>
        <v>0.22</v>
      </c>
      <c r="AN6" s="39">
        <f>'Graphiques GI'!$B$82 + 'Graphiques GI'!$B$81</f>
        <v>0.61833434579183444</v>
      </c>
      <c r="AO6" s="39">
        <f>'Graphiques GI'!$B$81</f>
        <v>0.18468569714318567</v>
      </c>
      <c r="AP6" s="39">
        <f>'Graphiques GI'!$B$81</f>
        <v>0.18468569714318567</v>
      </c>
      <c r="AQ6" s="40">
        <f t="shared" si="7"/>
        <v>0.19</v>
      </c>
      <c r="AR6" s="39">
        <f>'Graphiques GI'!$B$94 + 'Graphiques GI'!$B$93</f>
        <v>0.51434309459725625</v>
      </c>
      <c r="AS6" s="39">
        <f>'Graphiques GI'!$B$93</f>
        <v>0.19019031681947857</v>
      </c>
      <c r="AT6" s="39">
        <f>'Graphiques GI'!$B$93</f>
        <v>0.19019031681947857</v>
      </c>
      <c r="AU6" s="38">
        <f t="shared" si="8"/>
        <v>0.13000000000000003</v>
      </c>
      <c r="AV6" s="39">
        <f>'Graphiques GI'!$B$106 + 'Graphiques GI'!$B$105</f>
        <v>0.43080513516816776</v>
      </c>
      <c r="AW6" s="39">
        <f>'Graphiques GI'!$B$105</f>
        <v>0.17391624627927879</v>
      </c>
      <c r="AX6" s="39">
        <f>'Graphiques GI'!$B$105</f>
        <v>0.17391624627927879</v>
      </c>
      <c r="AY6" s="40">
        <f t="shared" si="9"/>
        <v>0.2</v>
      </c>
      <c r="AZ6" s="39">
        <f>'Graphiques GI'!$B$118 + 'Graphiques GI'!$B$117</f>
        <v>0.54303418480793253</v>
      </c>
      <c r="BA6" s="39">
        <f>'Graphiques GI'!$B$117</f>
        <v>0.208964740363488</v>
      </c>
      <c r="BB6" s="39">
        <f>'Graphiques GI'!$B$117</f>
        <v>0.208964740363488</v>
      </c>
      <c r="BC6" s="38">
        <f t="shared" si="10"/>
        <v>0.29000000000000004</v>
      </c>
      <c r="BD6" s="39">
        <f>'Graphiques GI'!$B$130 + 'Graphiques GI'!$B$129</f>
        <v>0.62703807191536376</v>
      </c>
      <c r="BE6" s="39">
        <f>'Graphiques GI'!$B$129</f>
        <v>0.24103807191536383</v>
      </c>
      <c r="BF6" s="39">
        <f>'Graphiques GI'!$B$129</f>
        <v>0.24103807191536383</v>
      </c>
      <c r="BG6" s="40">
        <f t="shared" si="11"/>
        <v>0.18000000000000005</v>
      </c>
      <c r="BH6" s="39">
        <f>'Graphiques GI'!$B$142 + 'Graphiques GI'!$B$141</f>
        <v>0.78975212279544837</v>
      </c>
      <c r="BI6" s="39">
        <f>'Graphiques GI'!$B$141</f>
        <v>0.22812712279544856</v>
      </c>
      <c r="BJ6" s="39">
        <f>'Graphiques GI'!$B$141</f>
        <v>0.22812712279544856</v>
      </c>
      <c r="BK6" s="38">
        <f t="shared" si="12"/>
        <v>0.14000000000000001</v>
      </c>
      <c r="BL6" s="39">
        <f>'Graphiques GI'!$B$154 + 'Graphiques GI'!$B$153</f>
        <v>0.69737848214039344</v>
      </c>
      <c r="BM6" s="39">
        <f>'Graphiques GI'!$B$153</f>
        <v>0.19929514880706004</v>
      </c>
      <c r="BN6" s="39">
        <f>'Graphiques GI'!$B$153</f>
        <v>0.19929514880706004</v>
      </c>
      <c r="BO6" s="40">
        <f t="shared" si="13"/>
        <v>0.17000000000000004</v>
      </c>
      <c r="BP6" s="39">
        <f>'Graphiques GI'!$B$166 + 'Graphiques GI'!$B$165</f>
        <v>0.73399069004916406</v>
      </c>
      <c r="BQ6" s="39">
        <f>'Graphiques GI'!$B$165</f>
        <v>0.20681013449360838</v>
      </c>
      <c r="BR6" s="39">
        <f>'Graphiques GI'!$B$165</f>
        <v>0.20681013449360838</v>
      </c>
      <c r="BS6" s="38">
        <f t="shared" si="14"/>
        <v>7.999999999999996E-2</v>
      </c>
      <c r="BT6" s="39">
        <f>'Graphiques GI'!$B$178 + 'Graphiques GI'!$B$177</f>
        <v>0.70591447730495149</v>
      </c>
      <c r="BU6" s="39">
        <f>'Graphiques GI'!$B$177</f>
        <v>0.19680336619384053</v>
      </c>
      <c r="BV6" s="39">
        <f>'Graphiques GI'!$B$177</f>
        <v>0.19680336619384053</v>
      </c>
    </row>
    <row r="7" spans="1:74">
      <c r="A7" s="22">
        <v>43466</v>
      </c>
      <c r="B7" s="21">
        <f t="shared" si="0"/>
        <v>6</v>
      </c>
      <c r="C7" s="19">
        <v>52882812</v>
      </c>
      <c r="D7" s="24" t="e">
        <f>NA()</f>
        <v>#N/A</v>
      </c>
      <c r="E7" s="29">
        <v>0.26</v>
      </c>
      <c r="F7" s="38">
        <v>0.56999999999999995</v>
      </c>
      <c r="G7" s="29">
        <v>0.44</v>
      </c>
      <c r="H7" s="38">
        <v>0.57999999999999996</v>
      </c>
      <c r="I7" s="29">
        <v>0.37</v>
      </c>
      <c r="J7" s="38">
        <v>0.39</v>
      </c>
      <c r="K7" s="29">
        <v>0.39</v>
      </c>
      <c r="L7" s="38">
        <v>0.28000000000000003</v>
      </c>
      <c r="M7" s="29">
        <v>0.4</v>
      </c>
      <c r="N7" s="38">
        <v>0.52</v>
      </c>
      <c r="O7" s="29">
        <v>0.35</v>
      </c>
      <c r="P7" s="38">
        <v>0.4</v>
      </c>
      <c r="Q7" s="29">
        <v>0.47</v>
      </c>
      <c r="R7" s="38">
        <v>0.55000000000000004</v>
      </c>
      <c r="S7" s="29">
        <f t="shared" si="1"/>
        <v>0.17</v>
      </c>
      <c r="T7" s="37">
        <f>'Graphiques GI'!$B$22 + 'Graphiques GI'!$B$21</f>
        <v>0.28975859351784256</v>
      </c>
      <c r="U7" s="37">
        <f>'Graphiques GI'!$B$21</f>
        <v>0.10756414907339812</v>
      </c>
      <c r="V7" s="37">
        <f>'Graphiques GI'!$B$21</f>
        <v>0.10756414907339812</v>
      </c>
      <c r="W7" s="38">
        <f t="shared" si="2"/>
        <v>0.1100000000000001</v>
      </c>
      <c r="X7" s="39">
        <f>'Graphiques GI'!$B$34 + 'Graphiques GI'!$B$33</f>
        <v>0.81194469877644415</v>
      </c>
      <c r="Y7" s="39">
        <f>'Graphiques GI'!$B$33</f>
        <v>0.26672247655422188</v>
      </c>
      <c r="Z7" s="39">
        <f>'Graphiques GI'!$B$33</f>
        <v>0.26672247655422188</v>
      </c>
      <c r="AA7" s="40">
        <f t="shared" si="3"/>
        <v>0.33</v>
      </c>
      <c r="AB7" s="39">
        <f>'Graphiques GI'!$B$46 + 'Graphiques GI'!$B$45</f>
        <v>0.29358350976639624</v>
      </c>
      <c r="AC7" s="39">
        <f>'Graphiques GI'!$B$45</f>
        <v>0.12688906532195182</v>
      </c>
      <c r="AD7" s="39">
        <f>'Graphiques GI'!$B$45</f>
        <v>0.12688906532195182</v>
      </c>
      <c r="AE7" s="38">
        <f t="shared" si="4"/>
        <v>0.39999999999999997</v>
      </c>
      <c r="AF7" s="39">
        <f>'Graphiques GI'!$B$58 + 'Graphiques GI'!$B$57</f>
        <v>0.44586151063667712</v>
      </c>
      <c r="AG7" s="39">
        <f>'Graphiques GI'!$B$57</f>
        <v>0.16452817730334371</v>
      </c>
      <c r="AH7" s="39">
        <f>'Graphiques GI'!$B$57</f>
        <v>0.16452817730334371</v>
      </c>
      <c r="AI7" s="40">
        <f t="shared" si="5"/>
        <v>0.26</v>
      </c>
      <c r="AJ7" s="39">
        <f>'Graphiques GI'!$B$70 + 'Graphiques GI'!$B$69</f>
        <v>0.43350371809687827</v>
      </c>
      <c r="AK7" s="39">
        <f>'Graphiques GI'!$B$69</f>
        <v>0.16369816254132286</v>
      </c>
      <c r="AL7" s="39">
        <f>'Graphiques GI'!$B$69</f>
        <v>0.16369816254132286</v>
      </c>
      <c r="AM7" s="38">
        <f t="shared" si="6"/>
        <v>0.32</v>
      </c>
      <c r="AN7" s="39">
        <f>'Graphiques GI'!$B$82 + 'Graphiques GI'!$B$81</f>
        <v>0.61833434579183444</v>
      </c>
      <c r="AO7" s="39">
        <f>'Graphiques GI'!$B$81</f>
        <v>0.18468569714318567</v>
      </c>
      <c r="AP7" s="39">
        <f>'Graphiques GI'!$B$81</f>
        <v>0.18468569714318567</v>
      </c>
      <c r="AQ7" s="40">
        <f t="shared" si="7"/>
        <v>0.27</v>
      </c>
      <c r="AR7" s="39">
        <f>'Graphiques GI'!$B$94 + 'Graphiques GI'!$B$93</f>
        <v>0.51434309459725625</v>
      </c>
      <c r="AS7" s="39">
        <f>'Graphiques GI'!$B$93</f>
        <v>0.19019031681947857</v>
      </c>
      <c r="AT7" s="39">
        <f>'Graphiques GI'!$B$93</f>
        <v>0.19019031681947857</v>
      </c>
      <c r="AU7" s="38">
        <f t="shared" si="8"/>
        <v>7.0000000000000034E-2</v>
      </c>
      <c r="AV7" s="39">
        <f>'Graphiques GI'!$B$106 + 'Graphiques GI'!$B$105</f>
        <v>0.43080513516816776</v>
      </c>
      <c r="AW7" s="39">
        <f>'Graphiques GI'!$B$105</f>
        <v>0.17391624627927879</v>
      </c>
      <c r="AX7" s="39">
        <f>'Graphiques GI'!$B$105</f>
        <v>0.17391624627927879</v>
      </c>
      <c r="AY7" s="40">
        <f t="shared" si="9"/>
        <v>4.0000000000000036E-2</v>
      </c>
      <c r="AZ7" s="39">
        <f>'Graphiques GI'!$B$118 + 'Graphiques GI'!$B$117</f>
        <v>0.54303418480793253</v>
      </c>
      <c r="BA7" s="39">
        <f>'Graphiques GI'!$B$117</f>
        <v>0.208964740363488</v>
      </c>
      <c r="BB7" s="39">
        <f>'Graphiques GI'!$B$117</f>
        <v>0.208964740363488</v>
      </c>
      <c r="BC7" s="38">
        <f t="shared" si="10"/>
        <v>7.0000000000000007E-2</v>
      </c>
      <c r="BD7" s="39">
        <f>'Graphiques GI'!$B$130 + 'Graphiques GI'!$B$129</f>
        <v>0.62703807191536376</v>
      </c>
      <c r="BE7" s="39">
        <f>'Graphiques GI'!$B$129</f>
        <v>0.24103807191536383</v>
      </c>
      <c r="BF7" s="39">
        <f>'Graphiques GI'!$B$129</f>
        <v>0.24103807191536383</v>
      </c>
      <c r="BG7" s="40">
        <f t="shared" si="11"/>
        <v>0.27999999999999997</v>
      </c>
      <c r="BH7" s="39">
        <f>'Graphiques GI'!$B$142 + 'Graphiques GI'!$B$141</f>
        <v>0.78975212279544837</v>
      </c>
      <c r="BI7" s="39">
        <f>'Graphiques GI'!$B$141</f>
        <v>0.22812712279544856</v>
      </c>
      <c r="BJ7" s="39">
        <f>'Graphiques GI'!$B$141</f>
        <v>0.22812712279544856</v>
      </c>
      <c r="BK7" s="38">
        <f t="shared" si="12"/>
        <v>0.29000000000000004</v>
      </c>
      <c r="BL7" s="39">
        <f>'Graphiques GI'!$B$154 + 'Graphiques GI'!$B$153</f>
        <v>0.69737848214039344</v>
      </c>
      <c r="BM7" s="39">
        <f>'Graphiques GI'!$B$153</f>
        <v>0.19929514880706004</v>
      </c>
      <c r="BN7" s="39">
        <f>'Graphiques GI'!$B$153</f>
        <v>0.19929514880706004</v>
      </c>
      <c r="BO7" s="40">
        <f t="shared" si="13"/>
        <v>0.19999999999999996</v>
      </c>
      <c r="BP7" s="39">
        <f>'Graphiques GI'!$B$166 + 'Graphiques GI'!$B$165</f>
        <v>0.73399069004916406</v>
      </c>
      <c r="BQ7" s="39">
        <f>'Graphiques GI'!$B$165</f>
        <v>0.20681013449360838</v>
      </c>
      <c r="BR7" s="39">
        <f>'Graphiques GI'!$B$165</f>
        <v>0.20681013449360838</v>
      </c>
      <c r="BS7" s="38">
        <f t="shared" si="14"/>
        <v>0.4</v>
      </c>
      <c r="BT7" s="39">
        <f>'Graphiques GI'!$B$178 + 'Graphiques GI'!$B$177</f>
        <v>0.70591447730495149</v>
      </c>
      <c r="BU7" s="39">
        <f>'Graphiques GI'!$B$177</f>
        <v>0.19680336619384053</v>
      </c>
      <c r="BV7" s="39">
        <f>'Graphiques GI'!$B$177</f>
        <v>0.19680336619384053</v>
      </c>
    </row>
    <row r="8" spans="1:74">
      <c r="A8" s="22">
        <v>43466</v>
      </c>
      <c r="B8" s="20">
        <f t="shared" si="0"/>
        <v>7</v>
      </c>
      <c r="C8" s="19">
        <v>52891326</v>
      </c>
      <c r="D8" s="24" t="e">
        <f>NA()</f>
        <v>#N/A</v>
      </c>
      <c r="E8" s="29">
        <v>0.09</v>
      </c>
      <c r="F8" s="38">
        <v>0.68</v>
      </c>
      <c r="G8" s="29">
        <v>0.11</v>
      </c>
      <c r="H8" s="38">
        <v>0.18</v>
      </c>
      <c r="I8" s="29">
        <v>0.11</v>
      </c>
      <c r="J8" s="38">
        <v>7.0000000000000007E-2</v>
      </c>
      <c r="K8" s="29">
        <v>0.12</v>
      </c>
      <c r="L8" s="38">
        <v>0.21</v>
      </c>
      <c r="M8" s="29">
        <v>0.36</v>
      </c>
      <c r="N8" s="38">
        <v>0.45</v>
      </c>
      <c r="O8" s="29">
        <v>7.0000000000000007E-2</v>
      </c>
      <c r="P8" s="38">
        <v>0.11</v>
      </c>
      <c r="Q8" s="29">
        <v>0.27</v>
      </c>
      <c r="R8" s="38">
        <v>0.15</v>
      </c>
      <c r="S8" s="29">
        <f t="shared" si="1"/>
        <v>7.0000000000000007E-2</v>
      </c>
      <c r="T8" s="37">
        <f>'Graphiques GI'!$B$22 + 'Graphiques GI'!$B$21</f>
        <v>0.28975859351784256</v>
      </c>
      <c r="U8" s="37">
        <f>'Graphiques GI'!$B$21</f>
        <v>0.10756414907339812</v>
      </c>
      <c r="V8" s="37">
        <f>'Graphiques GI'!$B$21</f>
        <v>0.10756414907339812</v>
      </c>
      <c r="W8" s="38">
        <f t="shared" si="2"/>
        <v>0.12</v>
      </c>
      <c r="X8" s="39">
        <f>'Graphiques GI'!$B$34 + 'Graphiques GI'!$B$33</f>
        <v>0.81194469877644415</v>
      </c>
      <c r="Y8" s="39">
        <f>'Graphiques GI'!$B$33</f>
        <v>0.26672247655422188</v>
      </c>
      <c r="Z8" s="39">
        <f>'Graphiques GI'!$B$33</f>
        <v>0.26672247655422188</v>
      </c>
      <c r="AA8" s="40">
        <f t="shared" si="3"/>
        <v>0.06</v>
      </c>
      <c r="AB8" s="39">
        <f>'Graphiques GI'!$B$46 + 'Graphiques GI'!$B$45</f>
        <v>0.29358350976639624</v>
      </c>
      <c r="AC8" s="39">
        <f>'Graphiques GI'!$B$45</f>
        <v>0.12688906532195182</v>
      </c>
      <c r="AD8" s="39">
        <f>'Graphiques GI'!$B$45</f>
        <v>0.12688906532195182</v>
      </c>
      <c r="AE8" s="38">
        <f t="shared" si="4"/>
        <v>0.26</v>
      </c>
      <c r="AF8" s="39">
        <f>'Graphiques GI'!$B$58 + 'Graphiques GI'!$B$57</f>
        <v>0.44586151063667712</v>
      </c>
      <c r="AG8" s="39">
        <f>'Graphiques GI'!$B$57</f>
        <v>0.16452817730334371</v>
      </c>
      <c r="AH8" s="39">
        <f>'Graphiques GI'!$B$57</f>
        <v>0.16452817730334371</v>
      </c>
      <c r="AI8" s="40">
        <f t="shared" si="5"/>
        <v>0.37</v>
      </c>
      <c r="AJ8" s="39">
        <f>'Graphiques GI'!$B$70 + 'Graphiques GI'!$B$69</f>
        <v>0.43350371809687827</v>
      </c>
      <c r="AK8" s="39">
        <f>'Graphiques GI'!$B$69</f>
        <v>0.16369816254132286</v>
      </c>
      <c r="AL8" s="39">
        <f>'Graphiques GI'!$B$69</f>
        <v>0.16369816254132286</v>
      </c>
      <c r="AM8" s="38">
        <f t="shared" si="6"/>
        <v>0.37</v>
      </c>
      <c r="AN8" s="39">
        <f>'Graphiques GI'!$B$82 + 'Graphiques GI'!$B$81</f>
        <v>0.61833434579183444</v>
      </c>
      <c r="AO8" s="39">
        <f>'Graphiques GI'!$B$81</f>
        <v>0.18468569714318567</v>
      </c>
      <c r="AP8" s="39">
        <f>'Graphiques GI'!$B$81</f>
        <v>0.18468569714318567</v>
      </c>
      <c r="AQ8" s="40">
        <f t="shared" si="7"/>
        <v>0.44000000000000006</v>
      </c>
      <c r="AR8" s="39">
        <f>'Graphiques GI'!$B$94 + 'Graphiques GI'!$B$93</f>
        <v>0.51434309459725625</v>
      </c>
      <c r="AS8" s="39">
        <f>'Graphiques GI'!$B$93</f>
        <v>0.19019031681947857</v>
      </c>
      <c r="AT8" s="39">
        <f>'Graphiques GI'!$B$93</f>
        <v>0.19019031681947857</v>
      </c>
      <c r="AU8" s="38">
        <f t="shared" si="8"/>
        <v>0.19000000000000003</v>
      </c>
      <c r="AV8" s="39">
        <f>'Graphiques GI'!$B$106 + 'Graphiques GI'!$B$105</f>
        <v>0.43080513516816776</v>
      </c>
      <c r="AW8" s="39">
        <f>'Graphiques GI'!$B$105</f>
        <v>0.17391624627927879</v>
      </c>
      <c r="AX8" s="39">
        <f>'Graphiques GI'!$B$105</f>
        <v>0.17391624627927879</v>
      </c>
      <c r="AY8" s="40">
        <f t="shared" si="9"/>
        <v>0.14000000000000001</v>
      </c>
      <c r="AZ8" s="39">
        <f>'Graphiques GI'!$B$118 + 'Graphiques GI'!$B$117</f>
        <v>0.54303418480793253</v>
      </c>
      <c r="BA8" s="39">
        <f>'Graphiques GI'!$B$117</f>
        <v>0.208964740363488</v>
      </c>
      <c r="BB8" s="39">
        <f>'Graphiques GI'!$B$117</f>
        <v>0.208964740363488</v>
      </c>
      <c r="BC8" s="38">
        <f t="shared" si="10"/>
        <v>9.0000000000000024E-2</v>
      </c>
      <c r="BD8" s="39">
        <f>'Graphiques GI'!$B$130 + 'Graphiques GI'!$B$129</f>
        <v>0.62703807191536376</v>
      </c>
      <c r="BE8" s="39">
        <f>'Graphiques GI'!$B$129</f>
        <v>0.24103807191536383</v>
      </c>
      <c r="BF8" s="39">
        <f>'Graphiques GI'!$B$129</f>
        <v>0.24103807191536383</v>
      </c>
      <c r="BG8" s="40">
        <f t="shared" si="11"/>
        <v>0.22999999999999998</v>
      </c>
      <c r="BH8" s="39">
        <f>'Graphiques GI'!$B$142 + 'Graphiques GI'!$B$141</f>
        <v>0.78975212279544837</v>
      </c>
      <c r="BI8" s="39">
        <f>'Graphiques GI'!$B$141</f>
        <v>0.22812712279544856</v>
      </c>
      <c r="BJ8" s="39">
        <f>'Graphiques GI'!$B$141</f>
        <v>0.22812712279544856</v>
      </c>
      <c r="BK8" s="38">
        <f t="shared" si="12"/>
        <v>0.18</v>
      </c>
      <c r="BL8" s="39">
        <f>'Graphiques GI'!$B$154 + 'Graphiques GI'!$B$153</f>
        <v>0.69737848214039344</v>
      </c>
      <c r="BM8" s="39">
        <f>'Graphiques GI'!$B$153</f>
        <v>0.19929514880706004</v>
      </c>
      <c r="BN8" s="39">
        <f>'Graphiques GI'!$B$153</f>
        <v>0.19929514880706004</v>
      </c>
      <c r="BO8" s="40">
        <f t="shared" si="13"/>
        <v>0.2</v>
      </c>
      <c r="BP8" s="39">
        <f>'Graphiques GI'!$B$166 + 'Graphiques GI'!$B$165</f>
        <v>0.73399069004916406</v>
      </c>
      <c r="BQ8" s="39">
        <f>'Graphiques GI'!$B$165</f>
        <v>0.20681013449360838</v>
      </c>
      <c r="BR8" s="39">
        <f>'Graphiques GI'!$B$165</f>
        <v>0.20681013449360838</v>
      </c>
      <c r="BS8" s="38">
        <f t="shared" si="14"/>
        <v>0.21</v>
      </c>
      <c r="BT8" s="39">
        <f>'Graphiques GI'!$B$178 + 'Graphiques GI'!$B$177</f>
        <v>0.70591447730495149</v>
      </c>
      <c r="BU8" s="39">
        <f>'Graphiques GI'!$B$177</f>
        <v>0.19680336619384053</v>
      </c>
      <c r="BV8" s="39">
        <f>'Graphiques GI'!$B$177</f>
        <v>0.19680336619384053</v>
      </c>
    </row>
    <row r="9" spans="1:74">
      <c r="A9" s="22">
        <v>43466</v>
      </c>
      <c r="B9" s="21">
        <f t="shared" si="0"/>
        <v>8</v>
      </c>
      <c r="C9" s="19">
        <v>52905976</v>
      </c>
      <c r="D9" s="24" t="e">
        <f>NA()</f>
        <v>#N/A</v>
      </c>
      <c r="E9" s="29">
        <v>0.16</v>
      </c>
      <c r="F9" s="38">
        <v>0.56000000000000005</v>
      </c>
      <c r="G9" s="29">
        <v>0.05</v>
      </c>
      <c r="H9" s="38">
        <v>0.44</v>
      </c>
      <c r="I9" s="29">
        <v>0.48</v>
      </c>
      <c r="J9" s="38">
        <v>0.44</v>
      </c>
      <c r="K9" s="29">
        <v>0.56000000000000005</v>
      </c>
      <c r="L9" s="38">
        <v>0.4</v>
      </c>
      <c r="M9" s="29">
        <v>0.5</v>
      </c>
      <c r="N9" s="38">
        <v>0.54</v>
      </c>
      <c r="O9" s="29">
        <v>0.3</v>
      </c>
      <c r="P9" s="38">
        <v>0.28999999999999998</v>
      </c>
      <c r="Q9" s="29">
        <v>7.0000000000000007E-2</v>
      </c>
      <c r="R9" s="38">
        <v>0.36</v>
      </c>
      <c r="S9" s="29">
        <f t="shared" si="1"/>
        <v>0.08</v>
      </c>
      <c r="T9" s="37">
        <f>'Graphiques GI'!$B$22 + 'Graphiques GI'!$B$21</f>
        <v>0.28975859351784256</v>
      </c>
      <c r="U9" s="37">
        <f>'Graphiques GI'!$B$21</f>
        <v>0.10756414907339812</v>
      </c>
      <c r="V9" s="37">
        <f>'Graphiques GI'!$B$21</f>
        <v>0.10756414907339812</v>
      </c>
      <c r="W9" s="38">
        <f t="shared" si="2"/>
        <v>0.11000000000000004</v>
      </c>
      <c r="X9" s="39">
        <f>'Graphiques GI'!$B$34 + 'Graphiques GI'!$B$33</f>
        <v>0.81194469877644415</v>
      </c>
      <c r="Y9" s="39">
        <f>'Graphiques GI'!$B$33</f>
        <v>0.26672247655422188</v>
      </c>
      <c r="Z9" s="39">
        <f>'Graphiques GI'!$B$33</f>
        <v>0.26672247655422188</v>
      </c>
      <c r="AA9" s="40">
        <f t="shared" si="3"/>
        <v>0.05</v>
      </c>
      <c r="AB9" s="39">
        <f>'Graphiques GI'!$B$46 + 'Graphiques GI'!$B$45</f>
        <v>0.29358350976639624</v>
      </c>
      <c r="AC9" s="39">
        <f>'Graphiques GI'!$B$45</f>
        <v>0.12688906532195182</v>
      </c>
      <c r="AD9" s="39">
        <f>'Graphiques GI'!$B$45</f>
        <v>0.12688906532195182</v>
      </c>
      <c r="AE9" s="38">
        <f t="shared" si="4"/>
        <v>0.24</v>
      </c>
      <c r="AF9" s="39">
        <f>'Graphiques GI'!$B$58 + 'Graphiques GI'!$B$57</f>
        <v>0.44586151063667712</v>
      </c>
      <c r="AG9" s="39">
        <f>'Graphiques GI'!$B$57</f>
        <v>0.16452817730334371</v>
      </c>
      <c r="AH9" s="39">
        <f>'Graphiques GI'!$B$57</f>
        <v>0.16452817730334371</v>
      </c>
      <c r="AI9" s="40">
        <f t="shared" si="5"/>
        <v>0.30999999999999994</v>
      </c>
      <c r="AJ9" s="39">
        <f>'Graphiques GI'!$B$70 + 'Graphiques GI'!$B$69</f>
        <v>0.43350371809687827</v>
      </c>
      <c r="AK9" s="39">
        <f>'Graphiques GI'!$B$69</f>
        <v>0.16369816254132286</v>
      </c>
      <c r="AL9" s="39">
        <f>'Graphiques GI'!$B$69</f>
        <v>0.16369816254132286</v>
      </c>
      <c r="AM9" s="38">
        <f t="shared" si="6"/>
        <v>0.3</v>
      </c>
      <c r="AN9" s="39">
        <f>'Graphiques GI'!$B$82 + 'Graphiques GI'!$B$81</f>
        <v>0.61833434579183444</v>
      </c>
      <c r="AO9" s="39">
        <f>'Graphiques GI'!$B$81</f>
        <v>0.18468569714318567</v>
      </c>
      <c r="AP9" s="39">
        <f>'Graphiques GI'!$B$81</f>
        <v>0.18468569714318567</v>
      </c>
      <c r="AQ9" s="40">
        <f t="shared" si="7"/>
        <v>0.38000000000000006</v>
      </c>
      <c r="AR9" s="39">
        <f>'Graphiques GI'!$B$94 + 'Graphiques GI'!$B$93</f>
        <v>0.51434309459725625</v>
      </c>
      <c r="AS9" s="39">
        <f>'Graphiques GI'!$B$93</f>
        <v>0.19019031681947857</v>
      </c>
      <c r="AT9" s="39">
        <f>'Graphiques GI'!$B$93</f>
        <v>0.19019031681947857</v>
      </c>
      <c r="AU9" s="38">
        <f t="shared" si="8"/>
        <v>0.2</v>
      </c>
      <c r="AV9" s="39">
        <f>'Graphiques GI'!$B$106 + 'Graphiques GI'!$B$105</f>
        <v>0.43080513516816776</v>
      </c>
      <c r="AW9" s="39">
        <f>'Graphiques GI'!$B$105</f>
        <v>0.17391624627927879</v>
      </c>
      <c r="AX9" s="39">
        <f>'Graphiques GI'!$B$105</f>
        <v>0.17391624627927879</v>
      </c>
      <c r="AY9" s="40">
        <f t="shared" si="9"/>
        <v>0.24</v>
      </c>
      <c r="AZ9" s="39">
        <f>'Graphiques GI'!$B$118 + 'Graphiques GI'!$B$117</f>
        <v>0.54303418480793253</v>
      </c>
      <c r="BA9" s="39">
        <f>'Graphiques GI'!$B$117</f>
        <v>0.208964740363488</v>
      </c>
      <c r="BB9" s="39">
        <f>'Graphiques GI'!$B$117</f>
        <v>0.208964740363488</v>
      </c>
      <c r="BC9" s="38">
        <f t="shared" si="10"/>
        <v>0.2</v>
      </c>
      <c r="BD9" s="39">
        <f>'Graphiques GI'!$B$130 + 'Graphiques GI'!$B$129</f>
        <v>0.62703807191536376</v>
      </c>
      <c r="BE9" s="39">
        <f>'Graphiques GI'!$B$129</f>
        <v>0.24103807191536383</v>
      </c>
      <c r="BF9" s="39">
        <f>'Graphiques GI'!$B$129</f>
        <v>0.24103807191536383</v>
      </c>
      <c r="BG9" s="40">
        <f t="shared" si="11"/>
        <v>0.10999999999999999</v>
      </c>
      <c r="BH9" s="39">
        <f>'Graphiques GI'!$B$142 + 'Graphiques GI'!$B$141</f>
        <v>0.78975212279544837</v>
      </c>
      <c r="BI9" s="39">
        <f>'Graphiques GI'!$B$141</f>
        <v>0.22812712279544856</v>
      </c>
      <c r="BJ9" s="39">
        <f>'Graphiques GI'!$B$141</f>
        <v>0.22812712279544856</v>
      </c>
      <c r="BK9" s="38">
        <f t="shared" si="12"/>
        <v>0.12</v>
      </c>
      <c r="BL9" s="39">
        <f>'Graphiques GI'!$B$154 + 'Graphiques GI'!$B$153</f>
        <v>0.69737848214039344</v>
      </c>
      <c r="BM9" s="39">
        <f>'Graphiques GI'!$B$153</f>
        <v>0.19929514880706004</v>
      </c>
      <c r="BN9" s="39">
        <f>'Graphiques GI'!$B$153</f>
        <v>0.19929514880706004</v>
      </c>
      <c r="BO9" s="40">
        <f t="shared" si="13"/>
        <v>0.42</v>
      </c>
      <c r="BP9" s="39">
        <f>'Graphiques GI'!$B$166 + 'Graphiques GI'!$B$165</f>
        <v>0.73399069004916406</v>
      </c>
      <c r="BQ9" s="39">
        <f>'Graphiques GI'!$B$165</f>
        <v>0.20681013449360838</v>
      </c>
      <c r="BR9" s="39">
        <f>'Graphiques GI'!$B$165</f>
        <v>0.20681013449360838</v>
      </c>
      <c r="BS9" s="38">
        <f t="shared" si="14"/>
        <v>4.9999999999999989E-2</v>
      </c>
      <c r="BT9" s="39">
        <f>'Graphiques GI'!$B$178 + 'Graphiques GI'!$B$177</f>
        <v>0.70591447730495149</v>
      </c>
      <c r="BU9" s="39">
        <f>'Graphiques GI'!$B$177</f>
        <v>0.19680336619384053</v>
      </c>
      <c r="BV9" s="39">
        <f>'Graphiques GI'!$B$177</f>
        <v>0.19680336619384053</v>
      </c>
    </row>
    <row r="10" spans="1:74">
      <c r="A10" s="22">
        <v>43466</v>
      </c>
      <c r="B10" s="20">
        <f t="shared" si="0"/>
        <v>9</v>
      </c>
      <c r="C10" s="19">
        <v>52891325</v>
      </c>
      <c r="D10" s="24" t="e">
        <f>NA()</f>
        <v>#N/A</v>
      </c>
      <c r="E10" s="29">
        <v>0.08</v>
      </c>
      <c r="F10" s="38">
        <v>0.45</v>
      </c>
      <c r="G10" s="29">
        <v>0.1</v>
      </c>
      <c r="H10" s="38">
        <v>0.2</v>
      </c>
      <c r="I10" s="29">
        <v>0.17</v>
      </c>
      <c r="J10" s="38">
        <v>0.14000000000000001</v>
      </c>
      <c r="K10" s="29">
        <v>0.18</v>
      </c>
      <c r="L10" s="38">
        <v>0.2</v>
      </c>
      <c r="M10" s="29">
        <v>0.26</v>
      </c>
      <c r="N10" s="38">
        <v>0.34</v>
      </c>
      <c r="O10" s="29">
        <v>0.41</v>
      </c>
      <c r="P10" s="38">
        <v>0.41</v>
      </c>
      <c r="Q10" s="29">
        <v>0.49</v>
      </c>
      <c r="R10" s="38">
        <v>0.41</v>
      </c>
      <c r="S10" s="29">
        <f t="shared" si="1"/>
        <v>7.0000000000000007E-2</v>
      </c>
      <c r="T10" s="37">
        <f>'Graphiques GI'!$B$22 + 'Graphiques GI'!$B$21</f>
        <v>0.28975859351784256</v>
      </c>
      <c r="U10" s="37">
        <f>'Graphiques GI'!$B$21</f>
        <v>0.10756414907339812</v>
      </c>
      <c r="V10" s="37">
        <f>'Graphiques GI'!$B$21</f>
        <v>0.10756414907339812</v>
      </c>
      <c r="W10" s="38">
        <f t="shared" si="2"/>
        <v>0.26</v>
      </c>
      <c r="X10" s="39">
        <f>'Graphiques GI'!$B$34 + 'Graphiques GI'!$B$33</f>
        <v>0.81194469877644415</v>
      </c>
      <c r="Y10" s="39">
        <f>'Graphiques GI'!$B$33</f>
        <v>0.26672247655422188</v>
      </c>
      <c r="Z10" s="39">
        <f>'Graphiques GI'!$B$33</f>
        <v>0.26672247655422188</v>
      </c>
      <c r="AA10" s="40">
        <f t="shared" si="3"/>
        <v>0.03</v>
      </c>
      <c r="AB10" s="39">
        <f>'Graphiques GI'!$B$46 + 'Graphiques GI'!$B$45</f>
        <v>0.29358350976639624</v>
      </c>
      <c r="AC10" s="39">
        <f>'Graphiques GI'!$B$45</f>
        <v>0.12688906532195182</v>
      </c>
      <c r="AD10" s="39">
        <f>'Graphiques GI'!$B$45</f>
        <v>0.12688906532195182</v>
      </c>
      <c r="AE10" s="38">
        <f t="shared" si="4"/>
        <v>0.12000000000000001</v>
      </c>
      <c r="AF10" s="39">
        <f>'Graphiques GI'!$B$58 + 'Graphiques GI'!$B$57</f>
        <v>0.44586151063667712</v>
      </c>
      <c r="AG10" s="39">
        <f>'Graphiques GI'!$B$57</f>
        <v>0.16452817730334371</v>
      </c>
      <c r="AH10" s="39">
        <f>'Graphiques GI'!$B$57</f>
        <v>0.16452817730334371</v>
      </c>
      <c r="AI10" s="40">
        <f t="shared" si="5"/>
        <v>9.0000000000000011E-2</v>
      </c>
      <c r="AJ10" s="39">
        <f>'Graphiques GI'!$B$70 + 'Graphiques GI'!$B$69</f>
        <v>0.43350371809687827</v>
      </c>
      <c r="AK10" s="39">
        <f>'Graphiques GI'!$B$69</f>
        <v>0.16369816254132286</v>
      </c>
      <c r="AL10" s="39">
        <f>'Graphiques GI'!$B$69</f>
        <v>0.16369816254132286</v>
      </c>
      <c r="AM10" s="38">
        <f t="shared" si="6"/>
        <v>6.0000000000000012E-2</v>
      </c>
      <c r="AN10" s="39">
        <f>'Graphiques GI'!$B$82 + 'Graphiques GI'!$B$81</f>
        <v>0.61833434579183444</v>
      </c>
      <c r="AO10" s="39">
        <f>'Graphiques GI'!$B$81</f>
        <v>0.18468569714318567</v>
      </c>
      <c r="AP10" s="39">
        <f>'Graphiques GI'!$B$81</f>
        <v>0.18468569714318567</v>
      </c>
      <c r="AQ10" s="40">
        <f t="shared" si="7"/>
        <v>0.13</v>
      </c>
      <c r="AR10" s="39">
        <f>'Graphiques GI'!$B$94 + 'Graphiques GI'!$B$93</f>
        <v>0.51434309459725625</v>
      </c>
      <c r="AS10" s="39">
        <f>'Graphiques GI'!$B$93</f>
        <v>0.19019031681947857</v>
      </c>
      <c r="AT10" s="39">
        <f>'Graphiques GI'!$B$93</f>
        <v>0.19019031681947857</v>
      </c>
      <c r="AU10" s="38">
        <f t="shared" si="8"/>
        <v>0.17</v>
      </c>
      <c r="AV10" s="39">
        <f>'Graphiques GI'!$B$106 + 'Graphiques GI'!$B$105</f>
        <v>0.43080513516816776</v>
      </c>
      <c r="AW10" s="39">
        <f>'Graphiques GI'!$B$105</f>
        <v>0.17391624627927879</v>
      </c>
      <c r="AX10" s="39">
        <f>'Graphiques GI'!$B$105</f>
        <v>0.17391624627927879</v>
      </c>
      <c r="AY10" s="40">
        <f t="shared" si="9"/>
        <v>0.23</v>
      </c>
      <c r="AZ10" s="39">
        <f>'Graphiques GI'!$B$118 + 'Graphiques GI'!$B$117</f>
        <v>0.54303418480793253</v>
      </c>
      <c r="BA10" s="39">
        <f>'Graphiques GI'!$B$117</f>
        <v>0.208964740363488</v>
      </c>
      <c r="BB10" s="39">
        <f>'Graphiques GI'!$B$117</f>
        <v>0.208964740363488</v>
      </c>
      <c r="BC10" s="38">
        <f t="shared" si="10"/>
        <v>0.29000000000000004</v>
      </c>
      <c r="BD10" s="39">
        <f>'Graphiques GI'!$B$130 + 'Graphiques GI'!$B$129</f>
        <v>0.62703807191536376</v>
      </c>
      <c r="BE10" s="39">
        <f>'Graphiques GI'!$B$129</f>
        <v>0.24103807191536383</v>
      </c>
      <c r="BF10" s="39">
        <f>'Graphiques GI'!$B$129</f>
        <v>0.24103807191536383</v>
      </c>
      <c r="BG10" s="40">
        <f t="shared" si="11"/>
        <v>2.9999999999999971E-2</v>
      </c>
      <c r="BH10" s="39">
        <f>'Graphiques GI'!$B$142 + 'Graphiques GI'!$B$141</f>
        <v>0.78975212279544837</v>
      </c>
      <c r="BI10" s="39">
        <f>'Graphiques GI'!$B$141</f>
        <v>0.22812712279544856</v>
      </c>
      <c r="BJ10" s="39">
        <f>'Graphiques GI'!$B$141</f>
        <v>0.22812712279544856</v>
      </c>
      <c r="BK10" s="38">
        <f t="shared" si="12"/>
        <v>6.9999999999999951E-2</v>
      </c>
      <c r="BL10" s="39">
        <f>'Graphiques GI'!$B$154 + 'Graphiques GI'!$B$153</f>
        <v>0.69737848214039344</v>
      </c>
      <c r="BM10" s="39">
        <f>'Graphiques GI'!$B$153</f>
        <v>0.19929514880706004</v>
      </c>
      <c r="BN10" s="39">
        <f>'Graphiques GI'!$B$153</f>
        <v>0.19929514880706004</v>
      </c>
      <c r="BO10" s="40">
        <f t="shared" si="13"/>
        <v>0.27</v>
      </c>
      <c r="BP10" s="39">
        <f>'Graphiques GI'!$B$166 + 'Graphiques GI'!$B$165</f>
        <v>0.73399069004916406</v>
      </c>
      <c r="BQ10" s="39">
        <f>'Graphiques GI'!$B$165</f>
        <v>0.20681013449360838</v>
      </c>
      <c r="BR10" s="39">
        <f>'Graphiques GI'!$B$165</f>
        <v>0.20681013449360838</v>
      </c>
      <c r="BS10" s="38">
        <f t="shared" si="14"/>
        <v>0.18</v>
      </c>
      <c r="BT10" s="39">
        <f>'Graphiques GI'!$B$178 + 'Graphiques GI'!$B$177</f>
        <v>0.70591447730495149</v>
      </c>
      <c r="BU10" s="39">
        <f>'Graphiques GI'!$B$177</f>
        <v>0.19680336619384053</v>
      </c>
      <c r="BV10" s="39">
        <f>'Graphiques GI'!$B$177</f>
        <v>0.19680336619384053</v>
      </c>
    </row>
    <row r="11" spans="1:74">
      <c r="A11" s="22">
        <v>43466</v>
      </c>
      <c r="B11" s="21">
        <f t="shared" si="0"/>
        <v>10</v>
      </c>
      <c r="C11" s="19">
        <v>52889411</v>
      </c>
      <c r="D11" s="24" t="e">
        <f>NA()</f>
        <v>#N/A</v>
      </c>
      <c r="E11" s="29">
        <v>0.01</v>
      </c>
      <c r="F11" s="38">
        <v>0.19</v>
      </c>
      <c r="G11" s="29">
        <v>0.13</v>
      </c>
      <c r="H11" s="38">
        <v>0.08</v>
      </c>
      <c r="I11" s="29">
        <v>0.08</v>
      </c>
      <c r="J11" s="38">
        <v>0.08</v>
      </c>
      <c r="K11" s="29">
        <v>0.05</v>
      </c>
      <c r="L11" s="38">
        <v>0.03</v>
      </c>
      <c r="M11" s="29">
        <v>0.03</v>
      </c>
      <c r="N11" s="38">
        <v>0.05</v>
      </c>
      <c r="O11" s="29">
        <v>0.38</v>
      </c>
      <c r="P11" s="38">
        <v>0.34</v>
      </c>
      <c r="Q11" s="29">
        <v>0.76</v>
      </c>
      <c r="R11" s="38">
        <v>0.59</v>
      </c>
      <c r="S11" s="29">
        <f t="shared" si="1"/>
        <v>0.04</v>
      </c>
      <c r="T11" s="37">
        <f>'Graphiques GI'!$B$22 + 'Graphiques GI'!$B$21</f>
        <v>0.28975859351784256</v>
      </c>
      <c r="U11" s="37">
        <f>'Graphiques GI'!$B$21</f>
        <v>0.10756414907339812</v>
      </c>
      <c r="V11" s="37">
        <f>'Graphiques GI'!$B$21</f>
        <v>0.10756414907339812</v>
      </c>
      <c r="W11" s="38">
        <f t="shared" si="2"/>
        <v>0.31</v>
      </c>
      <c r="X11" s="39">
        <f>'Graphiques GI'!$B$34 + 'Graphiques GI'!$B$33</f>
        <v>0.81194469877644415</v>
      </c>
      <c r="Y11" s="39">
        <f>'Graphiques GI'!$B$33</f>
        <v>0.26672247655422188</v>
      </c>
      <c r="Z11" s="39">
        <f>'Graphiques GI'!$B$33</f>
        <v>0.26672247655422188</v>
      </c>
      <c r="AA11" s="40">
        <f t="shared" si="3"/>
        <v>0.16999999999999998</v>
      </c>
      <c r="AB11" s="39">
        <f>'Graphiques GI'!$B$46 + 'Graphiques GI'!$B$45</f>
        <v>0.29358350976639624</v>
      </c>
      <c r="AC11" s="39">
        <f>'Graphiques GI'!$B$45</f>
        <v>0.12688906532195182</v>
      </c>
      <c r="AD11" s="39">
        <f>'Graphiques GI'!$B$45</f>
        <v>0.12688906532195182</v>
      </c>
      <c r="AE11" s="38">
        <f t="shared" si="4"/>
        <v>0.22999999999999998</v>
      </c>
      <c r="AF11" s="39">
        <f>'Graphiques GI'!$B$58 + 'Graphiques GI'!$B$57</f>
        <v>0.44586151063667712</v>
      </c>
      <c r="AG11" s="39">
        <f>'Graphiques GI'!$B$57</f>
        <v>0.16452817730334371</v>
      </c>
      <c r="AH11" s="39">
        <f>'Graphiques GI'!$B$57</f>
        <v>0.16452817730334371</v>
      </c>
      <c r="AI11" s="40">
        <f t="shared" si="5"/>
        <v>0.13</v>
      </c>
      <c r="AJ11" s="39">
        <f>'Graphiques GI'!$B$70 + 'Graphiques GI'!$B$69</f>
        <v>0.43350371809687827</v>
      </c>
      <c r="AK11" s="39">
        <f>'Graphiques GI'!$B$69</f>
        <v>0.16369816254132286</v>
      </c>
      <c r="AL11" s="39">
        <f>'Graphiques GI'!$B$69</f>
        <v>0.16369816254132286</v>
      </c>
      <c r="AM11" s="38">
        <f t="shared" si="6"/>
        <v>0.16999999999999998</v>
      </c>
      <c r="AN11" s="39">
        <f>'Graphiques GI'!$B$82 + 'Graphiques GI'!$B$81</f>
        <v>0.61833434579183444</v>
      </c>
      <c r="AO11" s="39">
        <f>'Graphiques GI'!$B$81</f>
        <v>0.18468569714318567</v>
      </c>
      <c r="AP11" s="39">
        <f>'Graphiques GI'!$B$81</f>
        <v>0.18468569714318567</v>
      </c>
      <c r="AQ11" s="40">
        <f t="shared" si="7"/>
        <v>0.2</v>
      </c>
      <c r="AR11" s="39">
        <f>'Graphiques GI'!$B$94 + 'Graphiques GI'!$B$93</f>
        <v>0.51434309459725625</v>
      </c>
      <c r="AS11" s="39">
        <f>'Graphiques GI'!$B$93</f>
        <v>0.19019031681947857</v>
      </c>
      <c r="AT11" s="39">
        <f>'Graphiques GI'!$B$93</f>
        <v>0.19019031681947857</v>
      </c>
      <c r="AU11" s="38">
        <f t="shared" si="8"/>
        <v>0.14000000000000001</v>
      </c>
      <c r="AV11" s="39">
        <f>'Graphiques GI'!$B$106 + 'Graphiques GI'!$B$105</f>
        <v>0.43080513516816776</v>
      </c>
      <c r="AW11" s="39">
        <f>'Graphiques GI'!$B$105</f>
        <v>0.17391624627927879</v>
      </c>
      <c r="AX11" s="39">
        <f>'Graphiques GI'!$B$105</f>
        <v>0.17391624627927879</v>
      </c>
      <c r="AY11" s="40">
        <f t="shared" si="9"/>
        <v>0.35</v>
      </c>
      <c r="AZ11" s="39">
        <f>'Graphiques GI'!$B$118 + 'Graphiques GI'!$B$117</f>
        <v>0.54303418480793253</v>
      </c>
      <c r="BA11" s="39">
        <f>'Graphiques GI'!$B$117</f>
        <v>0.208964740363488</v>
      </c>
      <c r="BB11" s="39">
        <f>'Graphiques GI'!$B$117</f>
        <v>0.208964740363488</v>
      </c>
      <c r="BC11" s="38">
        <f t="shared" si="10"/>
        <v>0.23000000000000004</v>
      </c>
      <c r="BD11" s="39">
        <f>'Graphiques GI'!$B$130 + 'Graphiques GI'!$B$129</f>
        <v>0.62703807191536376</v>
      </c>
      <c r="BE11" s="39">
        <f>'Graphiques GI'!$B$129</f>
        <v>0.24103807191536383</v>
      </c>
      <c r="BF11" s="39">
        <f>'Graphiques GI'!$B$129</f>
        <v>0.24103807191536383</v>
      </c>
      <c r="BG11" s="40">
        <f t="shared" si="11"/>
        <v>0.33999999999999997</v>
      </c>
      <c r="BH11" s="39">
        <f>'Graphiques GI'!$B$142 + 'Graphiques GI'!$B$141</f>
        <v>0.78975212279544837</v>
      </c>
      <c r="BI11" s="39">
        <f>'Graphiques GI'!$B$141</f>
        <v>0.22812712279544856</v>
      </c>
      <c r="BJ11" s="39">
        <f>'Graphiques GI'!$B$141</f>
        <v>0.22812712279544856</v>
      </c>
      <c r="BK11" s="38">
        <f t="shared" si="12"/>
        <v>0.42</v>
      </c>
      <c r="BL11" s="39">
        <f>'Graphiques GI'!$B$154 + 'Graphiques GI'!$B$153</f>
        <v>0.69737848214039344</v>
      </c>
      <c r="BM11" s="39">
        <f>'Graphiques GI'!$B$153</f>
        <v>0.19929514880706004</v>
      </c>
      <c r="BN11" s="39">
        <f>'Graphiques GI'!$B$153</f>
        <v>0.19929514880706004</v>
      </c>
      <c r="BO11" s="40">
        <f t="shared" si="13"/>
        <v>1.0000000000000009E-2</v>
      </c>
      <c r="BP11" s="39">
        <f>'Graphiques GI'!$B$166 + 'Graphiques GI'!$B$165</f>
        <v>0.73399069004916406</v>
      </c>
      <c r="BQ11" s="39">
        <f>'Graphiques GI'!$B$165</f>
        <v>0.20681013449360838</v>
      </c>
      <c r="BR11" s="39">
        <f>'Graphiques GI'!$B$165</f>
        <v>0.20681013449360838</v>
      </c>
      <c r="BS11" s="38">
        <f t="shared" si="14"/>
        <v>0.27</v>
      </c>
      <c r="BT11" s="39">
        <f>'Graphiques GI'!$B$178 + 'Graphiques GI'!$B$177</f>
        <v>0.70591447730495149</v>
      </c>
      <c r="BU11" s="39">
        <f>'Graphiques GI'!$B$177</f>
        <v>0.19680336619384053</v>
      </c>
      <c r="BV11" s="39">
        <f>'Graphiques GI'!$B$177</f>
        <v>0.19680336619384053</v>
      </c>
    </row>
    <row r="12" spans="1:74">
      <c r="A12" s="22">
        <v>43466</v>
      </c>
      <c r="B12" s="20">
        <f t="shared" si="0"/>
        <v>11</v>
      </c>
      <c r="C12" s="19">
        <v>52891327</v>
      </c>
      <c r="D12" s="24" t="e">
        <f>NA()</f>
        <v>#N/A</v>
      </c>
      <c r="E12" s="29">
        <v>0.05</v>
      </c>
      <c r="F12" s="38">
        <v>0.5</v>
      </c>
      <c r="G12" s="29">
        <v>0.3</v>
      </c>
      <c r="H12" s="38">
        <v>0.31</v>
      </c>
      <c r="I12" s="29">
        <v>0.21</v>
      </c>
      <c r="J12" s="38">
        <v>0.25</v>
      </c>
      <c r="K12" s="29">
        <v>0.25</v>
      </c>
      <c r="L12" s="38">
        <v>0.17</v>
      </c>
      <c r="M12" s="29">
        <v>0.38</v>
      </c>
      <c r="N12" s="38">
        <v>0.28000000000000003</v>
      </c>
      <c r="O12" s="29">
        <v>0.72</v>
      </c>
      <c r="P12" s="38">
        <v>0.76</v>
      </c>
      <c r="Q12" s="29">
        <v>0.77</v>
      </c>
      <c r="R12" s="38">
        <v>0.86</v>
      </c>
      <c r="S12" s="29">
        <f t="shared" si="1"/>
        <v>2.0000000000000004E-2</v>
      </c>
      <c r="T12" s="37">
        <f>'Graphiques GI'!$B$22 + 'Graphiques GI'!$B$21</f>
        <v>0.28975859351784256</v>
      </c>
      <c r="U12" s="37">
        <f>'Graphiques GI'!$B$21</f>
        <v>0.10756414907339812</v>
      </c>
      <c r="V12" s="37">
        <f>'Graphiques GI'!$B$21</f>
        <v>0.10756414907339812</v>
      </c>
      <c r="W12" s="38">
        <f t="shared" si="2"/>
        <v>0.24</v>
      </c>
      <c r="X12" s="39">
        <f>'Graphiques GI'!$B$34 + 'Graphiques GI'!$B$33</f>
        <v>0.81194469877644415</v>
      </c>
      <c r="Y12" s="39">
        <f>'Graphiques GI'!$B$33</f>
        <v>0.26672247655422188</v>
      </c>
      <c r="Z12" s="39">
        <f>'Graphiques GI'!$B$33</f>
        <v>0.26672247655422188</v>
      </c>
      <c r="AA12" s="40">
        <f t="shared" si="3"/>
        <v>0.28999999999999998</v>
      </c>
      <c r="AB12" s="39">
        <f>'Graphiques GI'!$B$46 + 'Graphiques GI'!$B$45</f>
        <v>0.29358350976639624</v>
      </c>
      <c r="AC12" s="39">
        <f>'Graphiques GI'!$B$45</f>
        <v>0.12688906532195182</v>
      </c>
      <c r="AD12" s="39">
        <f>'Graphiques GI'!$B$45</f>
        <v>0.12688906532195182</v>
      </c>
      <c r="AE12" s="38">
        <f t="shared" si="4"/>
        <v>7.9999999999999988E-2</v>
      </c>
      <c r="AF12" s="39">
        <f>'Graphiques GI'!$B$58 + 'Graphiques GI'!$B$57</f>
        <v>0.44586151063667712</v>
      </c>
      <c r="AG12" s="39">
        <f>'Graphiques GI'!$B$57</f>
        <v>0.16452817730334371</v>
      </c>
      <c r="AH12" s="39">
        <f>'Graphiques GI'!$B$57</f>
        <v>0.16452817730334371</v>
      </c>
      <c r="AI12" s="40">
        <f t="shared" si="5"/>
        <v>1.999999999999999E-2</v>
      </c>
      <c r="AJ12" s="39">
        <f>'Graphiques GI'!$B$70 + 'Graphiques GI'!$B$69</f>
        <v>0.43350371809687827</v>
      </c>
      <c r="AK12" s="39">
        <f>'Graphiques GI'!$B$69</f>
        <v>0.16369816254132286</v>
      </c>
      <c r="AL12" s="39">
        <f>'Graphiques GI'!$B$69</f>
        <v>0.16369816254132286</v>
      </c>
      <c r="AM12" s="38">
        <f t="shared" si="6"/>
        <v>0.06</v>
      </c>
      <c r="AN12" s="39">
        <f>'Graphiques GI'!$B$82 + 'Graphiques GI'!$B$81</f>
        <v>0.61833434579183444</v>
      </c>
      <c r="AO12" s="39">
        <f>'Graphiques GI'!$B$81</f>
        <v>0.18468569714318567</v>
      </c>
      <c r="AP12" s="39">
        <f>'Graphiques GI'!$B$81</f>
        <v>0.18468569714318567</v>
      </c>
      <c r="AQ12" s="40">
        <f t="shared" si="7"/>
        <v>7.0000000000000007E-2</v>
      </c>
      <c r="AR12" s="39">
        <f>'Graphiques GI'!$B$94 + 'Graphiques GI'!$B$93</f>
        <v>0.51434309459725625</v>
      </c>
      <c r="AS12" s="39">
        <f>'Graphiques GI'!$B$93</f>
        <v>0.19019031681947857</v>
      </c>
      <c r="AT12" s="39">
        <f>'Graphiques GI'!$B$93</f>
        <v>0.19019031681947857</v>
      </c>
      <c r="AU12" s="38">
        <f t="shared" si="8"/>
        <v>2.0000000000000018E-2</v>
      </c>
      <c r="AV12" s="39">
        <f>'Graphiques GI'!$B$106 + 'Graphiques GI'!$B$105</f>
        <v>0.43080513516816776</v>
      </c>
      <c r="AW12" s="39">
        <f>'Graphiques GI'!$B$105</f>
        <v>0.17391624627927879</v>
      </c>
      <c r="AX12" s="39">
        <f>'Graphiques GI'!$B$105</f>
        <v>0.17391624627927879</v>
      </c>
      <c r="AY12" s="40">
        <f t="shared" si="9"/>
        <v>0.22</v>
      </c>
      <c r="AZ12" s="39">
        <f>'Graphiques GI'!$B$118 + 'Graphiques GI'!$B$117</f>
        <v>0.54303418480793253</v>
      </c>
      <c r="BA12" s="39">
        <f>'Graphiques GI'!$B$117</f>
        <v>0.208964740363488</v>
      </c>
      <c r="BB12" s="39">
        <f>'Graphiques GI'!$B$117</f>
        <v>0.208964740363488</v>
      </c>
      <c r="BC12" s="38">
        <f t="shared" si="10"/>
        <v>6.0000000000000026E-2</v>
      </c>
      <c r="BD12" s="39">
        <f>'Graphiques GI'!$B$130 + 'Graphiques GI'!$B$129</f>
        <v>0.62703807191536376</v>
      </c>
      <c r="BE12" s="39">
        <f>'Graphiques GI'!$B$129</f>
        <v>0.24103807191536383</v>
      </c>
      <c r="BF12" s="39">
        <f>'Graphiques GI'!$B$129</f>
        <v>0.24103807191536383</v>
      </c>
      <c r="BG12" s="40">
        <f t="shared" si="11"/>
        <v>0.64999999999999991</v>
      </c>
      <c r="BH12" s="39">
        <f>'Graphiques GI'!$B$142 + 'Graphiques GI'!$B$141</f>
        <v>0.78975212279544837</v>
      </c>
      <c r="BI12" s="39">
        <f>'Graphiques GI'!$B$141</f>
        <v>0.22812712279544856</v>
      </c>
      <c r="BJ12" s="39">
        <f>'Graphiques GI'!$B$141</f>
        <v>0.22812712279544856</v>
      </c>
      <c r="BK12" s="38">
        <f t="shared" si="12"/>
        <v>0.58000000000000007</v>
      </c>
      <c r="BL12" s="39">
        <f>'Graphiques GI'!$B$154 + 'Graphiques GI'!$B$153</f>
        <v>0.69737848214039344</v>
      </c>
      <c r="BM12" s="39">
        <f>'Graphiques GI'!$B$153</f>
        <v>0.19929514880706004</v>
      </c>
      <c r="BN12" s="39">
        <f>'Graphiques GI'!$B$153</f>
        <v>0.19929514880706004</v>
      </c>
      <c r="BO12" s="40">
        <f t="shared" si="13"/>
        <v>0.5</v>
      </c>
      <c r="BP12" s="39">
        <f>'Graphiques GI'!$B$166 + 'Graphiques GI'!$B$165</f>
        <v>0.73399069004916406</v>
      </c>
      <c r="BQ12" s="39">
        <f>'Graphiques GI'!$B$165</f>
        <v>0.20681013449360838</v>
      </c>
      <c r="BR12" s="39">
        <f>'Graphiques GI'!$B$165</f>
        <v>0.20681013449360838</v>
      </c>
      <c r="BS12" s="38">
        <f t="shared" si="14"/>
        <v>0.53</v>
      </c>
      <c r="BT12" s="39">
        <f>'Graphiques GI'!$B$178 + 'Graphiques GI'!$B$177</f>
        <v>0.70591447730495149</v>
      </c>
      <c r="BU12" s="39">
        <f>'Graphiques GI'!$B$177</f>
        <v>0.19680336619384053</v>
      </c>
      <c r="BV12" s="39">
        <f>'Graphiques GI'!$B$177</f>
        <v>0.19680336619384053</v>
      </c>
    </row>
    <row r="13" spans="1:74">
      <c r="A13" s="22">
        <v>43466</v>
      </c>
      <c r="B13" s="21">
        <f t="shared" si="0"/>
        <v>12</v>
      </c>
      <c r="C13" s="19">
        <v>52910398</v>
      </c>
      <c r="D13" s="24" t="e">
        <f>NA()</f>
        <v>#N/A</v>
      </c>
      <c r="E13" s="29">
        <v>7.0000000000000007E-2</v>
      </c>
      <c r="F13" s="38">
        <v>0.26</v>
      </c>
      <c r="G13" s="29">
        <v>0.01</v>
      </c>
      <c r="H13" s="38">
        <v>0.23</v>
      </c>
      <c r="I13" s="29">
        <v>0.19</v>
      </c>
      <c r="J13" s="38">
        <v>0.19</v>
      </c>
      <c r="K13" s="29">
        <v>0.18</v>
      </c>
      <c r="L13" s="38">
        <v>0.15</v>
      </c>
      <c r="M13" s="29">
        <v>0.16</v>
      </c>
      <c r="N13" s="38">
        <v>0.22</v>
      </c>
      <c r="O13" s="29">
        <v>7.0000000000000007E-2</v>
      </c>
      <c r="P13" s="38">
        <v>0.18</v>
      </c>
      <c r="Q13" s="29">
        <v>0.27</v>
      </c>
      <c r="R13" s="38">
        <v>0.33</v>
      </c>
      <c r="S13" s="29">
        <f t="shared" si="1"/>
        <v>0.09</v>
      </c>
      <c r="T13" s="37">
        <f>'Graphiques GI'!$B$22 + 'Graphiques GI'!$B$21</f>
        <v>0.28975859351784256</v>
      </c>
      <c r="U13" s="37">
        <f>'Graphiques GI'!$B$21</f>
        <v>0.10756414907339812</v>
      </c>
      <c r="V13" s="37">
        <f>'Graphiques GI'!$B$21</f>
        <v>0.10756414907339812</v>
      </c>
      <c r="W13" s="38">
        <f t="shared" si="2"/>
        <v>0.55999999999999994</v>
      </c>
      <c r="X13" s="39">
        <f>'Graphiques GI'!$B$34 + 'Graphiques GI'!$B$33</f>
        <v>0.81194469877644415</v>
      </c>
      <c r="Y13" s="39">
        <f>'Graphiques GI'!$B$33</f>
        <v>0.26672247655422188</v>
      </c>
      <c r="Z13" s="39">
        <f>'Graphiques GI'!$B$33</f>
        <v>0.26672247655422188</v>
      </c>
      <c r="AA13" s="40">
        <f t="shared" si="3"/>
        <v>0.22</v>
      </c>
      <c r="AB13" s="39">
        <f>'Graphiques GI'!$B$46 + 'Graphiques GI'!$B$45</f>
        <v>0.29358350976639624</v>
      </c>
      <c r="AC13" s="39">
        <f>'Graphiques GI'!$B$45</f>
        <v>0.12688906532195182</v>
      </c>
      <c r="AD13" s="39">
        <f>'Graphiques GI'!$B$45</f>
        <v>0.12688906532195182</v>
      </c>
      <c r="AE13" s="38">
        <f t="shared" si="4"/>
        <v>0.15000000000000002</v>
      </c>
      <c r="AF13" s="39">
        <f>'Graphiques GI'!$B$58 + 'Graphiques GI'!$B$57</f>
        <v>0.44586151063667712</v>
      </c>
      <c r="AG13" s="39">
        <f>'Graphiques GI'!$B$57</f>
        <v>0.16452817730334371</v>
      </c>
      <c r="AH13" s="39">
        <f>'Graphiques GI'!$B$57</f>
        <v>0.16452817730334371</v>
      </c>
      <c r="AI13" s="40">
        <f t="shared" si="5"/>
        <v>0.03</v>
      </c>
      <c r="AJ13" s="39">
        <f>'Graphiques GI'!$B$70 + 'Graphiques GI'!$B$69</f>
        <v>0.43350371809687827</v>
      </c>
      <c r="AK13" s="39">
        <f>'Graphiques GI'!$B$69</f>
        <v>0.16369816254132286</v>
      </c>
      <c r="AL13" s="39">
        <f>'Graphiques GI'!$B$69</f>
        <v>0.16369816254132286</v>
      </c>
      <c r="AM13" s="38">
        <f t="shared" si="6"/>
        <v>7.0000000000000007E-2</v>
      </c>
      <c r="AN13" s="39">
        <f>'Graphiques GI'!$B$82 + 'Graphiques GI'!$B$81</f>
        <v>0.61833434579183444</v>
      </c>
      <c r="AO13" s="39">
        <f>'Graphiques GI'!$B$81</f>
        <v>0.18468569714318567</v>
      </c>
      <c r="AP13" s="39">
        <f>'Graphiques GI'!$B$81</f>
        <v>0.18468569714318567</v>
      </c>
      <c r="AQ13" s="40">
        <f t="shared" si="7"/>
        <v>0.15000000000000002</v>
      </c>
      <c r="AR13" s="39">
        <f>'Graphiques GI'!$B$94 + 'Graphiques GI'!$B$93</f>
        <v>0.51434309459725625</v>
      </c>
      <c r="AS13" s="39">
        <f>'Graphiques GI'!$B$93</f>
        <v>0.19019031681947857</v>
      </c>
      <c r="AT13" s="39">
        <f>'Graphiques GI'!$B$93</f>
        <v>0.19019031681947857</v>
      </c>
      <c r="AU13" s="38">
        <f t="shared" si="8"/>
        <v>0.26</v>
      </c>
      <c r="AV13" s="39">
        <f>'Graphiques GI'!$B$106 + 'Graphiques GI'!$B$105</f>
        <v>0.43080513516816776</v>
      </c>
      <c r="AW13" s="39">
        <f>'Graphiques GI'!$B$105</f>
        <v>0.17391624627927879</v>
      </c>
      <c r="AX13" s="39">
        <f>'Graphiques GI'!$B$105</f>
        <v>0.17391624627927879</v>
      </c>
      <c r="AY13" s="40">
        <f t="shared" si="9"/>
        <v>0.4</v>
      </c>
      <c r="AZ13" s="39">
        <f>'Graphiques GI'!$B$118 + 'Graphiques GI'!$B$117</f>
        <v>0.54303418480793253</v>
      </c>
      <c r="BA13" s="39">
        <f>'Graphiques GI'!$B$117</f>
        <v>0.208964740363488</v>
      </c>
      <c r="BB13" s="39">
        <f>'Graphiques GI'!$B$117</f>
        <v>0.208964740363488</v>
      </c>
      <c r="BC13" s="38">
        <f t="shared" si="10"/>
        <v>0.42000000000000004</v>
      </c>
      <c r="BD13" s="39">
        <f>'Graphiques GI'!$B$130 + 'Graphiques GI'!$B$129</f>
        <v>0.62703807191536376</v>
      </c>
      <c r="BE13" s="39">
        <f>'Graphiques GI'!$B$129</f>
        <v>0.24103807191536383</v>
      </c>
      <c r="BF13" s="39">
        <f>'Graphiques GI'!$B$129</f>
        <v>0.24103807191536383</v>
      </c>
      <c r="BG13" s="40">
        <f t="shared" si="11"/>
        <v>0.62999999999999989</v>
      </c>
      <c r="BH13" s="39">
        <f>'Graphiques GI'!$B$142 + 'Graphiques GI'!$B$141</f>
        <v>0.78975212279544837</v>
      </c>
      <c r="BI13" s="39">
        <f>'Graphiques GI'!$B$141</f>
        <v>0.22812712279544856</v>
      </c>
      <c r="BJ13" s="39">
        <f>'Graphiques GI'!$B$141</f>
        <v>0.22812712279544856</v>
      </c>
      <c r="BK13" s="38">
        <f t="shared" si="12"/>
        <v>0.31</v>
      </c>
      <c r="BL13" s="39">
        <f>'Graphiques GI'!$B$154 + 'Graphiques GI'!$B$153</f>
        <v>0.69737848214039344</v>
      </c>
      <c r="BM13" s="39">
        <f>'Graphiques GI'!$B$153</f>
        <v>0.19929514880706004</v>
      </c>
      <c r="BN13" s="39">
        <f>'Graphiques GI'!$B$153</f>
        <v>0.19929514880706004</v>
      </c>
      <c r="BO13" s="40">
        <f t="shared" si="13"/>
        <v>0.18</v>
      </c>
      <c r="BP13" s="39">
        <f>'Graphiques GI'!$B$166 + 'Graphiques GI'!$B$165</f>
        <v>0.73399069004916406</v>
      </c>
      <c r="BQ13" s="39">
        <f>'Graphiques GI'!$B$165</f>
        <v>0.20681013449360838</v>
      </c>
      <c r="BR13" s="39">
        <f>'Graphiques GI'!$B$165</f>
        <v>0.20681013449360838</v>
      </c>
      <c r="BS13" s="38">
        <f t="shared" si="14"/>
        <v>0.26999999999999996</v>
      </c>
      <c r="BT13" s="39">
        <f>'Graphiques GI'!$B$178 + 'Graphiques GI'!$B$177</f>
        <v>0.70591447730495149</v>
      </c>
      <c r="BU13" s="39">
        <f>'Graphiques GI'!$B$177</f>
        <v>0.19680336619384053</v>
      </c>
      <c r="BV13" s="39">
        <f>'Graphiques GI'!$B$177</f>
        <v>0.19680336619384053</v>
      </c>
    </row>
    <row r="14" spans="1:74">
      <c r="A14" s="22">
        <v>43466</v>
      </c>
      <c r="B14" s="20">
        <f t="shared" si="0"/>
        <v>13</v>
      </c>
      <c r="C14" s="19">
        <v>52910400</v>
      </c>
      <c r="D14" s="24" t="e">
        <f>NA()</f>
        <v>#N/A</v>
      </c>
      <c r="E14" s="29">
        <v>0.16</v>
      </c>
      <c r="F14" s="38">
        <v>0.82</v>
      </c>
      <c r="G14" s="29">
        <v>0.23</v>
      </c>
      <c r="H14" s="38">
        <v>0.08</v>
      </c>
      <c r="I14" s="29">
        <v>0.16</v>
      </c>
      <c r="J14" s="38">
        <v>0.26</v>
      </c>
      <c r="K14" s="29">
        <v>0.33</v>
      </c>
      <c r="L14" s="38">
        <v>0.41</v>
      </c>
      <c r="M14" s="29">
        <v>0.56000000000000005</v>
      </c>
      <c r="N14" s="38">
        <v>0.64</v>
      </c>
      <c r="O14" s="29">
        <v>0.7</v>
      </c>
      <c r="P14" s="38">
        <v>0.49</v>
      </c>
      <c r="Q14" s="29">
        <v>0.45</v>
      </c>
      <c r="R14" s="38">
        <v>0.6</v>
      </c>
      <c r="S14" s="29">
        <f t="shared" si="1"/>
        <v>7.0000000000000007E-2</v>
      </c>
      <c r="T14" s="37">
        <f>'Graphiques GI'!$B$22 + 'Graphiques GI'!$B$21</f>
        <v>0.28975859351784256</v>
      </c>
      <c r="U14" s="37">
        <f>'Graphiques GI'!$B$21</f>
        <v>0.10756414907339812</v>
      </c>
      <c r="V14" s="37">
        <f>'Graphiques GI'!$B$21</f>
        <v>0.10756414907339812</v>
      </c>
      <c r="W14" s="38">
        <f t="shared" si="2"/>
        <v>0.27999999999999992</v>
      </c>
      <c r="X14" s="39">
        <f>'Graphiques GI'!$B$34 + 'Graphiques GI'!$B$33</f>
        <v>0.81194469877644415</v>
      </c>
      <c r="Y14" s="39">
        <f>'Graphiques GI'!$B$33</f>
        <v>0.26672247655422188</v>
      </c>
      <c r="Z14" s="39">
        <f>'Graphiques GI'!$B$33</f>
        <v>0.26672247655422188</v>
      </c>
      <c r="AA14" s="40">
        <f t="shared" si="3"/>
        <v>0.22</v>
      </c>
      <c r="AB14" s="39">
        <f>'Graphiques GI'!$B$46 + 'Graphiques GI'!$B$45</f>
        <v>0.29358350976639624</v>
      </c>
      <c r="AC14" s="39">
        <f>'Graphiques GI'!$B$45</f>
        <v>0.12688906532195182</v>
      </c>
      <c r="AD14" s="39">
        <f>'Graphiques GI'!$B$45</f>
        <v>0.12688906532195182</v>
      </c>
      <c r="AE14" s="38">
        <f t="shared" si="4"/>
        <v>0.25</v>
      </c>
      <c r="AF14" s="39">
        <f>'Graphiques GI'!$B$58 + 'Graphiques GI'!$B$57</f>
        <v>0.44586151063667712</v>
      </c>
      <c r="AG14" s="39">
        <f>'Graphiques GI'!$B$57</f>
        <v>0.16452817730334371</v>
      </c>
      <c r="AH14" s="39">
        <f>'Graphiques GI'!$B$57</f>
        <v>0.16452817730334371</v>
      </c>
      <c r="AI14" s="40">
        <f t="shared" si="5"/>
        <v>0.12999999999999998</v>
      </c>
      <c r="AJ14" s="39">
        <f>'Graphiques GI'!$B$70 + 'Graphiques GI'!$B$69</f>
        <v>0.43350371809687827</v>
      </c>
      <c r="AK14" s="39">
        <f>'Graphiques GI'!$B$69</f>
        <v>0.16369816254132286</v>
      </c>
      <c r="AL14" s="39">
        <f>'Graphiques GI'!$B$69</f>
        <v>0.16369816254132286</v>
      </c>
      <c r="AM14" s="38">
        <f t="shared" si="6"/>
        <v>8.9999999999999969E-2</v>
      </c>
      <c r="AN14" s="39">
        <f>'Graphiques GI'!$B$82 + 'Graphiques GI'!$B$81</f>
        <v>0.61833434579183444</v>
      </c>
      <c r="AO14" s="39">
        <f>'Graphiques GI'!$B$81</f>
        <v>0.18468569714318567</v>
      </c>
      <c r="AP14" s="39">
        <f>'Graphiques GI'!$B$81</f>
        <v>0.18468569714318567</v>
      </c>
      <c r="AQ14" s="40">
        <f t="shared" si="7"/>
        <v>1.9999999999999962E-2</v>
      </c>
      <c r="AR14" s="39">
        <f>'Graphiques GI'!$B$94 + 'Graphiques GI'!$B$93</f>
        <v>0.51434309459725625</v>
      </c>
      <c r="AS14" s="39">
        <f>'Graphiques GI'!$B$93</f>
        <v>0.19019031681947857</v>
      </c>
      <c r="AT14" s="39">
        <f>'Graphiques GI'!$B$93</f>
        <v>0.19019031681947857</v>
      </c>
      <c r="AU14" s="38">
        <f t="shared" si="8"/>
        <v>1.9999999999999962E-2</v>
      </c>
      <c r="AV14" s="39">
        <f>'Graphiques GI'!$B$106 + 'Graphiques GI'!$B$105</f>
        <v>0.43080513516816776</v>
      </c>
      <c r="AW14" s="39">
        <f>'Graphiques GI'!$B$105</f>
        <v>0.17391624627927879</v>
      </c>
      <c r="AX14" s="39">
        <f>'Graphiques GI'!$B$105</f>
        <v>0.17391624627927879</v>
      </c>
      <c r="AY14" s="40">
        <f t="shared" si="9"/>
        <v>0.17000000000000004</v>
      </c>
      <c r="AZ14" s="39">
        <f>'Graphiques GI'!$B$118 + 'Graphiques GI'!$B$117</f>
        <v>0.54303418480793253</v>
      </c>
      <c r="BA14" s="39">
        <f>'Graphiques GI'!$B$117</f>
        <v>0.208964740363488</v>
      </c>
      <c r="BB14" s="39">
        <f>'Graphiques GI'!$B$117</f>
        <v>0.208964740363488</v>
      </c>
      <c r="BC14" s="38">
        <f t="shared" si="10"/>
        <v>0.21000000000000002</v>
      </c>
      <c r="BD14" s="39">
        <f>'Graphiques GI'!$B$130 + 'Graphiques GI'!$B$129</f>
        <v>0.62703807191536376</v>
      </c>
      <c r="BE14" s="39">
        <f>'Graphiques GI'!$B$129</f>
        <v>0.24103807191536383</v>
      </c>
      <c r="BF14" s="39">
        <f>'Graphiques GI'!$B$129</f>
        <v>0.24103807191536383</v>
      </c>
      <c r="BG14" s="40">
        <f t="shared" si="11"/>
        <v>1.0000000000000009E-2</v>
      </c>
      <c r="BH14" s="39">
        <f>'Graphiques GI'!$B$142 + 'Graphiques GI'!$B$141</f>
        <v>0.78975212279544837</v>
      </c>
      <c r="BI14" s="39">
        <f>'Graphiques GI'!$B$141</f>
        <v>0.22812712279544856</v>
      </c>
      <c r="BJ14" s="39">
        <f>'Graphiques GI'!$B$141</f>
        <v>0.22812712279544856</v>
      </c>
      <c r="BK14" s="38">
        <f t="shared" si="12"/>
        <v>0.24</v>
      </c>
      <c r="BL14" s="39">
        <f>'Graphiques GI'!$B$154 + 'Graphiques GI'!$B$153</f>
        <v>0.69737848214039344</v>
      </c>
      <c r="BM14" s="39">
        <f>'Graphiques GI'!$B$153</f>
        <v>0.19929514880706004</v>
      </c>
      <c r="BN14" s="39">
        <f>'Graphiques GI'!$B$153</f>
        <v>0.19929514880706004</v>
      </c>
      <c r="BO14" s="40">
        <f t="shared" si="13"/>
        <v>0.39999999999999997</v>
      </c>
      <c r="BP14" s="39">
        <f>'Graphiques GI'!$B$166 + 'Graphiques GI'!$B$165</f>
        <v>0.73399069004916406</v>
      </c>
      <c r="BQ14" s="39">
        <f>'Graphiques GI'!$B$165</f>
        <v>0.20681013449360838</v>
      </c>
      <c r="BR14" s="39">
        <f>'Graphiques GI'!$B$165</f>
        <v>0.20681013449360838</v>
      </c>
      <c r="BS14" s="38">
        <f t="shared" si="14"/>
        <v>0.35</v>
      </c>
      <c r="BT14" s="39">
        <f>'Graphiques GI'!$B$178 + 'Graphiques GI'!$B$177</f>
        <v>0.70591447730495149</v>
      </c>
      <c r="BU14" s="39">
        <f>'Graphiques GI'!$B$177</f>
        <v>0.19680336619384053</v>
      </c>
      <c r="BV14" s="39">
        <f>'Graphiques GI'!$B$177</f>
        <v>0.19680336619384053</v>
      </c>
    </row>
    <row r="15" spans="1:74">
      <c r="A15" s="22">
        <v>43466</v>
      </c>
      <c r="B15" s="21">
        <f t="shared" si="0"/>
        <v>14</v>
      </c>
      <c r="C15" s="19">
        <v>52910397</v>
      </c>
      <c r="D15" s="24" t="e">
        <f>NA()</f>
        <v>#N/A</v>
      </c>
      <c r="E15" s="29">
        <v>0.09</v>
      </c>
      <c r="F15" s="38">
        <v>0.54</v>
      </c>
      <c r="G15" s="29">
        <v>0.01</v>
      </c>
      <c r="H15" s="38">
        <v>0.33</v>
      </c>
      <c r="I15" s="29">
        <v>0.28999999999999998</v>
      </c>
      <c r="J15" s="38">
        <v>0.35</v>
      </c>
      <c r="K15" s="29">
        <v>0.35</v>
      </c>
      <c r="L15" s="38">
        <v>0.39</v>
      </c>
      <c r="M15" s="29">
        <v>0.39</v>
      </c>
      <c r="N15" s="38">
        <v>0.43</v>
      </c>
      <c r="O15" s="29">
        <v>0.71</v>
      </c>
      <c r="P15" s="38">
        <v>0.73</v>
      </c>
      <c r="Q15" s="29">
        <v>0.85</v>
      </c>
      <c r="R15" s="38">
        <v>0.95</v>
      </c>
      <c r="S15" s="29">
        <f t="shared" si="1"/>
        <v>7.0000000000000007E-2</v>
      </c>
      <c r="T15" s="37">
        <f>'Graphiques GI'!$B$22 + 'Graphiques GI'!$B$21</f>
        <v>0.28975859351784256</v>
      </c>
      <c r="U15" s="37">
        <f>'Graphiques GI'!$B$21</f>
        <v>0.10756414907339812</v>
      </c>
      <c r="V15" s="37">
        <f>'Graphiques GI'!$B$21</f>
        <v>0.10756414907339812</v>
      </c>
      <c r="W15" s="38">
        <f t="shared" si="2"/>
        <v>0.21000000000000002</v>
      </c>
      <c r="X15" s="39">
        <f>'Graphiques GI'!$B$34 + 'Graphiques GI'!$B$33</f>
        <v>0.81194469877644415</v>
      </c>
      <c r="Y15" s="39">
        <f>'Graphiques GI'!$B$33</f>
        <v>0.26672247655422188</v>
      </c>
      <c r="Z15" s="39">
        <f>'Graphiques GI'!$B$33</f>
        <v>0.26672247655422188</v>
      </c>
      <c r="AA15" s="40">
        <f t="shared" si="3"/>
        <v>7.0000000000000007E-2</v>
      </c>
      <c r="AB15" s="39">
        <f>'Graphiques GI'!$B$46 + 'Graphiques GI'!$B$45</f>
        <v>0.29358350976639624</v>
      </c>
      <c r="AC15" s="39">
        <f>'Graphiques GI'!$B$45</f>
        <v>0.12688906532195182</v>
      </c>
      <c r="AD15" s="39">
        <f>'Graphiques GI'!$B$45</f>
        <v>0.12688906532195182</v>
      </c>
      <c r="AE15" s="38">
        <f t="shared" si="4"/>
        <v>0.13</v>
      </c>
      <c r="AF15" s="39">
        <f>'Graphiques GI'!$B$58 + 'Graphiques GI'!$B$57</f>
        <v>0.44586151063667712</v>
      </c>
      <c r="AG15" s="39">
        <f>'Graphiques GI'!$B$57</f>
        <v>0.16452817730334371</v>
      </c>
      <c r="AH15" s="39">
        <f>'Graphiques GI'!$B$57</f>
        <v>0.16452817730334371</v>
      </c>
      <c r="AI15" s="40">
        <f t="shared" si="5"/>
        <v>3.0000000000000027E-2</v>
      </c>
      <c r="AJ15" s="39">
        <f>'Graphiques GI'!$B$70 + 'Graphiques GI'!$B$69</f>
        <v>0.43350371809687827</v>
      </c>
      <c r="AK15" s="39">
        <f>'Graphiques GI'!$B$69</f>
        <v>0.16369816254132286</v>
      </c>
      <c r="AL15" s="39">
        <f>'Graphiques GI'!$B$69</f>
        <v>0.16369816254132286</v>
      </c>
      <c r="AM15" s="38">
        <f t="shared" si="6"/>
        <v>4.9999999999999989E-2</v>
      </c>
      <c r="AN15" s="39">
        <f>'Graphiques GI'!$B$82 + 'Graphiques GI'!$B$81</f>
        <v>0.61833434579183444</v>
      </c>
      <c r="AO15" s="39">
        <f>'Graphiques GI'!$B$81</f>
        <v>0.18468569714318567</v>
      </c>
      <c r="AP15" s="39">
        <f>'Graphiques GI'!$B$81</f>
        <v>0.18468569714318567</v>
      </c>
      <c r="AQ15" s="40">
        <f t="shared" si="7"/>
        <v>6.9999999999999951E-2</v>
      </c>
      <c r="AR15" s="39">
        <f>'Graphiques GI'!$B$94 + 'Graphiques GI'!$B$93</f>
        <v>0.51434309459725625</v>
      </c>
      <c r="AS15" s="39">
        <f>'Graphiques GI'!$B$93</f>
        <v>0.19019031681947857</v>
      </c>
      <c r="AT15" s="39">
        <f>'Graphiques GI'!$B$93</f>
        <v>0.19019031681947857</v>
      </c>
      <c r="AU15" s="38">
        <f t="shared" si="8"/>
        <v>0.2</v>
      </c>
      <c r="AV15" s="39">
        <f>'Graphiques GI'!$B$106 + 'Graphiques GI'!$B$105</f>
        <v>0.43080513516816776</v>
      </c>
      <c r="AW15" s="39">
        <f>'Graphiques GI'!$B$105</f>
        <v>0.17391624627927879</v>
      </c>
      <c r="AX15" s="39">
        <f>'Graphiques GI'!$B$105</f>
        <v>0.17391624627927879</v>
      </c>
      <c r="AY15" s="40">
        <f t="shared" si="9"/>
        <v>0.14000000000000001</v>
      </c>
      <c r="AZ15" s="39">
        <f>'Graphiques GI'!$B$118 + 'Graphiques GI'!$B$117</f>
        <v>0.54303418480793253</v>
      </c>
      <c r="BA15" s="39">
        <f>'Graphiques GI'!$B$117</f>
        <v>0.208964740363488</v>
      </c>
      <c r="BB15" s="39">
        <f>'Graphiques GI'!$B$117</f>
        <v>0.208964740363488</v>
      </c>
      <c r="BC15" s="38">
        <f t="shared" si="10"/>
        <v>0.12</v>
      </c>
      <c r="BD15" s="39">
        <f>'Graphiques GI'!$B$130 + 'Graphiques GI'!$B$129</f>
        <v>0.62703807191536376</v>
      </c>
      <c r="BE15" s="39">
        <f>'Graphiques GI'!$B$129</f>
        <v>0.24103807191536383</v>
      </c>
      <c r="BF15" s="39">
        <f>'Graphiques GI'!$B$129</f>
        <v>0.24103807191536383</v>
      </c>
      <c r="BG15" s="40">
        <f t="shared" si="11"/>
        <v>4.9999999999999933E-2</v>
      </c>
      <c r="BH15" s="39">
        <f>'Graphiques GI'!$B$142 + 'Graphiques GI'!$B$141</f>
        <v>0.78975212279544837</v>
      </c>
      <c r="BI15" s="39">
        <f>'Graphiques GI'!$B$141</f>
        <v>0.22812712279544856</v>
      </c>
      <c r="BJ15" s="39">
        <f>'Graphiques GI'!$B$141</f>
        <v>0.22812712279544856</v>
      </c>
      <c r="BK15" s="38">
        <f t="shared" si="12"/>
        <v>0.19999999999999996</v>
      </c>
      <c r="BL15" s="39">
        <f>'Graphiques GI'!$B$154 + 'Graphiques GI'!$B$153</f>
        <v>0.69737848214039344</v>
      </c>
      <c r="BM15" s="39">
        <f>'Graphiques GI'!$B$153</f>
        <v>0.19929514880706004</v>
      </c>
      <c r="BN15" s="39">
        <f>'Graphiques GI'!$B$153</f>
        <v>0.19929514880706004</v>
      </c>
      <c r="BO15" s="40">
        <f t="shared" si="13"/>
        <v>0.42</v>
      </c>
      <c r="BP15" s="39">
        <f>'Graphiques GI'!$B$166 + 'Graphiques GI'!$B$165</f>
        <v>0.73399069004916406</v>
      </c>
      <c r="BQ15" s="39">
        <f>'Graphiques GI'!$B$165</f>
        <v>0.20681013449360838</v>
      </c>
      <c r="BR15" s="39">
        <f>'Graphiques GI'!$B$165</f>
        <v>0.20681013449360838</v>
      </c>
      <c r="BS15" s="38">
        <f t="shared" si="14"/>
        <v>0.54999999999999993</v>
      </c>
      <c r="BT15" s="39">
        <f>'Graphiques GI'!$B$178 + 'Graphiques GI'!$B$177</f>
        <v>0.70591447730495149</v>
      </c>
      <c r="BU15" s="39">
        <f>'Graphiques GI'!$B$177</f>
        <v>0.19680336619384053</v>
      </c>
      <c r="BV15" s="39">
        <f>'Graphiques GI'!$B$177</f>
        <v>0.19680336619384053</v>
      </c>
    </row>
    <row r="16" spans="1:74">
      <c r="A16" s="22">
        <v>43466</v>
      </c>
      <c r="B16" s="20">
        <f t="shared" si="0"/>
        <v>15</v>
      </c>
      <c r="C16" s="19">
        <v>52910399</v>
      </c>
      <c r="D16" s="24" t="e">
        <f>NA()</f>
        <v>#N/A</v>
      </c>
      <c r="E16" s="29">
        <v>0.16</v>
      </c>
      <c r="F16" s="38">
        <v>0.33</v>
      </c>
      <c r="G16" s="29">
        <v>0.08</v>
      </c>
      <c r="H16" s="38">
        <v>0.2</v>
      </c>
      <c r="I16" s="29">
        <v>0.32</v>
      </c>
      <c r="J16" s="38">
        <v>0.3</v>
      </c>
      <c r="K16" s="29">
        <v>0.28000000000000003</v>
      </c>
      <c r="L16" s="38">
        <v>0.19</v>
      </c>
      <c r="M16" s="29">
        <v>0.25</v>
      </c>
      <c r="N16" s="38">
        <v>0.31</v>
      </c>
      <c r="O16" s="29">
        <v>0.66</v>
      </c>
      <c r="P16" s="38">
        <v>0.53</v>
      </c>
      <c r="Q16" s="29">
        <v>0.43</v>
      </c>
      <c r="R16" s="38">
        <v>0.4</v>
      </c>
      <c r="S16" s="29">
        <f t="shared" si="1"/>
        <v>4.0000000000000008E-2</v>
      </c>
      <c r="T16" s="37">
        <f>'Graphiques GI'!$B$22 + 'Graphiques GI'!$B$21</f>
        <v>0.28975859351784256</v>
      </c>
      <c r="U16" s="37">
        <f>'Graphiques GI'!$B$21</f>
        <v>0.10756414907339812</v>
      </c>
      <c r="V16" s="37">
        <f>'Graphiques GI'!$B$21</f>
        <v>0.10756414907339812</v>
      </c>
      <c r="W16" s="38">
        <f t="shared" si="2"/>
        <v>0.14000000000000001</v>
      </c>
      <c r="X16" s="39">
        <f>'Graphiques GI'!$B$34 + 'Graphiques GI'!$B$33</f>
        <v>0.81194469877644415</v>
      </c>
      <c r="Y16" s="39">
        <f>'Graphiques GI'!$B$33</f>
        <v>0.26672247655422188</v>
      </c>
      <c r="Z16" s="39">
        <f>'Graphiques GI'!$B$33</f>
        <v>0.26672247655422188</v>
      </c>
      <c r="AA16" s="40">
        <f t="shared" si="3"/>
        <v>9.999999999999995E-3</v>
      </c>
      <c r="AB16" s="39">
        <f>'Graphiques GI'!$B$46 + 'Graphiques GI'!$B$45</f>
        <v>0.29358350976639624</v>
      </c>
      <c r="AC16" s="39">
        <f>'Graphiques GI'!$B$45</f>
        <v>0.12688906532195182</v>
      </c>
      <c r="AD16" s="39">
        <f>'Graphiques GI'!$B$45</f>
        <v>0.12688906532195182</v>
      </c>
      <c r="AE16" s="38">
        <f t="shared" si="4"/>
        <v>5.0000000000000017E-2</v>
      </c>
      <c r="AF16" s="39">
        <f>'Graphiques GI'!$B$58 + 'Graphiques GI'!$B$57</f>
        <v>0.44586151063667712</v>
      </c>
      <c r="AG16" s="39">
        <f>'Graphiques GI'!$B$57</f>
        <v>0.16452817730334371</v>
      </c>
      <c r="AH16" s="39">
        <f>'Graphiques GI'!$B$57</f>
        <v>0.16452817730334371</v>
      </c>
      <c r="AI16" s="40">
        <f t="shared" si="5"/>
        <v>0.23</v>
      </c>
      <c r="AJ16" s="39">
        <f>'Graphiques GI'!$B$70 + 'Graphiques GI'!$B$69</f>
        <v>0.43350371809687827</v>
      </c>
      <c r="AK16" s="39">
        <f>'Graphiques GI'!$B$69</f>
        <v>0.16369816254132286</v>
      </c>
      <c r="AL16" s="39">
        <f>'Graphiques GI'!$B$69</f>
        <v>0.16369816254132286</v>
      </c>
      <c r="AM16" s="38">
        <f t="shared" si="6"/>
        <v>0.21999999999999997</v>
      </c>
      <c r="AN16" s="39">
        <f>'Graphiques GI'!$B$82 + 'Graphiques GI'!$B$81</f>
        <v>0.61833434579183444</v>
      </c>
      <c r="AO16" s="39">
        <f>'Graphiques GI'!$B$81</f>
        <v>0.18468569714318567</v>
      </c>
      <c r="AP16" s="39">
        <f>'Graphiques GI'!$B$81</f>
        <v>0.18468569714318567</v>
      </c>
      <c r="AQ16" s="40">
        <f t="shared" si="7"/>
        <v>0.17000000000000004</v>
      </c>
      <c r="AR16" s="39">
        <f>'Graphiques GI'!$B$94 + 'Graphiques GI'!$B$93</f>
        <v>0.51434309459725625</v>
      </c>
      <c r="AS16" s="39">
        <f>'Graphiques GI'!$B$93</f>
        <v>0.19019031681947857</v>
      </c>
      <c r="AT16" s="39">
        <f>'Graphiques GI'!$B$93</f>
        <v>0.19019031681947857</v>
      </c>
      <c r="AU16" s="38">
        <f t="shared" si="8"/>
        <v>0.17</v>
      </c>
      <c r="AV16" s="39">
        <f>'Graphiques GI'!$B$106 + 'Graphiques GI'!$B$105</f>
        <v>0.43080513516816776</v>
      </c>
      <c r="AW16" s="39">
        <f>'Graphiques GI'!$B$105</f>
        <v>0.17391624627927879</v>
      </c>
      <c r="AX16" s="39">
        <f>'Graphiques GI'!$B$105</f>
        <v>0.17391624627927879</v>
      </c>
      <c r="AY16" s="40">
        <f t="shared" si="9"/>
        <v>0.18</v>
      </c>
      <c r="AZ16" s="39">
        <f>'Graphiques GI'!$B$118 + 'Graphiques GI'!$B$117</f>
        <v>0.54303418480793253</v>
      </c>
      <c r="BA16" s="39">
        <f>'Graphiques GI'!$B$117</f>
        <v>0.208964740363488</v>
      </c>
      <c r="BB16" s="39">
        <f>'Graphiques GI'!$B$117</f>
        <v>0.208964740363488</v>
      </c>
      <c r="BC16" s="38">
        <f t="shared" si="10"/>
        <v>0.19</v>
      </c>
      <c r="BD16" s="39">
        <f>'Graphiques GI'!$B$130 + 'Graphiques GI'!$B$129</f>
        <v>0.62703807191536376</v>
      </c>
      <c r="BE16" s="39">
        <f>'Graphiques GI'!$B$129</f>
        <v>0.24103807191536383</v>
      </c>
      <c r="BF16" s="39">
        <f>'Graphiques GI'!$B$129</f>
        <v>0.24103807191536383</v>
      </c>
      <c r="BG16" s="40">
        <f t="shared" si="11"/>
        <v>0.14000000000000001</v>
      </c>
      <c r="BH16" s="39">
        <f>'Graphiques GI'!$B$142 + 'Graphiques GI'!$B$141</f>
        <v>0.78975212279544837</v>
      </c>
      <c r="BI16" s="39">
        <f>'Graphiques GI'!$B$141</f>
        <v>0.22812712279544856</v>
      </c>
      <c r="BJ16" s="39">
        <f>'Graphiques GI'!$B$141</f>
        <v>0.22812712279544856</v>
      </c>
      <c r="BK16" s="38">
        <f t="shared" si="12"/>
        <v>0.13</v>
      </c>
      <c r="BL16" s="39">
        <f>'Graphiques GI'!$B$154 + 'Graphiques GI'!$B$153</f>
        <v>0.69737848214039344</v>
      </c>
      <c r="BM16" s="39">
        <f>'Graphiques GI'!$B$153</f>
        <v>0.19929514880706004</v>
      </c>
      <c r="BN16" s="39">
        <f>'Graphiques GI'!$B$153</f>
        <v>0.19929514880706004</v>
      </c>
      <c r="BO16" s="40">
        <f t="shared" si="13"/>
        <v>9.0000000000000024E-2</v>
      </c>
      <c r="BP16" s="39">
        <f>'Graphiques GI'!$B$166 + 'Graphiques GI'!$B$165</f>
        <v>0.73399069004916406</v>
      </c>
      <c r="BQ16" s="39">
        <f>'Graphiques GI'!$B$165</f>
        <v>0.20681013449360838</v>
      </c>
      <c r="BR16" s="39">
        <f>'Graphiques GI'!$B$165</f>
        <v>0.20681013449360838</v>
      </c>
      <c r="BS16" s="38">
        <f t="shared" si="14"/>
        <v>0.15000000000000002</v>
      </c>
      <c r="BT16" s="39">
        <f>'Graphiques GI'!$B$178 + 'Graphiques GI'!$B$177</f>
        <v>0.70591447730495149</v>
      </c>
      <c r="BU16" s="39">
        <f>'Graphiques GI'!$B$177</f>
        <v>0.19680336619384053</v>
      </c>
      <c r="BV16" s="39">
        <f>'Graphiques GI'!$B$177</f>
        <v>0.19680336619384053</v>
      </c>
    </row>
    <row r="17" spans="1:74">
      <c r="A17" s="22">
        <v>43466</v>
      </c>
      <c r="B17" s="21">
        <f t="shared" si="0"/>
        <v>16</v>
      </c>
      <c r="C17" s="19">
        <v>52910454</v>
      </c>
      <c r="D17" s="24" t="e">
        <f>NA()</f>
        <v>#N/A</v>
      </c>
      <c r="E17" s="29">
        <v>0.12</v>
      </c>
      <c r="F17" s="38">
        <v>0.19</v>
      </c>
      <c r="G17" s="29">
        <v>0.09</v>
      </c>
      <c r="H17" s="38">
        <v>0.15</v>
      </c>
      <c r="I17" s="29">
        <v>0.09</v>
      </c>
      <c r="J17" s="38">
        <v>0.08</v>
      </c>
      <c r="K17" s="29">
        <v>0.11</v>
      </c>
      <c r="L17" s="38">
        <v>0.02</v>
      </c>
      <c r="M17" s="29">
        <v>7.0000000000000007E-2</v>
      </c>
      <c r="N17" s="38">
        <v>0.12</v>
      </c>
      <c r="O17" s="29">
        <v>0.52</v>
      </c>
      <c r="P17" s="38">
        <v>0.4</v>
      </c>
      <c r="Q17" s="29">
        <v>0.52</v>
      </c>
      <c r="R17" s="38">
        <v>0.55000000000000004</v>
      </c>
      <c r="S17" s="29">
        <f t="shared" si="1"/>
        <v>3.9999999999999994E-2</v>
      </c>
      <c r="T17" s="37">
        <f>'Graphiques GI'!$B$22 + 'Graphiques GI'!$B$21</f>
        <v>0.28975859351784256</v>
      </c>
      <c r="U17" s="37">
        <f>'Graphiques GI'!$B$21</f>
        <v>0.10756414907339812</v>
      </c>
      <c r="V17" s="37">
        <f>'Graphiques GI'!$B$21</f>
        <v>0.10756414907339812</v>
      </c>
      <c r="W17" s="38">
        <f t="shared" si="2"/>
        <v>0.46</v>
      </c>
      <c r="X17" s="39">
        <f>'Graphiques GI'!$B$34 + 'Graphiques GI'!$B$33</f>
        <v>0.81194469877644415</v>
      </c>
      <c r="Y17" s="39">
        <f>'Graphiques GI'!$B$33</f>
        <v>0.26672247655422188</v>
      </c>
      <c r="Z17" s="39">
        <f>'Graphiques GI'!$B$33</f>
        <v>0.26672247655422188</v>
      </c>
      <c r="AA17" s="40">
        <f t="shared" si="3"/>
        <v>0.06</v>
      </c>
      <c r="AB17" s="39">
        <f>'Graphiques GI'!$B$46 + 'Graphiques GI'!$B$45</f>
        <v>0.29358350976639624</v>
      </c>
      <c r="AC17" s="39">
        <f>'Graphiques GI'!$B$45</f>
        <v>0.12688906532195182</v>
      </c>
      <c r="AD17" s="39">
        <f>'Graphiques GI'!$B$45</f>
        <v>0.12688906532195182</v>
      </c>
      <c r="AE17" s="38">
        <f t="shared" si="4"/>
        <v>0.18000000000000002</v>
      </c>
      <c r="AF17" s="39">
        <f>'Graphiques GI'!$B$58 + 'Graphiques GI'!$B$57</f>
        <v>0.44586151063667712</v>
      </c>
      <c r="AG17" s="39">
        <f>'Graphiques GI'!$B$57</f>
        <v>0.16452817730334371</v>
      </c>
      <c r="AH17" s="39">
        <f>'Graphiques GI'!$B$57</f>
        <v>0.16452817730334371</v>
      </c>
      <c r="AI17" s="40">
        <f t="shared" si="5"/>
        <v>0.16</v>
      </c>
      <c r="AJ17" s="39">
        <f>'Graphiques GI'!$B$70 + 'Graphiques GI'!$B$69</f>
        <v>0.43350371809687827</v>
      </c>
      <c r="AK17" s="39">
        <f>'Graphiques GI'!$B$69</f>
        <v>0.16369816254132286</v>
      </c>
      <c r="AL17" s="39">
        <f>'Graphiques GI'!$B$69</f>
        <v>0.16369816254132286</v>
      </c>
      <c r="AM17" s="38">
        <f t="shared" si="6"/>
        <v>9.9999999999999992E-2</v>
      </c>
      <c r="AN17" s="39">
        <f>'Graphiques GI'!$B$82 + 'Graphiques GI'!$B$81</f>
        <v>0.61833434579183444</v>
      </c>
      <c r="AO17" s="39">
        <f>'Graphiques GI'!$B$81</f>
        <v>0.18468569714318567</v>
      </c>
      <c r="AP17" s="39">
        <f>'Graphiques GI'!$B$81</f>
        <v>0.18468569714318567</v>
      </c>
      <c r="AQ17" s="40">
        <f t="shared" si="7"/>
        <v>6.0000000000000012E-2</v>
      </c>
      <c r="AR17" s="39">
        <f>'Graphiques GI'!$B$94 + 'Graphiques GI'!$B$93</f>
        <v>0.51434309459725625</v>
      </c>
      <c r="AS17" s="39">
        <f>'Graphiques GI'!$B$93</f>
        <v>0.19019031681947857</v>
      </c>
      <c r="AT17" s="39">
        <f>'Graphiques GI'!$B$93</f>
        <v>0.19019031681947857</v>
      </c>
      <c r="AU17" s="38">
        <f t="shared" si="8"/>
        <v>0.13</v>
      </c>
      <c r="AV17" s="39">
        <f>'Graphiques GI'!$B$106 + 'Graphiques GI'!$B$105</f>
        <v>0.43080513516816776</v>
      </c>
      <c r="AW17" s="39">
        <f>'Graphiques GI'!$B$105</f>
        <v>0.17391624627927879</v>
      </c>
      <c r="AX17" s="39">
        <f>'Graphiques GI'!$B$105</f>
        <v>0.17391624627927879</v>
      </c>
      <c r="AY17" s="40">
        <f t="shared" si="9"/>
        <v>0.21000000000000002</v>
      </c>
      <c r="AZ17" s="39">
        <f>'Graphiques GI'!$B$118 + 'Graphiques GI'!$B$117</f>
        <v>0.54303418480793253</v>
      </c>
      <c r="BA17" s="39">
        <f>'Graphiques GI'!$B$117</f>
        <v>0.208964740363488</v>
      </c>
      <c r="BB17" s="39">
        <f>'Graphiques GI'!$B$117</f>
        <v>0.208964740363488</v>
      </c>
      <c r="BC17" s="38">
        <f t="shared" si="10"/>
        <v>0.28000000000000003</v>
      </c>
      <c r="BD17" s="39">
        <f>'Graphiques GI'!$B$130 + 'Graphiques GI'!$B$129</f>
        <v>0.62703807191536376</v>
      </c>
      <c r="BE17" s="39">
        <f>'Graphiques GI'!$B$129</f>
        <v>0.24103807191536383</v>
      </c>
      <c r="BF17" s="39">
        <f>'Graphiques GI'!$B$129</f>
        <v>0.24103807191536383</v>
      </c>
      <c r="BG17" s="40">
        <f t="shared" si="11"/>
        <v>0</v>
      </c>
      <c r="BH17" s="39">
        <f>'Graphiques GI'!$B$142 + 'Graphiques GI'!$B$141</f>
        <v>0.78975212279544837</v>
      </c>
      <c r="BI17" s="39">
        <f>'Graphiques GI'!$B$141</f>
        <v>0.22812712279544856</v>
      </c>
      <c r="BJ17" s="39">
        <f>'Graphiques GI'!$B$141</f>
        <v>0.22812712279544856</v>
      </c>
      <c r="BK17" s="38">
        <f t="shared" si="12"/>
        <v>9.9999999999999978E-2</v>
      </c>
      <c r="BL17" s="39">
        <f>'Graphiques GI'!$B$154 + 'Graphiques GI'!$B$153</f>
        <v>0.69737848214039344</v>
      </c>
      <c r="BM17" s="39">
        <f>'Graphiques GI'!$B$153</f>
        <v>0.19929514880706004</v>
      </c>
      <c r="BN17" s="39">
        <f>'Graphiques GI'!$B$153</f>
        <v>0.19929514880706004</v>
      </c>
      <c r="BO17" s="40">
        <f t="shared" si="13"/>
        <v>7.999999999999996E-2</v>
      </c>
      <c r="BP17" s="39">
        <f>'Graphiques GI'!$B$166 + 'Graphiques GI'!$B$165</f>
        <v>0.73399069004916406</v>
      </c>
      <c r="BQ17" s="39">
        <f>'Graphiques GI'!$B$165</f>
        <v>0.20681013449360838</v>
      </c>
      <c r="BR17" s="39">
        <f>'Graphiques GI'!$B$165</f>
        <v>0.20681013449360838</v>
      </c>
      <c r="BS17" s="38">
        <f t="shared" si="14"/>
        <v>0.11000000000000004</v>
      </c>
      <c r="BT17" s="39">
        <f>'Graphiques GI'!$B$178 + 'Graphiques GI'!$B$177</f>
        <v>0.70591447730495149</v>
      </c>
      <c r="BU17" s="39">
        <f>'Graphiques GI'!$B$177</f>
        <v>0.19680336619384053</v>
      </c>
      <c r="BV17" s="39">
        <f>'Graphiques GI'!$B$177</f>
        <v>0.19680336619384053</v>
      </c>
    </row>
    <row r="18" spans="1:74">
      <c r="A18" s="22">
        <v>43466</v>
      </c>
      <c r="B18" s="20">
        <f t="shared" si="0"/>
        <v>17</v>
      </c>
      <c r="C18" s="19">
        <v>52922946</v>
      </c>
      <c r="D18" s="24" t="e">
        <f>NA()</f>
        <v>#N/A</v>
      </c>
      <c r="E18" s="29">
        <v>0.08</v>
      </c>
      <c r="F18" s="38">
        <v>0.65</v>
      </c>
      <c r="G18" s="29">
        <v>0.15</v>
      </c>
      <c r="H18" s="38">
        <v>0.33</v>
      </c>
      <c r="I18" s="29">
        <v>0.25</v>
      </c>
      <c r="J18" s="38">
        <v>0.18</v>
      </c>
      <c r="K18" s="29">
        <v>0.17</v>
      </c>
      <c r="L18" s="38">
        <v>0.15</v>
      </c>
      <c r="M18" s="29">
        <v>0.28000000000000003</v>
      </c>
      <c r="N18" s="38">
        <v>0.4</v>
      </c>
      <c r="O18" s="29">
        <v>0.52</v>
      </c>
      <c r="P18" s="38">
        <v>0.5</v>
      </c>
      <c r="Q18" s="29">
        <v>0.6</v>
      </c>
      <c r="R18" s="38">
        <v>0.44</v>
      </c>
      <c r="S18" s="29">
        <f t="shared" si="1"/>
        <v>0.03</v>
      </c>
      <c r="T18" s="37">
        <f>'Graphiques GI'!$B$22 + 'Graphiques GI'!$B$21</f>
        <v>0.28975859351784256</v>
      </c>
      <c r="U18" s="37">
        <f>'Graphiques GI'!$B$21</f>
        <v>0.10756414907339812</v>
      </c>
      <c r="V18" s="37">
        <f>'Graphiques GI'!$B$21</f>
        <v>0.10756414907339812</v>
      </c>
      <c r="W18" s="38">
        <f t="shared" si="2"/>
        <v>0.31</v>
      </c>
      <c r="X18" s="39">
        <f>'Graphiques GI'!$B$34 + 'Graphiques GI'!$B$33</f>
        <v>0.81194469877644415</v>
      </c>
      <c r="Y18" s="39">
        <f>'Graphiques GI'!$B$33</f>
        <v>0.26672247655422188</v>
      </c>
      <c r="Z18" s="39">
        <f>'Graphiques GI'!$B$33</f>
        <v>0.26672247655422188</v>
      </c>
      <c r="AA18" s="40">
        <f t="shared" si="3"/>
        <v>0.10999999999999999</v>
      </c>
      <c r="AB18" s="39">
        <f>'Graphiques GI'!$B$46 + 'Graphiques GI'!$B$45</f>
        <v>0.29358350976639624</v>
      </c>
      <c r="AC18" s="39">
        <f>'Graphiques GI'!$B$45</f>
        <v>0.12688906532195182</v>
      </c>
      <c r="AD18" s="39">
        <f>'Graphiques GI'!$B$45</f>
        <v>0.12688906532195182</v>
      </c>
      <c r="AE18" s="38">
        <f t="shared" si="4"/>
        <v>0.18000000000000002</v>
      </c>
      <c r="AF18" s="39">
        <f>'Graphiques GI'!$B$58 + 'Graphiques GI'!$B$57</f>
        <v>0.44586151063667712</v>
      </c>
      <c r="AG18" s="39">
        <f>'Graphiques GI'!$B$57</f>
        <v>0.16452817730334371</v>
      </c>
      <c r="AH18" s="39">
        <f>'Graphiques GI'!$B$57</f>
        <v>0.16452817730334371</v>
      </c>
      <c r="AI18" s="40">
        <f t="shared" si="5"/>
        <v>0.13</v>
      </c>
      <c r="AJ18" s="39">
        <f>'Graphiques GI'!$B$70 + 'Graphiques GI'!$B$69</f>
        <v>0.43350371809687827</v>
      </c>
      <c r="AK18" s="39">
        <f>'Graphiques GI'!$B$69</f>
        <v>0.16369816254132286</v>
      </c>
      <c r="AL18" s="39">
        <f>'Graphiques GI'!$B$69</f>
        <v>0.16369816254132286</v>
      </c>
      <c r="AM18" s="38">
        <f t="shared" si="6"/>
        <v>7.9999999999999988E-2</v>
      </c>
      <c r="AN18" s="39">
        <f>'Graphiques GI'!$B$82 + 'Graphiques GI'!$B$81</f>
        <v>0.61833434579183444</v>
      </c>
      <c r="AO18" s="39">
        <f>'Graphiques GI'!$B$81</f>
        <v>0.18468569714318567</v>
      </c>
      <c r="AP18" s="39">
        <f>'Graphiques GI'!$B$81</f>
        <v>0.18468569714318567</v>
      </c>
      <c r="AQ18" s="40">
        <f t="shared" si="7"/>
        <v>2.0000000000000018E-2</v>
      </c>
      <c r="AR18" s="39">
        <f>'Graphiques GI'!$B$94 + 'Graphiques GI'!$B$93</f>
        <v>0.51434309459725625</v>
      </c>
      <c r="AS18" s="39">
        <f>'Graphiques GI'!$B$93</f>
        <v>0.19019031681947857</v>
      </c>
      <c r="AT18" s="39">
        <f>'Graphiques GI'!$B$93</f>
        <v>0.19019031681947857</v>
      </c>
      <c r="AU18" s="38">
        <f t="shared" si="8"/>
        <v>0.03</v>
      </c>
      <c r="AV18" s="39">
        <f>'Graphiques GI'!$B$106 + 'Graphiques GI'!$B$105</f>
        <v>0.43080513516816776</v>
      </c>
      <c r="AW18" s="39">
        <f>'Graphiques GI'!$B$105</f>
        <v>0.17391624627927879</v>
      </c>
      <c r="AX18" s="39">
        <f>'Graphiques GI'!$B$105</f>
        <v>0.17391624627927879</v>
      </c>
      <c r="AY18" s="40">
        <f t="shared" si="9"/>
        <v>0.26</v>
      </c>
      <c r="AZ18" s="39">
        <f>'Graphiques GI'!$B$118 + 'Graphiques GI'!$B$117</f>
        <v>0.54303418480793253</v>
      </c>
      <c r="BA18" s="39">
        <f>'Graphiques GI'!$B$117</f>
        <v>0.208964740363488</v>
      </c>
      <c r="BB18" s="39">
        <f>'Graphiques GI'!$B$117</f>
        <v>0.208964740363488</v>
      </c>
      <c r="BC18" s="38">
        <f t="shared" si="10"/>
        <v>0.27</v>
      </c>
      <c r="BD18" s="39">
        <f>'Graphiques GI'!$B$130 + 'Graphiques GI'!$B$129</f>
        <v>0.62703807191536376</v>
      </c>
      <c r="BE18" s="39">
        <f>'Graphiques GI'!$B$129</f>
        <v>0.24103807191536383</v>
      </c>
      <c r="BF18" s="39">
        <f>'Graphiques GI'!$B$129</f>
        <v>0.24103807191536383</v>
      </c>
      <c r="BG18" s="40">
        <f t="shared" si="11"/>
        <v>0.30000000000000004</v>
      </c>
      <c r="BH18" s="39">
        <f>'Graphiques GI'!$B$142 + 'Graphiques GI'!$B$141</f>
        <v>0.78975212279544837</v>
      </c>
      <c r="BI18" s="39">
        <f>'Graphiques GI'!$B$141</f>
        <v>0.22812712279544856</v>
      </c>
      <c r="BJ18" s="39">
        <f>'Graphiques GI'!$B$141</f>
        <v>0.22812712279544856</v>
      </c>
      <c r="BK18" s="38">
        <f t="shared" si="12"/>
        <v>0.25</v>
      </c>
      <c r="BL18" s="39">
        <f>'Graphiques GI'!$B$154 + 'Graphiques GI'!$B$153</f>
        <v>0.69737848214039344</v>
      </c>
      <c r="BM18" s="39">
        <f>'Graphiques GI'!$B$153</f>
        <v>0.19929514880706004</v>
      </c>
      <c r="BN18" s="39">
        <f>'Graphiques GI'!$B$153</f>
        <v>0.19929514880706004</v>
      </c>
      <c r="BO18" s="40">
        <f t="shared" si="13"/>
        <v>0.13999999999999996</v>
      </c>
      <c r="BP18" s="39">
        <f>'Graphiques GI'!$B$166 + 'Graphiques GI'!$B$165</f>
        <v>0.73399069004916406</v>
      </c>
      <c r="BQ18" s="39">
        <f>'Graphiques GI'!$B$165</f>
        <v>0.20681013449360838</v>
      </c>
      <c r="BR18" s="39">
        <f>'Graphiques GI'!$B$165</f>
        <v>0.20681013449360838</v>
      </c>
      <c r="BS18" s="38">
        <f t="shared" si="14"/>
        <v>7.0000000000000007E-2</v>
      </c>
      <c r="BT18" s="39">
        <f>'Graphiques GI'!$B$178 + 'Graphiques GI'!$B$177</f>
        <v>0.70591447730495149</v>
      </c>
      <c r="BU18" s="39">
        <f>'Graphiques GI'!$B$177</f>
        <v>0.19680336619384053</v>
      </c>
      <c r="BV18" s="39">
        <f>'Graphiques GI'!$B$177</f>
        <v>0.19680336619384053</v>
      </c>
    </row>
    <row r="19" spans="1:74">
      <c r="A19" s="22">
        <v>43466</v>
      </c>
      <c r="B19" s="21">
        <f t="shared" si="0"/>
        <v>18</v>
      </c>
      <c r="C19" s="19">
        <v>52991324</v>
      </c>
      <c r="D19" s="24" t="e">
        <f>NA()</f>
        <v>#N/A</v>
      </c>
      <c r="E19" s="29">
        <v>0.05</v>
      </c>
      <c r="F19" s="38">
        <v>0.34</v>
      </c>
      <c r="G19" s="29">
        <v>0.04</v>
      </c>
      <c r="H19" s="38">
        <v>0.15</v>
      </c>
      <c r="I19" s="29">
        <v>0.12</v>
      </c>
      <c r="J19" s="38">
        <v>0.1</v>
      </c>
      <c r="K19" s="29">
        <v>0.15</v>
      </c>
      <c r="L19" s="38">
        <v>0.12</v>
      </c>
      <c r="M19" s="29">
        <v>0.02</v>
      </c>
      <c r="N19" s="38">
        <v>0.13</v>
      </c>
      <c r="O19" s="29">
        <v>0.22</v>
      </c>
      <c r="P19" s="38">
        <v>0.25</v>
      </c>
      <c r="Q19" s="29">
        <v>0.46</v>
      </c>
      <c r="R19" s="38">
        <v>0.51</v>
      </c>
      <c r="S19" s="29">
        <f t="shared" si="1"/>
        <v>0.18</v>
      </c>
      <c r="T19" s="37">
        <f>'Graphiques GI'!$B$22 + 'Graphiques GI'!$B$21</f>
        <v>0.28975859351784256</v>
      </c>
      <c r="U19" s="37">
        <f>'Graphiques GI'!$B$21</f>
        <v>0.10756414907339812</v>
      </c>
      <c r="V19" s="37">
        <f>'Graphiques GI'!$B$21</f>
        <v>0.10756414907339812</v>
      </c>
      <c r="W19" s="38">
        <f t="shared" si="2"/>
        <v>0.45</v>
      </c>
      <c r="X19" s="39">
        <f>'Graphiques GI'!$B$34 + 'Graphiques GI'!$B$33</f>
        <v>0.81194469877644415</v>
      </c>
      <c r="Y19" s="39">
        <f>'Graphiques GI'!$B$33</f>
        <v>0.26672247655422188</v>
      </c>
      <c r="Z19" s="39">
        <f>'Graphiques GI'!$B$33</f>
        <v>0.26672247655422188</v>
      </c>
      <c r="AA19" s="40">
        <f t="shared" si="3"/>
        <v>0.13999999999999999</v>
      </c>
      <c r="AB19" s="39">
        <f>'Graphiques GI'!$B$46 + 'Graphiques GI'!$B$45</f>
        <v>0.29358350976639624</v>
      </c>
      <c r="AC19" s="39">
        <f>'Graphiques GI'!$B$45</f>
        <v>0.12688906532195182</v>
      </c>
      <c r="AD19" s="39">
        <f>'Graphiques GI'!$B$45</f>
        <v>0.12688906532195182</v>
      </c>
      <c r="AE19" s="38">
        <f t="shared" si="4"/>
        <v>0.13000000000000003</v>
      </c>
      <c r="AF19" s="39">
        <f>'Graphiques GI'!$B$58 + 'Graphiques GI'!$B$57</f>
        <v>0.44586151063667712</v>
      </c>
      <c r="AG19" s="39">
        <f>'Graphiques GI'!$B$57</f>
        <v>0.16452817730334371</v>
      </c>
      <c r="AH19" s="39">
        <f>'Graphiques GI'!$B$57</f>
        <v>0.16452817730334371</v>
      </c>
      <c r="AI19" s="40">
        <f t="shared" si="5"/>
        <v>0.28000000000000003</v>
      </c>
      <c r="AJ19" s="39">
        <f>'Graphiques GI'!$B$70 + 'Graphiques GI'!$B$69</f>
        <v>0.43350371809687827</v>
      </c>
      <c r="AK19" s="39">
        <f>'Graphiques GI'!$B$69</f>
        <v>0.16369816254132286</v>
      </c>
      <c r="AL19" s="39">
        <f>'Graphiques GI'!$B$69</f>
        <v>0.16369816254132286</v>
      </c>
      <c r="AM19" s="38">
        <f t="shared" si="6"/>
        <v>0.48</v>
      </c>
      <c r="AN19" s="39">
        <f>'Graphiques GI'!$B$82 + 'Graphiques GI'!$B$81</f>
        <v>0.61833434579183444</v>
      </c>
      <c r="AO19" s="39">
        <f>'Graphiques GI'!$B$81</f>
        <v>0.18468569714318567</v>
      </c>
      <c r="AP19" s="39">
        <f>'Graphiques GI'!$B$81</f>
        <v>0.18468569714318567</v>
      </c>
      <c r="AQ19" s="40">
        <f t="shared" si="7"/>
        <v>0.4</v>
      </c>
      <c r="AR19" s="39">
        <f>'Graphiques GI'!$B$94 + 'Graphiques GI'!$B$93</f>
        <v>0.51434309459725625</v>
      </c>
      <c r="AS19" s="39">
        <f>'Graphiques GI'!$B$93</f>
        <v>0.19019031681947857</v>
      </c>
      <c r="AT19" s="39">
        <f>'Graphiques GI'!$B$93</f>
        <v>0.19019031681947857</v>
      </c>
      <c r="AU19" s="38">
        <f t="shared" si="8"/>
        <v>0.42000000000000004</v>
      </c>
      <c r="AV19" s="39">
        <f>'Graphiques GI'!$B$106 + 'Graphiques GI'!$B$105</f>
        <v>0.43080513516816776</v>
      </c>
      <c r="AW19" s="39">
        <f>'Graphiques GI'!$B$105</f>
        <v>0.17391624627927879</v>
      </c>
      <c r="AX19" s="39">
        <f>'Graphiques GI'!$B$105</f>
        <v>0.17391624627927879</v>
      </c>
      <c r="AY19" s="40">
        <f t="shared" si="9"/>
        <v>0.63</v>
      </c>
      <c r="AZ19" s="39">
        <f>'Graphiques GI'!$B$118 + 'Graphiques GI'!$B$117</f>
        <v>0.54303418480793253</v>
      </c>
      <c r="BA19" s="39">
        <f>'Graphiques GI'!$B$117</f>
        <v>0.208964740363488</v>
      </c>
      <c r="BB19" s="39">
        <f>'Graphiques GI'!$B$117</f>
        <v>0.208964740363488</v>
      </c>
      <c r="BC19" s="38">
        <f t="shared" si="10"/>
        <v>0.55000000000000004</v>
      </c>
      <c r="BD19" s="39">
        <f>'Graphiques GI'!$B$130 + 'Graphiques GI'!$B$129</f>
        <v>0.62703807191536376</v>
      </c>
      <c r="BE19" s="39">
        <f>'Graphiques GI'!$B$129</f>
        <v>0.24103807191536383</v>
      </c>
      <c r="BF19" s="39">
        <f>'Graphiques GI'!$B$129</f>
        <v>0.24103807191536383</v>
      </c>
      <c r="BG19" s="40">
        <f t="shared" si="11"/>
        <v>0.12999999999999998</v>
      </c>
      <c r="BH19" s="39">
        <f>'Graphiques GI'!$B$142 + 'Graphiques GI'!$B$141</f>
        <v>0.78975212279544837</v>
      </c>
      <c r="BI19" s="39">
        <f>'Graphiques GI'!$B$141</f>
        <v>0.22812712279544856</v>
      </c>
      <c r="BJ19" s="39">
        <f>'Graphiques GI'!$B$141</f>
        <v>0.22812712279544856</v>
      </c>
      <c r="BK19" s="38">
        <f t="shared" si="12"/>
        <v>0.35</v>
      </c>
      <c r="BL19" s="39">
        <f>'Graphiques GI'!$B$154 + 'Graphiques GI'!$B$153</f>
        <v>0.69737848214039344</v>
      </c>
      <c r="BM19" s="39">
        <f>'Graphiques GI'!$B$153</f>
        <v>0.19929514880706004</v>
      </c>
      <c r="BN19" s="39">
        <f>'Graphiques GI'!$B$153</f>
        <v>0.19929514880706004</v>
      </c>
      <c r="BO19" s="40">
        <f t="shared" si="13"/>
        <v>0.10000000000000003</v>
      </c>
      <c r="BP19" s="39">
        <f>'Graphiques GI'!$B$166 + 'Graphiques GI'!$B$165</f>
        <v>0.73399069004916406</v>
      </c>
      <c r="BQ19" s="39">
        <f>'Graphiques GI'!$B$165</f>
        <v>0.20681013449360838</v>
      </c>
      <c r="BR19" s="39">
        <f>'Graphiques GI'!$B$165</f>
        <v>0.20681013449360838</v>
      </c>
      <c r="BS19" s="38">
        <f t="shared" si="14"/>
        <v>6.9999999999999951E-2</v>
      </c>
      <c r="BT19" s="39">
        <f>'Graphiques GI'!$B$178 + 'Graphiques GI'!$B$177</f>
        <v>0.70591447730495149</v>
      </c>
      <c r="BU19" s="39">
        <f>'Graphiques GI'!$B$177</f>
        <v>0.19680336619384053</v>
      </c>
      <c r="BV19" s="39">
        <f>'Graphiques GI'!$B$177</f>
        <v>0.19680336619384053</v>
      </c>
    </row>
    <row r="20" spans="1:74">
      <c r="A20" s="22">
        <v>43466</v>
      </c>
      <c r="B20" s="20">
        <f t="shared" si="0"/>
        <v>19</v>
      </c>
      <c r="C20" s="19">
        <v>52882808</v>
      </c>
      <c r="D20" s="24" t="e">
        <f>NA()</f>
        <v>#N/A</v>
      </c>
      <c r="E20" s="29">
        <v>0.23</v>
      </c>
      <c r="F20" s="38">
        <v>0.79</v>
      </c>
      <c r="G20" s="29">
        <v>0.18</v>
      </c>
      <c r="H20" s="38">
        <v>0.28000000000000003</v>
      </c>
      <c r="I20" s="29">
        <v>0.4</v>
      </c>
      <c r="J20" s="38">
        <v>0.57999999999999996</v>
      </c>
      <c r="K20" s="29">
        <v>0.55000000000000004</v>
      </c>
      <c r="L20" s="38">
        <v>0.54</v>
      </c>
      <c r="M20" s="29">
        <v>0.65</v>
      </c>
      <c r="N20" s="38">
        <v>0.68</v>
      </c>
      <c r="O20" s="29">
        <v>0.35</v>
      </c>
      <c r="P20" s="38">
        <v>0.6</v>
      </c>
      <c r="Q20" s="29">
        <v>0.56000000000000005</v>
      </c>
      <c r="R20" s="38">
        <v>0.57999999999999996</v>
      </c>
      <c r="S20" s="29">
        <f t="shared" si="1"/>
        <v>8.0000000000000016E-2</v>
      </c>
      <c r="T20" s="37">
        <f>'Graphiques GI'!$B$22 + 'Graphiques GI'!$B$21</f>
        <v>0.28975859351784256</v>
      </c>
      <c r="U20" s="37">
        <f>'Graphiques GI'!$B$21</f>
        <v>0.10756414907339812</v>
      </c>
      <c r="V20" s="37">
        <f>'Graphiques GI'!$B$21</f>
        <v>0.10756414907339812</v>
      </c>
      <c r="W20" s="38">
        <f t="shared" si="2"/>
        <v>0.39</v>
      </c>
      <c r="X20" s="39">
        <f>'Graphiques GI'!$B$34 + 'Graphiques GI'!$B$33</f>
        <v>0.81194469877644415</v>
      </c>
      <c r="Y20" s="39">
        <f>'Graphiques GI'!$B$33</f>
        <v>0.26672247655422188</v>
      </c>
      <c r="Z20" s="39">
        <f>'Graphiques GI'!$B$33</f>
        <v>0.26672247655422188</v>
      </c>
      <c r="AA20" s="40">
        <f t="shared" si="3"/>
        <v>6.9999999999999993E-2</v>
      </c>
      <c r="AB20" s="39">
        <f>'Graphiques GI'!$B$46 + 'Graphiques GI'!$B$45</f>
        <v>0.29358350976639624</v>
      </c>
      <c r="AC20" s="39">
        <f>'Graphiques GI'!$B$45</f>
        <v>0.12688906532195182</v>
      </c>
      <c r="AD20" s="39">
        <f>'Graphiques GI'!$B$45</f>
        <v>0.12688906532195182</v>
      </c>
      <c r="AE20" s="38">
        <f t="shared" si="4"/>
        <v>0.22000000000000003</v>
      </c>
      <c r="AF20" s="39">
        <f>'Graphiques GI'!$B$58 + 'Graphiques GI'!$B$57</f>
        <v>0.44586151063667712</v>
      </c>
      <c r="AG20" s="39">
        <f>'Graphiques GI'!$B$57</f>
        <v>0.16452817730334371</v>
      </c>
      <c r="AH20" s="39">
        <f>'Graphiques GI'!$B$57</f>
        <v>0.16452817730334371</v>
      </c>
      <c r="AI20" s="40">
        <f t="shared" si="5"/>
        <v>0.37</v>
      </c>
      <c r="AJ20" s="39">
        <f>'Graphiques GI'!$B$70 + 'Graphiques GI'!$B$69</f>
        <v>0.43350371809687827</v>
      </c>
      <c r="AK20" s="39">
        <f>'Graphiques GI'!$B$69</f>
        <v>0.16369816254132286</v>
      </c>
      <c r="AL20" s="39">
        <f>'Graphiques GI'!$B$69</f>
        <v>0.16369816254132286</v>
      </c>
      <c r="AM20" s="38">
        <f t="shared" si="6"/>
        <v>0.56999999999999995</v>
      </c>
      <c r="AN20" s="39">
        <f>'Graphiques GI'!$B$82 + 'Graphiques GI'!$B$81</f>
        <v>0.61833434579183444</v>
      </c>
      <c r="AO20" s="39">
        <f>'Graphiques GI'!$B$81</f>
        <v>0.18468569714318567</v>
      </c>
      <c r="AP20" s="39">
        <f>'Graphiques GI'!$B$81</f>
        <v>0.18468569714318567</v>
      </c>
      <c r="AQ20" s="40">
        <f t="shared" si="7"/>
        <v>0.44000000000000006</v>
      </c>
      <c r="AR20" s="39">
        <f>'Graphiques GI'!$B$94 + 'Graphiques GI'!$B$93</f>
        <v>0.51434309459725625</v>
      </c>
      <c r="AS20" s="39">
        <f>'Graphiques GI'!$B$93</f>
        <v>0.19019031681947857</v>
      </c>
      <c r="AT20" s="39">
        <f>'Graphiques GI'!$B$93</f>
        <v>0.19019031681947857</v>
      </c>
      <c r="AU20" s="38">
        <f t="shared" si="8"/>
        <v>0.34</v>
      </c>
      <c r="AV20" s="39">
        <f>'Graphiques GI'!$B$106 + 'Graphiques GI'!$B$105</f>
        <v>0.43080513516816776</v>
      </c>
      <c r="AW20" s="39">
        <f>'Graphiques GI'!$B$105</f>
        <v>0.17391624627927879</v>
      </c>
      <c r="AX20" s="39">
        <f>'Graphiques GI'!$B$105</f>
        <v>0.17391624627927879</v>
      </c>
      <c r="AY20" s="40">
        <f t="shared" si="9"/>
        <v>0.30000000000000004</v>
      </c>
      <c r="AZ20" s="39">
        <f>'Graphiques GI'!$B$118 + 'Graphiques GI'!$B$117</f>
        <v>0.54303418480793253</v>
      </c>
      <c r="BA20" s="39">
        <f>'Graphiques GI'!$B$117</f>
        <v>0.208964740363488</v>
      </c>
      <c r="BB20" s="39">
        <f>'Graphiques GI'!$B$117</f>
        <v>0.208964740363488</v>
      </c>
      <c r="BC20" s="38">
        <f t="shared" si="10"/>
        <v>0.33000000000000007</v>
      </c>
      <c r="BD20" s="39">
        <f>'Graphiques GI'!$B$130 + 'Graphiques GI'!$B$129</f>
        <v>0.62703807191536376</v>
      </c>
      <c r="BE20" s="39">
        <f>'Graphiques GI'!$B$129</f>
        <v>0.24103807191536383</v>
      </c>
      <c r="BF20" s="39">
        <f>'Graphiques GI'!$B$129</f>
        <v>0.24103807191536383</v>
      </c>
      <c r="BG20" s="40">
        <f t="shared" si="11"/>
        <v>9.0000000000000024E-2</v>
      </c>
      <c r="BH20" s="39">
        <f>'Graphiques GI'!$B$142 + 'Graphiques GI'!$B$141</f>
        <v>0.78975212279544837</v>
      </c>
      <c r="BI20" s="39">
        <f>'Graphiques GI'!$B$141</f>
        <v>0.22812712279544856</v>
      </c>
      <c r="BJ20" s="39">
        <f>'Graphiques GI'!$B$141</f>
        <v>0.22812712279544856</v>
      </c>
      <c r="BK20" s="38">
        <f t="shared" si="12"/>
        <v>8.9999999999999969E-2</v>
      </c>
      <c r="BL20" s="39">
        <f>'Graphiques GI'!$B$154 + 'Graphiques GI'!$B$153</f>
        <v>0.69737848214039344</v>
      </c>
      <c r="BM20" s="39">
        <f>'Graphiques GI'!$B$153</f>
        <v>0.19929514880706004</v>
      </c>
      <c r="BN20" s="39">
        <f>'Graphiques GI'!$B$153</f>
        <v>0.19929514880706004</v>
      </c>
      <c r="BO20" s="40">
        <f t="shared" si="13"/>
        <v>6.9999999999999951E-2</v>
      </c>
      <c r="BP20" s="39">
        <f>'Graphiques GI'!$B$166 + 'Graphiques GI'!$B$165</f>
        <v>0.73399069004916406</v>
      </c>
      <c r="BQ20" s="39">
        <f>'Graphiques GI'!$B$165</f>
        <v>0.20681013449360838</v>
      </c>
      <c r="BR20" s="39">
        <f>'Graphiques GI'!$B$165</f>
        <v>0.20681013449360838</v>
      </c>
      <c r="BS20" s="38">
        <f t="shared" si="14"/>
        <v>8.0000000000000071E-2</v>
      </c>
      <c r="BT20" s="39">
        <f>'Graphiques GI'!$B$178 + 'Graphiques GI'!$B$177</f>
        <v>0.70591447730495149</v>
      </c>
      <c r="BU20" s="39">
        <f>'Graphiques GI'!$B$177</f>
        <v>0.19680336619384053</v>
      </c>
      <c r="BV20" s="39">
        <f>'Graphiques GI'!$B$177</f>
        <v>0.19680336619384053</v>
      </c>
    </row>
    <row r="21" spans="1:74">
      <c r="A21" s="22">
        <v>43466</v>
      </c>
      <c r="B21" s="21">
        <f t="shared" si="0"/>
        <v>20</v>
      </c>
      <c r="C21" s="19">
        <v>52891323</v>
      </c>
      <c r="D21" s="24" t="e">
        <f>NA()</f>
        <v>#N/A</v>
      </c>
      <c r="E21" s="29">
        <v>0.15</v>
      </c>
      <c r="F21" s="38">
        <v>0.4</v>
      </c>
      <c r="G21" s="29">
        <v>0.11</v>
      </c>
      <c r="H21" s="38">
        <v>0.06</v>
      </c>
      <c r="I21" s="29">
        <v>0.03</v>
      </c>
      <c r="J21" s="38">
        <v>0.01</v>
      </c>
      <c r="K21" s="29">
        <v>0.11</v>
      </c>
      <c r="L21" s="38">
        <v>0.2</v>
      </c>
      <c r="M21" s="29">
        <v>0.35</v>
      </c>
      <c r="N21" s="38">
        <v>0.35</v>
      </c>
      <c r="O21" s="29">
        <v>0.44</v>
      </c>
      <c r="P21" s="38">
        <v>0.51</v>
      </c>
      <c r="Q21" s="29">
        <v>0.63</v>
      </c>
      <c r="R21" s="38">
        <v>0.66</v>
      </c>
      <c r="S21" s="29">
        <f t="shared" si="1"/>
        <v>0.18000000000000002</v>
      </c>
      <c r="T21" s="37">
        <f>'Graphiques GI'!$B$22 + 'Graphiques GI'!$B$21</f>
        <v>0.28975859351784256</v>
      </c>
      <c r="U21" s="37">
        <f>'Graphiques GI'!$B$21</f>
        <v>0.10756414907339812</v>
      </c>
      <c r="V21" s="37">
        <f>'Graphiques GI'!$B$21</f>
        <v>0.10756414907339812</v>
      </c>
      <c r="W21" s="38">
        <f t="shared" si="2"/>
        <v>0.33999999999999997</v>
      </c>
      <c r="X21" s="39">
        <f>'Graphiques GI'!$B$34 + 'Graphiques GI'!$B$33</f>
        <v>0.81194469877644415</v>
      </c>
      <c r="Y21" s="39">
        <f>'Graphiques GI'!$B$33</f>
        <v>0.26672247655422188</v>
      </c>
      <c r="Z21" s="39">
        <f>'Graphiques GI'!$B$33</f>
        <v>0.26672247655422188</v>
      </c>
      <c r="AA21" s="40">
        <f t="shared" si="3"/>
        <v>0.12000000000000001</v>
      </c>
      <c r="AB21" s="39">
        <f>'Graphiques GI'!$B$46 + 'Graphiques GI'!$B$45</f>
        <v>0.29358350976639624</v>
      </c>
      <c r="AC21" s="39">
        <f>'Graphiques GI'!$B$45</f>
        <v>0.12688906532195182</v>
      </c>
      <c r="AD21" s="39">
        <f>'Graphiques GI'!$B$45</f>
        <v>0.12688906532195182</v>
      </c>
      <c r="AE21" s="38">
        <f t="shared" si="4"/>
        <v>0.39</v>
      </c>
      <c r="AF21" s="39">
        <f>'Graphiques GI'!$B$58 + 'Graphiques GI'!$B$57</f>
        <v>0.44586151063667712</v>
      </c>
      <c r="AG21" s="39">
        <f>'Graphiques GI'!$B$57</f>
        <v>0.16452817730334371</v>
      </c>
      <c r="AH21" s="39">
        <f>'Graphiques GI'!$B$57</f>
        <v>0.16452817730334371</v>
      </c>
      <c r="AI21" s="40">
        <f t="shared" si="5"/>
        <v>0.49</v>
      </c>
      <c r="AJ21" s="39">
        <f>'Graphiques GI'!$B$70 + 'Graphiques GI'!$B$69</f>
        <v>0.43350371809687827</v>
      </c>
      <c r="AK21" s="39">
        <f>'Graphiques GI'!$B$69</f>
        <v>0.16369816254132286</v>
      </c>
      <c r="AL21" s="39">
        <f>'Graphiques GI'!$B$69</f>
        <v>0.16369816254132286</v>
      </c>
      <c r="AM21" s="38">
        <f t="shared" si="6"/>
        <v>0.49</v>
      </c>
      <c r="AN21" s="39">
        <f>'Graphiques GI'!$B$82 + 'Graphiques GI'!$B$81</f>
        <v>0.61833434579183444</v>
      </c>
      <c r="AO21" s="39">
        <f>'Graphiques GI'!$B$81</f>
        <v>0.18468569714318567</v>
      </c>
      <c r="AP21" s="39">
        <f>'Graphiques GI'!$B$81</f>
        <v>0.18468569714318567</v>
      </c>
      <c r="AQ21" s="40">
        <f t="shared" si="7"/>
        <v>0.41000000000000003</v>
      </c>
      <c r="AR21" s="39">
        <f>'Graphiques GI'!$B$94 + 'Graphiques GI'!$B$93</f>
        <v>0.51434309459725625</v>
      </c>
      <c r="AS21" s="39">
        <f>'Graphiques GI'!$B$93</f>
        <v>0.19019031681947857</v>
      </c>
      <c r="AT21" s="39">
        <f>'Graphiques GI'!$B$93</f>
        <v>0.19019031681947857</v>
      </c>
      <c r="AU21" s="38">
        <f t="shared" si="8"/>
        <v>0.28999999999999998</v>
      </c>
      <c r="AV21" s="39">
        <f>'Graphiques GI'!$B$106 + 'Graphiques GI'!$B$105</f>
        <v>0.43080513516816776</v>
      </c>
      <c r="AW21" s="39">
        <f>'Graphiques GI'!$B$105</f>
        <v>0.17391624627927879</v>
      </c>
      <c r="AX21" s="39">
        <f>'Graphiques GI'!$B$105</f>
        <v>0.17391624627927879</v>
      </c>
      <c r="AY21" s="40">
        <f t="shared" si="9"/>
        <v>0.24</v>
      </c>
      <c r="AZ21" s="39">
        <f>'Graphiques GI'!$B$118 + 'Graphiques GI'!$B$117</f>
        <v>0.54303418480793253</v>
      </c>
      <c r="BA21" s="39">
        <f>'Graphiques GI'!$B$117</f>
        <v>0.208964740363488</v>
      </c>
      <c r="BB21" s="39">
        <f>'Graphiques GI'!$B$117</f>
        <v>0.208964740363488</v>
      </c>
      <c r="BC21" s="38">
        <f t="shared" si="10"/>
        <v>0.32000000000000006</v>
      </c>
      <c r="BD21" s="39">
        <f>'Graphiques GI'!$B$130 + 'Graphiques GI'!$B$129</f>
        <v>0.62703807191536376</v>
      </c>
      <c r="BE21" s="39">
        <f>'Graphiques GI'!$B$129</f>
        <v>0.24103807191536383</v>
      </c>
      <c r="BF21" s="39">
        <f>'Graphiques GI'!$B$129</f>
        <v>0.24103807191536383</v>
      </c>
      <c r="BG21" s="40">
        <f t="shared" si="11"/>
        <v>0.54</v>
      </c>
      <c r="BH21" s="39">
        <f>'Graphiques GI'!$B$142 + 'Graphiques GI'!$B$141</f>
        <v>0.78975212279544837</v>
      </c>
      <c r="BI21" s="39">
        <f>'Graphiques GI'!$B$141</f>
        <v>0.22812712279544856</v>
      </c>
      <c r="BJ21" s="39">
        <f>'Graphiques GI'!$B$141</f>
        <v>0.22812712279544856</v>
      </c>
      <c r="BK21" s="38">
        <f t="shared" si="12"/>
        <v>0.41000000000000003</v>
      </c>
      <c r="BL21" s="39">
        <f>'Graphiques GI'!$B$154 + 'Graphiques GI'!$B$153</f>
        <v>0.69737848214039344</v>
      </c>
      <c r="BM21" s="39">
        <f>'Graphiques GI'!$B$153</f>
        <v>0.19929514880706004</v>
      </c>
      <c r="BN21" s="39">
        <f>'Graphiques GI'!$B$153</f>
        <v>0.19929514880706004</v>
      </c>
      <c r="BO21" s="40">
        <f t="shared" si="13"/>
        <v>0.36</v>
      </c>
      <c r="BP21" s="39">
        <f>'Graphiques GI'!$B$166 + 'Graphiques GI'!$B$165</f>
        <v>0.73399069004916406</v>
      </c>
      <c r="BQ21" s="39">
        <f>'Graphiques GI'!$B$165</f>
        <v>0.20681013449360838</v>
      </c>
      <c r="BR21" s="39">
        <f>'Graphiques GI'!$B$165</f>
        <v>0.20681013449360838</v>
      </c>
      <c r="BS21" s="38">
        <f t="shared" si="14"/>
        <v>0.32999999999999996</v>
      </c>
      <c r="BT21" s="39">
        <f>'Graphiques GI'!$B$178 + 'Graphiques GI'!$B$177</f>
        <v>0.70591447730495149</v>
      </c>
      <c r="BU21" s="39">
        <f>'Graphiques GI'!$B$177</f>
        <v>0.19680336619384053</v>
      </c>
      <c r="BV21" s="39">
        <f>'Graphiques GI'!$B$177</f>
        <v>0.19680336619384053</v>
      </c>
    </row>
    <row r="22" spans="1:74">
      <c r="A22" s="22">
        <v>43466</v>
      </c>
      <c r="B22" s="20">
        <f t="shared" si="0"/>
        <v>21</v>
      </c>
      <c r="C22" s="19">
        <v>52922949</v>
      </c>
      <c r="D22" s="24" t="e">
        <f>NA()</f>
        <v>#N/A</v>
      </c>
      <c r="E22" s="29">
        <v>0.33</v>
      </c>
      <c r="F22" s="38">
        <v>0.74</v>
      </c>
      <c r="G22" s="29">
        <v>0.23</v>
      </c>
      <c r="H22" s="38">
        <v>0.45</v>
      </c>
      <c r="I22" s="29">
        <v>0.52</v>
      </c>
      <c r="J22" s="38">
        <v>0.5</v>
      </c>
      <c r="K22" s="29">
        <v>0.52</v>
      </c>
      <c r="L22" s="38">
        <v>0.49</v>
      </c>
      <c r="M22" s="29">
        <v>0.59</v>
      </c>
      <c r="N22" s="38">
        <v>0.67</v>
      </c>
      <c r="O22" s="29">
        <v>0.98</v>
      </c>
      <c r="P22" s="38">
        <v>0.92</v>
      </c>
      <c r="Q22" s="29">
        <v>0.99</v>
      </c>
      <c r="R22" s="38">
        <v>0.99</v>
      </c>
      <c r="S22" s="29">
        <f t="shared" si="1"/>
        <v>0.06</v>
      </c>
      <c r="T22" s="37">
        <f>'Graphiques GI'!$B$22 + 'Graphiques GI'!$B$21</f>
        <v>0.28975859351784256</v>
      </c>
      <c r="U22" s="37">
        <f>'Graphiques GI'!$B$21</f>
        <v>0.10756414907339812</v>
      </c>
      <c r="V22" s="37">
        <f>'Graphiques GI'!$B$21</f>
        <v>0.10756414907339812</v>
      </c>
      <c r="W22" s="38">
        <f t="shared" si="2"/>
        <v>0.22999999999999998</v>
      </c>
      <c r="X22" s="39">
        <f>'Graphiques GI'!$B$34 + 'Graphiques GI'!$B$33</f>
        <v>0.81194469877644415</v>
      </c>
      <c r="Y22" s="39">
        <f>'Graphiques GI'!$B$33</f>
        <v>0.26672247655422188</v>
      </c>
      <c r="Z22" s="39">
        <f>'Graphiques GI'!$B$33</f>
        <v>0.26672247655422188</v>
      </c>
      <c r="AA22" s="40">
        <f t="shared" si="3"/>
        <v>0.15000000000000002</v>
      </c>
      <c r="AB22" s="39">
        <f>'Graphiques GI'!$B$46 + 'Graphiques GI'!$B$45</f>
        <v>0.29358350976639624</v>
      </c>
      <c r="AC22" s="39">
        <f>'Graphiques GI'!$B$45</f>
        <v>0.12688906532195182</v>
      </c>
      <c r="AD22" s="39">
        <f>'Graphiques GI'!$B$45</f>
        <v>0.12688906532195182</v>
      </c>
      <c r="AE22" s="38">
        <f t="shared" si="4"/>
        <v>0.10000000000000003</v>
      </c>
      <c r="AF22" s="39">
        <f>'Graphiques GI'!$B$58 + 'Graphiques GI'!$B$57</f>
        <v>0.44586151063667712</v>
      </c>
      <c r="AG22" s="39">
        <f>'Graphiques GI'!$B$57</f>
        <v>0.16452817730334371</v>
      </c>
      <c r="AH22" s="39">
        <f>'Graphiques GI'!$B$57</f>
        <v>0.16452817730334371</v>
      </c>
      <c r="AI22" s="40">
        <f t="shared" si="5"/>
        <v>0.27</v>
      </c>
      <c r="AJ22" s="39">
        <f>'Graphiques GI'!$B$70 + 'Graphiques GI'!$B$69</f>
        <v>0.43350371809687827</v>
      </c>
      <c r="AK22" s="39">
        <f>'Graphiques GI'!$B$69</f>
        <v>0.16369816254132286</v>
      </c>
      <c r="AL22" s="39">
        <f>'Graphiques GI'!$B$69</f>
        <v>0.16369816254132286</v>
      </c>
      <c r="AM22" s="38">
        <f t="shared" si="6"/>
        <v>0.26</v>
      </c>
      <c r="AN22" s="39">
        <f>'Graphiques GI'!$B$82 + 'Graphiques GI'!$B$81</f>
        <v>0.61833434579183444</v>
      </c>
      <c r="AO22" s="39">
        <f>'Graphiques GI'!$B$81</f>
        <v>0.18468569714318567</v>
      </c>
      <c r="AP22" s="39">
        <f>'Graphiques GI'!$B$81</f>
        <v>0.18468569714318567</v>
      </c>
      <c r="AQ22" s="40">
        <f t="shared" si="7"/>
        <v>0.19</v>
      </c>
      <c r="AR22" s="39">
        <f>'Graphiques GI'!$B$94 + 'Graphiques GI'!$B$93</f>
        <v>0.51434309459725625</v>
      </c>
      <c r="AS22" s="39">
        <f>'Graphiques GI'!$B$93</f>
        <v>0.19019031681947857</v>
      </c>
      <c r="AT22" s="39">
        <f>'Graphiques GI'!$B$93</f>
        <v>0.19019031681947857</v>
      </c>
      <c r="AU22" s="38">
        <f t="shared" si="8"/>
        <v>0.26</v>
      </c>
      <c r="AV22" s="39">
        <f>'Graphiques GI'!$B$106 + 'Graphiques GI'!$B$105</f>
        <v>0.43080513516816776</v>
      </c>
      <c r="AW22" s="39">
        <f>'Graphiques GI'!$B$105</f>
        <v>0.17391624627927879</v>
      </c>
      <c r="AX22" s="39">
        <f>'Graphiques GI'!$B$105</f>
        <v>0.17391624627927879</v>
      </c>
      <c r="AY22" s="40">
        <f t="shared" si="9"/>
        <v>0.27999999999999997</v>
      </c>
      <c r="AZ22" s="39">
        <f>'Graphiques GI'!$B$118 + 'Graphiques GI'!$B$117</f>
        <v>0.54303418480793253</v>
      </c>
      <c r="BA22" s="39">
        <f>'Graphiques GI'!$B$117</f>
        <v>0.208964740363488</v>
      </c>
      <c r="BB22" s="39">
        <f>'Graphiques GI'!$B$117</f>
        <v>0.208964740363488</v>
      </c>
      <c r="BC22" s="38">
        <f t="shared" si="10"/>
        <v>0.28000000000000003</v>
      </c>
      <c r="BD22" s="39">
        <f>'Graphiques GI'!$B$130 + 'Graphiques GI'!$B$129</f>
        <v>0.62703807191536376</v>
      </c>
      <c r="BE22" s="39">
        <f>'Graphiques GI'!$B$129</f>
        <v>0.24103807191536383</v>
      </c>
      <c r="BF22" s="39">
        <f>'Graphiques GI'!$B$129</f>
        <v>0.24103807191536383</v>
      </c>
      <c r="BG22" s="40">
        <f t="shared" si="11"/>
        <v>0.29000000000000004</v>
      </c>
      <c r="BH22" s="39">
        <f>'Graphiques GI'!$B$142 + 'Graphiques GI'!$B$141</f>
        <v>0.78975212279544837</v>
      </c>
      <c r="BI22" s="39">
        <f>'Graphiques GI'!$B$141</f>
        <v>0.22812712279544856</v>
      </c>
      <c r="BJ22" s="39">
        <f>'Graphiques GI'!$B$141</f>
        <v>0.22812712279544856</v>
      </c>
      <c r="BK22" s="38">
        <f t="shared" si="12"/>
        <v>0.21000000000000008</v>
      </c>
      <c r="BL22" s="39">
        <f>'Graphiques GI'!$B$154 + 'Graphiques GI'!$B$153</f>
        <v>0.69737848214039344</v>
      </c>
      <c r="BM22" s="39">
        <f>'Graphiques GI'!$B$153</f>
        <v>0.19929514880706004</v>
      </c>
      <c r="BN22" s="39">
        <f>'Graphiques GI'!$B$153</f>
        <v>0.19929514880706004</v>
      </c>
      <c r="BO22" s="40">
        <f t="shared" si="13"/>
        <v>0.30999999999999994</v>
      </c>
      <c r="BP22" s="39">
        <f>'Graphiques GI'!$B$166 + 'Graphiques GI'!$B$165</f>
        <v>0.73399069004916406</v>
      </c>
      <c r="BQ22" s="39">
        <f>'Graphiques GI'!$B$165</f>
        <v>0.20681013449360838</v>
      </c>
      <c r="BR22" s="39">
        <f>'Graphiques GI'!$B$165</f>
        <v>0.20681013449360838</v>
      </c>
      <c r="BS22" s="38">
        <f t="shared" si="14"/>
        <v>0.28000000000000003</v>
      </c>
      <c r="BT22" s="39">
        <f>'Graphiques GI'!$B$178 + 'Graphiques GI'!$B$177</f>
        <v>0.70591447730495149</v>
      </c>
      <c r="BU22" s="39">
        <f>'Graphiques GI'!$B$177</f>
        <v>0.19680336619384053</v>
      </c>
      <c r="BV22" s="39">
        <f>'Graphiques GI'!$B$177</f>
        <v>0.19680336619384053</v>
      </c>
    </row>
    <row r="23" spans="1:74">
      <c r="A23" s="22">
        <v>43466</v>
      </c>
      <c r="B23" s="21">
        <f t="shared" si="0"/>
        <v>22</v>
      </c>
      <c r="C23" s="19">
        <v>52922948</v>
      </c>
      <c r="D23" s="24" t="e">
        <f>NA()</f>
        <v>#N/A</v>
      </c>
      <c r="E23" s="29">
        <v>0.27</v>
      </c>
      <c r="F23" s="38">
        <v>0.51</v>
      </c>
      <c r="G23" s="29">
        <v>0.08</v>
      </c>
      <c r="H23" s="38">
        <v>0.35</v>
      </c>
      <c r="I23" s="29">
        <v>0.25</v>
      </c>
      <c r="J23" s="38">
        <v>0.24</v>
      </c>
      <c r="K23" s="29">
        <v>0.33</v>
      </c>
      <c r="L23" s="38">
        <v>0.23</v>
      </c>
      <c r="M23" s="29">
        <v>0.31</v>
      </c>
      <c r="N23" s="38">
        <v>0.39</v>
      </c>
      <c r="O23" s="29">
        <v>0.69</v>
      </c>
      <c r="P23" s="38">
        <v>0.71</v>
      </c>
      <c r="Q23" s="29">
        <v>0.68</v>
      </c>
      <c r="R23" s="38">
        <v>0.71</v>
      </c>
      <c r="S23" s="29">
        <f t="shared" si="1"/>
        <v>0.23</v>
      </c>
      <c r="T23" s="37">
        <f>'Graphiques GI'!$B$22 + 'Graphiques GI'!$B$21</f>
        <v>0.28975859351784256</v>
      </c>
      <c r="U23" s="37">
        <f>'Graphiques GI'!$B$21</f>
        <v>0.10756414907339812</v>
      </c>
      <c r="V23" s="37">
        <f>'Graphiques GI'!$B$21</f>
        <v>0.10756414907339812</v>
      </c>
      <c r="W23" s="38">
        <f t="shared" si="2"/>
        <v>0.2</v>
      </c>
      <c r="X23" s="39">
        <f>'Graphiques GI'!$B$34 + 'Graphiques GI'!$B$33</f>
        <v>0.81194469877644415</v>
      </c>
      <c r="Y23" s="39">
        <f>'Graphiques GI'!$B$33</f>
        <v>0.26672247655422188</v>
      </c>
      <c r="Z23" s="39">
        <f>'Graphiques GI'!$B$33</f>
        <v>0.26672247655422188</v>
      </c>
      <c r="AA23" s="40">
        <f t="shared" si="3"/>
        <v>9.999999999999995E-3</v>
      </c>
      <c r="AB23" s="39">
        <f>'Graphiques GI'!$B$46 + 'Graphiques GI'!$B$45</f>
        <v>0.29358350976639624</v>
      </c>
      <c r="AC23" s="39">
        <f>'Graphiques GI'!$B$45</f>
        <v>0.12688906532195182</v>
      </c>
      <c r="AD23" s="39">
        <f>'Graphiques GI'!$B$45</f>
        <v>0.12688906532195182</v>
      </c>
      <c r="AE23" s="38">
        <f t="shared" si="4"/>
        <v>0.33999999999999997</v>
      </c>
      <c r="AF23" s="39">
        <f>'Graphiques GI'!$B$58 + 'Graphiques GI'!$B$57</f>
        <v>0.44586151063667712</v>
      </c>
      <c r="AG23" s="39">
        <f>'Graphiques GI'!$B$57</f>
        <v>0.16452817730334371</v>
      </c>
      <c r="AH23" s="39">
        <f>'Graphiques GI'!$B$57</f>
        <v>0.16452817730334371</v>
      </c>
      <c r="AI23" s="40">
        <f t="shared" si="5"/>
        <v>0.14000000000000001</v>
      </c>
      <c r="AJ23" s="39">
        <f>'Graphiques GI'!$B$70 + 'Graphiques GI'!$B$69</f>
        <v>0.43350371809687827</v>
      </c>
      <c r="AK23" s="39">
        <f>'Graphiques GI'!$B$69</f>
        <v>0.16369816254132286</v>
      </c>
      <c r="AL23" s="39">
        <f>'Graphiques GI'!$B$69</f>
        <v>0.16369816254132286</v>
      </c>
      <c r="AM23" s="38">
        <f t="shared" si="6"/>
        <v>0.12</v>
      </c>
      <c r="AN23" s="39">
        <f>'Graphiques GI'!$B$82 + 'Graphiques GI'!$B$81</f>
        <v>0.61833434579183444</v>
      </c>
      <c r="AO23" s="39">
        <f>'Graphiques GI'!$B$81</f>
        <v>0.18468569714318567</v>
      </c>
      <c r="AP23" s="39">
        <f>'Graphiques GI'!$B$81</f>
        <v>0.18468569714318567</v>
      </c>
      <c r="AQ23" s="40">
        <f t="shared" si="7"/>
        <v>0.18000000000000002</v>
      </c>
      <c r="AR23" s="39">
        <f>'Graphiques GI'!$B$94 + 'Graphiques GI'!$B$93</f>
        <v>0.51434309459725625</v>
      </c>
      <c r="AS23" s="39">
        <f>'Graphiques GI'!$B$93</f>
        <v>0.19019031681947857</v>
      </c>
      <c r="AT23" s="39">
        <f>'Graphiques GI'!$B$93</f>
        <v>0.19019031681947857</v>
      </c>
      <c r="AU23" s="38">
        <f t="shared" si="8"/>
        <v>7.0000000000000007E-2</v>
      </c>
      <c r="AV23" s="39">
        <f>'Graphiques GI'!$B$106 + 'Graphiques GI'!$B$105</f>
        <v>0.43080513516816776</v>
      </c>
      <c r="AW23" s="39">
        <f>'Graphiques GI'!$B$105</f>
        <v>0.17391624627927879</v>
      </c>
      <c r="AX23" s="39">
        <f>'Graphiques GI'!$B$105</f>
        <v>0.17391624627927879</v>
      </c>
      <c r="AY23" s="40">
        <f t="shared" si="9"/>
        <v>0.1</v>
      </c>
      <c r="AZ23" s="39">
        <f>'Graphiques GI'!$B$118 + 'Graphiques GI'!$B$117</f>
        <v>0.54303418480793253</v>
      </c>
      <c r="BA23" s="39">
        <f>'Graphiques GI'!$B$117</f>
        <v>0.208964740363488</v>
      </c>
      <c r="BB23" s="39">
        <f>'Graphiques GI'!$B$117</f>
        <v>0.208964740363488</v>
      </c>
      <c r="BC23" s="38">
        <f t="shared" si="10"/>
        <v>0.15000000000000002</v>
      </c>
      <c r="BD23" s="39">
        <f>'Graphiques GI'!$B$130 + 'Graphiques GI'!$B$129</f>
        <v>0.62703807191536376</v>
      </c>
      <c r="BE23" s="39">
        <f>'Graphiques GI'!$B$129</f>
        <v>0.24103807191536383</v>
      </c>
      <c r="BF23" s="39">
        <f>'Graphiques GI'!$B$129</f>
        <v>0.24103807191536383</v>
      </c>
      <c r="BG23" s="40">
        <f t="shared" si="11"/>
        <v>3.9999999999999925E-2</v>
      </c>
      <c r="BH23" s="39">
        <f>'Graphiques GI'!$B$142 + 'Graphiques GI'!$B$141</f>
        <v>0.78975212279544837</v>
      </c>
      <c r="BI23" s="39">
        <f>'Graphiques GI'!$B$141</f>
        <v>0.22812712279544856</v>
      </c>
      <c r="BJ23" s="39">
        <f>'Graphiques GI'!$B$141</f>
        <v>0.22812712279544856</v>
      </c>
      <c r="BK23" s="38">
        <f t="shared" si="12"/>
        <v>1.0000000000000009E-2</v>
      </c>
      <c r="BL23" s="39">
        <f>'Graphiques GI'!$B$154 + 'Graphiques GI'!$B$153</f>
        <v>0.69737848214039344</v>
      </c>
      <c r="BM23" s="39">
        <f>'Graphiques GI'!$B$153</f>
        <v>0.19929514880706004</v>
      </c>
      <c r="BN23" s="39">
        <f>'Graphiques GI'!$B$153</f>
        <v>0.19929514880706004</v>
      </c>
      <c r="BO23" s="40">
        <f t="shared" si="13"/>
        <v>0.13</v>
      </c>
      <c r="BP23" s="39">
        <f>'Graphiques GI'!$B$166 + 'Graphiques GI'!$B$165</f>
        <v>0.73399069004916406</v>
      </c>
      <c r="BQ23" s="39">
        <f>'Graphiques GI'!$B$165</f>
        <v>0.20681013449360838</v>
      </c>
      <c r="BR23" s="39">
        <f>'Graphiques GI'!$B$165</f>
        <v>0.20681013449360838</v>
      </c>
      <c r="BS23" s="38">
        <f t="shared" si="14"/>
        <v>7.0000000000000062E-2</v>
      </c>
      <c r="BT23" s="39">
        <f>'Graphiques GI'!$B$178 + 'Graphiques GI'!$B$177</f>
        <v>0.70591447730495149</v>
      </c>
      <c r="BU23" s="39">
        <f>'Graphiques GI'!$B$177</f>
        <v>0.19680336619384053</v>
      </c>
      <c r="BV23" s="39">
        <f>'Graphiques GI'!$B$177</f>
        <v>0.19680336619384053</v>
      </c>
    </row>
    <row r="24" spans="1:74">
      <c r="A24" s="22">
        <v>43497</v>
      </c>
      <c r="B24" s="20">
        <f t="shared" si="0"/>
        <v>23</v>
      </c>
      <c r="C24" s="19">
        <v>52927615</v>
      </c>
      <c r="D24" s="24" t="e">
        <f>NA()</f>
        <v>#N/A</v>
      </c>
      <c r="E24" s="29">
        <v>0.04</v>
      </c>
      <c r="F24" s="38">
        <v>0.31</v>
      </c>
      <c r="G24" s="29">
        <v>0.09</v>
      </c>
      <c r="H24" s="38">
        <v>0.01</v>
      </c>
      <c r="I24" s="29">
        <v>0.11</v>
      </c>
      <c r="J24" s="38">
        <v>0.12</v>
      </c>
      <c r="K24" s="29">
        <v>0.15</v>
      </c>
      <c r="L24" s="38">
        <v>0.16</v>
      </c>
      <c r="M24" s="29">
        <v>0.21</v>
      </c>
      <c r="N24" s="38">
        <v>0.24</v>
      </c>
      <c r="O24" s="29">
        <v>0.65</v>
      </c>
      <c r="P24" s="38">
        <v>0.72</v>
      </c>
      <c r="Q24" s="29">
        <v>0.81</v>
      </c>
      <c r="R24" s="38">
        <v>0.78</v>
      </c>
      <c r="S24" s="29">
        <f t="shared" si="1"/>
        <v>0.23</v>
      </c>
      <c r="T24" s="37">
        <f>'Graphiques GI'!$B$22 + 'Graphiques GI'!$B$21</f>
        <v>0.28975859351784256</v>
      </c>
      <c r="U24" s="37">
        <f>'Graphiques GI'!$B$21</f>
        <v>0.10756414907339812</v>
      </c>
      <c r="V24" s="37">
        <f>'Graphiques GI'!$B$21</f>
        <v>0.10756414907339812</v>
      </c>
      <c r="W24" s="38">
        <f t="shared" si="2"/>
        <v>0.2</v>
      </c>
      <c r="X24" s="39">
        <f>'Graphiques GI'!$B$34 + 'Graphiques GI'!$B$33</f>
        <v>0.81194469877644415</v>
      </c>
      <c r="Y24" s="39">
        <f>'Graphiques GI'!$B$33</f>
        <v>0.26672247655422188</v>
      </c>
      <c r="Z24" s="39">
        <f>'Graphiques GI'!$B$33</f>
        <v>0.26672247655422188</v>
      </c>
      <c r="AA24" s="40">
        <f t="shared" si="3"/>
        <v>0.24000000000000002</v>
      </c>
      <c r="AB24" s="39">
        <f>'Graphiques GI'!$B$46 + 'Graphiques GI'!$B$45</f>
        <v>0.29358350976639624</v>
      </c>
      <c r="AC24" s="39">
        <f>'Graphiques GI'!$B$45</f>
        <v>0.12688906532195182</v>
      </c>
      <c r="AD24" s="39">
        <f>'Graphiques GI'!$B$45</f>
        <v>0.12688906532195182</v>
      </c>
      <c r="AE24" s="38">
        <f t="shared" si="4"/>
        <v>0.38</v>
      </c>
      <c r="AF24" s="39">
        <f>'Graphiques GI'!$B$58 + 'Graphiques GI'!$B$57</f>
        <v>0.44586151063667712</v>
      </c>
      <c r="AG24" s="39">
        <f>'Graphiques GI'!$B$57</f>
        <v>0.16452817730334371</v>
      </c>
      <c r="AH24" s="39">
        <f>'Graphiques GI'!$B$57</f>
        <v>0.16452817730334371</v>
      </c>
      <c r="AI24" s="40">
        <f t="shared" si="5"/>
        <v>0.23000000000000004</v>
      </c>
      <c r="AJ24" s="39">
        <f>'Graphiques GI'!$B$70 + 'Graphiques GI'!$B$69</f>
        <v>0.43350371809687827</v>
      </c>
      <c r="AK24" s="39">
        <f>'Graphiques GI'!$B$69</f>
        <v>0.16369816254132286</v>
      </c>
      <c r="AL24" s="39">
        <f>'Graphiques GI'!$B$69</f>
        <v>0.16369816254132286</v>
      </c>
      <c r="AM24" s="38">
        <f t="shared" si="6"/>
        <v>0.12</v>
      </c>
      <c r="AN24" s="39">
        <f>'Graphiques GI'!$B$82 + 'Graphiques GI'!$B$81</f>
        <v>0.61833434579183444</v>
      </c>
      <c r="AO24" s="39">
        <f>'Graphiques GI'!$B$81</f>
        <v>0.18468569714318567</v>
      </c>
      <c r="AP24" s="39">
        <f>'Graphiques GI'!$B$81</f>
        <v>0.18468569714318567</v>
      </c>
      <c r="AQ24" s="40">
        <f t="shared" si="7"/>
        <v>0.11000000000000001</v>
      </c>
      <c r="AR24" s="39">
        <f>'Graphiques GI'!$B$94 + 'Graphiques GI'!$B$93</f>
        <v>0.51434309459725625</v>
      </c>
      <c r="AS24" s="39">
        <f>'Graphiques GI'!$B$93</f>
        <v>0.19019031681947857</v>
      </c>
      <c r="AT24" s="39">
        <f>'Graphiques GI'!$B$93</f>
        <v>0.19019031681947857</v>
      </c>
      <c r="AU24" s="38">
        <f t="shared" si="8"/>
        <v>4.9999999999999989E-2</v>
      </c>
      <c r="AV24" s="39">
        <f>'Graphiques GI'!$B$106 + 'Graphiques GI'!$B$105</f>
        <v>0.43080513516816776</v>
      </c>
      <c r="AW24" s="39">
        <f>'Graphiques GI'!$B$105</f>
        <v>0.17391624627927879</v>
      </c>
      <c r="AX24" s="39">
        <f>'Graphiques GI'!$B$105</f>
        <v>0.17391624627927879</v>
      </c>
      <c r="AY24" s="40">
        <f t="shared" si="9"/>
        <v>0.15</v>
      </c>
      <c r="AZ24" s="39">
        <f>'Graphiques GI'!$B$118 + 'Graphiques GI'!$B$117</f>
        <v>0.54303418480793253</v>
      </c>
      <c r="BA24" s="39">
        <f>'Graphiques GI'!$B$117</f>
        <v>0.208964740363488</v>
      </c>
      <c r="BB24" s="39">
        <f>'Graphiques GI'!$B$117</f>
        <v>0.208964740363488</v>
      </c>
      <c r="BC24" s="38">
        <f t="shared" si="10"/>
        <v>0.13</v>
      </c>
      <c r="BD24" s="39">
        <f>'Graphiques GI'!$B$130 + 'Graphiques GI'!$B$129</f>
        <v>0.62703807191536376</v>
      </c>
      <c r="BE24" s="39">
        <f>'Graphiques GI'!$B$129</f>
        <v>0.24103807191536383</v>
      </c>
      <c r="BF24" s="39">
        <f>'Graphiques GI'!$B$129</f>
        <v>0.24103807191536383</v>
      </c>
      <c r="BG24" s="40">
        <f t="shared" si="11"/>
        <v>0.34</v>
      </c>
      <c r="BH24" s="39">
        <f>'Graphiques GI'!$B$142 + 'Graphiques GI'!$B$141</f>
        <v>0.78975212279544837</v>
      </c>
      <c r="BI24" s="39">
        <f>'Graphiques GI'!$B$141</f>
        <v>0.22812712279544856</v>
      </c>
      <c r="BJ24" s="39">
        <f>'Graphiques GI'!$B$141</f>
        <v>0.22812712279544856</v>
      </c>
      <c r="BK24" s="38">
        <f t="shared" si="12"/>
        <v>0.39999999999999997</v>
      </c>
      <c r="BL24" s="39">
        <f>'Graphiques GI'!$B$154 + 'Graphiques GI'!$B$153</f>
        <v>0.69737848214039344</v>
      </c>
      <c r="BM24" s="39">
        <f>'Graphiques GI'!$B$153</f>
        <v>0.19929514880706004</v>
      </c>
      <c r="BN24" s="39">
        <f>'Graphiques GI'!$B$153</f>
        <v>0.19929514880706004</v>
      </c>
      <c r="BO24" s="40">
        <f t="shared" si="13"/>
        <v>0.5</v>
      </c>
      <c r="BP24" s="39">
        <f>'Graphiques GI'!$B$166 + 'Graphiques GI'!$B$165</f>
        <v>0.73399069004916406</v>
      </c>
      <c r="BQ24" s="39">
        <f>'Graphiques GI'!$B$165</f>
        <v>0.20681013449360838</v>
      </c>
      <c r="BR24" s="39">
        <f>'Graphiques GI'!$B$165</f>
        <v>0.20681013449360838</v>
      </c>
      <c r="BS24" s="38">
        <f t="shared" si="14"/>
        <v>0.36000000000000004</v>
      </c>
      <c r="BT24" s="39">
        <f>'Graphiques GI'!$B$178 + 'Graphiques GI'!$B$177</f>
        <v>0.70591447730495149</v>
      </c>
      <c r="BU24" s="39">
        <f>'Graphiques GI'!$B$177</f>
        <v>0.19680336619384053</v>
      </c>
      <c r="BV24" s="39">
        <f>'Graphiques GI'!$B$177</f>
        <v>0.19680336619384053</v>
      </c>
    </row>
    <row r="25" spans="1:74">
      <c r="A25" s="22">
        <v>43497</v>
      </c>
      <c r="B25" s="21">
        <f t="shared" si="0"/>
        <v>24</v>
      </c>
      <c r="C25" s="19">
        <v>52933260</v>
      </c>
      <c r="D25" s="24" t="e">
        <f>NA()</f>
        <v>#N/A</v>
      </c>
      <c r="E25" s="29">
        <v>0.27</v>
      </c>
      <c r="F25" s="38">
        <v>0.11</v>
      </c>
      <c r="G25" s="29">
        <v>0.33</v>
      </c>
      <c r="H25" s="38">
        <v>0.39</v>
      </c>
      <c r="I25" s="29">
        <v>0.34</v>
      </c>
      <c r="J25" s="38">
        <v>0.24</v>
      </c>
      <c r="K25" s="29">
        <v>0.26</v>
      </c>
      <c r="L25" s="38">
        <v>0.21</v>
      </c>
      <c r="M25" s="29">
        <v>0.06</v>
      </c>
      <c r="N25" s="38">
        <v>0.11</v>
      </c>
      <c r="O25" s="29">
        <v>0.31</v>
      </c>
      <c r="P25" s="38">
        <v>0.32</v>
      </c>
      <c r="Q25" s="29">
        <v>0.31</v>
      </c>
      <c r="R25" s="38">
        <v>0.42</v>
      </c>
      <c r="S25" s="29">
        <f t="shared" si="1"/>
        <v>0.11000000000000001</v>
      </c>
      <c r="T25" s="37">
        <f>'Graphiques GI'!$B$22 + 'Graphiques GI'!$B$21</f>
        <v>0.28975859351784256</v>
      </c>
      <c r="U25" s="37">
        <f>'Graphiques GI'!$B$21</f>
        <v>0.10756414907339812</v>
      </c>
      <c r="V25" s="37">
        <f>'Graphiques GI'!$B$21</f>
        <v>0.10756414907339812</v>
      </c>
      <c r="W25" s="38">
        <f t="shared" si="2"/>
        <v>0.66</v>
      </c>
      <c r="X25" s="39">
        <f>'Graphiques GI'!$B$34 + 'Graphiques GI'!$B$33</f>
        <v>0.81194469877644415</v>
      </c>
      <c r="Y25" s="39">
        <f>'Graphiques GI'!$B$33</f>
        <v>0.26672247655422188</v>
      </c>
      <c r="Z25" s="39">
        <f>'Graphiques GI'!$B$33</f>
        <v>0.26672247655422188</v>
      </c>
      <c r="AA25" s="40">
        <f t="shared" si="3"/>
        <v>0.31</v>
      </c>
      <c r="AB25" s="39">
        <f>'Graphiques GI'!$B$46 + 'Graphiques GI'!$B$45</f>
        <v>0.29358350976639624</v>
      </c>
      <c r="AC25" s="39">
        <f>'Graphiques GI'!$B$45</f>
        <v>0.12688906532195182</v>
      </c>
      <c r="AD25" s="39">
        <f>'Graphiques GI'!$B$45</f>
        <v>0.12688906532195182</v>
      </c>
      <c r="AE25" s="38">
        <f t="shared" si="4"/>
        <v>0.23</v>
      </c>
      <c r="AF25" s="39">
        <f>'Graphiques GI'!$B$58 + 'Graphiques GI'!$B$57</f>
        <v>0.44586151063667712</v>
      </c>
      <c r="AG25" s="39">
        <f>'Graphiques GI'!$B$57</f>
        <v>0.16452817730334371</v>
      </c>
      <c r="AH25" s="39">
        <f>'Graphiques GI'!$B$57</f>
        <v>0.16452817730334371</v>
      </c>
      <c r="AI25" s="40">
        <f t="shared" si="5"/>
        <v>8.0000000000000016E-2</v>
      </c>
      <c r="AJ25" s="39">
        <f>'Graphiques GI'!$B$70 + 'Graphiques GI'!$B$69</f>
        <v>0.43350371809687827</v>
      </c>
      <c r="AK25" s="39">
        <f>'Graphiques GI'!$B$69</f>
        <v>0.16369816254132286</v>
      </c>
      <c r="AL25" s="39">
        <f>'Graphiques GI'!$B$69</f>
        <v>0.16369816254132286</v>
      </c>
      <c r="AM25" s="38">
        <f t="shared" si="6"/>
        <v>0.12</v>
      </c>
      <c r="AN25" s="39">
        <f>'Graphiques GI'!$B$82 + 'Graphiques GI'!$B$81</f>
        <v>0.61833434579183444</v>
      </c>
      <c r="AO25" s="39">
        <f>'Graphiques GI'!$B$81</f>
        <v>0.18468569714318567</v>
      </c>
      <c r="AP25" s="39">
        <f>'Graphiques GI'!$B$81</f>
        <v>0.18468569714318567</v>
      </c>
      <c r="AQ25" s="40">
        <f t="shared" si="7"/>
        <v>0.06</v>
      </c>
      <c r="AR25" s="39">
        <f>'Graphiques GI'!$B$94 + 'Graphiques GI'!$B$93</f>
        <v>0.51434309459725625</v>
      </c>
      <c r="AS25" s="39">
        <f>'Graphiques GI'!$B$93</f>
        <v>0.19019031681947857</v>
      </c>
      <c r="AT25" s="39">
        <f>'Graphiques GI'!$B$93</f>
        <v>0.19019031681947857</v>
      </c>
      <c r="AU25" s="38">
        <f t="shared" si="8"/>
        <v>0.19999999999999998</v>
      </c>
      <c r="AV25" s="39">
        <f>'Graphiques GI'!$B$106 + 'Graphiques GI'!$B$105</f>
        <v>0.43080513516816776</v>
      </c>
      <c r="AW25" s="39">
        <f>'Graphiques GI'!$B$105</f>
        <v>0.17391624627927879</v>
      </c>
      <c r="AX25" s="39">
        <f>'Graphiques GI'!$B$105</f>
        <v>0.17391624627927879</v>
      </c>
      <c r="AY25" s="40">
        <f t="shared" si="9"/>
        <v>0.43</v>
      </c>
      <c r="AZ25" s="39">
        <f>'Graphiques GI'!$B$118 + 'Graphiques GI'!$B$117</f>
        <v>0.54303418480793253</v>
      </c>
      <c r="BA25" s="39">
        <f>'Graphiques GI'!$B$117</f>
        <v>0.208964740363488</v>
      </c>
      <c r="BB25" s="39">
        <f>'Graphiques GI'!$B$117</f>
        <v>0.208964740363488</v>
      </c>
      <c r="BC25" s="38">
        <f t="shared" si="10"/>
        <v>0.48</v>
      </c>
      <c r="BD25" s="39">
        <f>'Graphiques GI'!$B$130 + 'Graphiques GI'!$B$129</f>
        <v>0.62703807191536376</v>
      </c>
      <c r="BE25" s="39">
        <f>'Graphiques GI'!$B$129</f>
        <v>0.24103807191536383</v>
      </c>
      <c r="BF25" s="39">
        <f>'Graphiques GI'!$B$129</f>
        <v>0.24103807191536383</v>
      </c>
      <c r="BG25" s="40">
        <f t="shared" si="11"/>
        <v>0.14000000000000001</v>
      </c>
      <c r="BH25" s="39">
        <f>'Graphiques GI'!$B$142 + 'Graphiques GI'!$B$141</f>
        <v>0.78975212279544837</v>
      </c>
      <c r="BI25" s="39">
        <f>'Graphiques GI'!$B$141</f>
        <v>0.22812712279544856</v>
      </c>
      <c r="BJ25" s="39">
        <f>'Graphiques GI'!$B$141</f>
        <v>0.22812712279544856</v>
      </c>
      <c r="BK25" s="38">
        <f t="shared" si="12"/>
        <v>0.21000000000000002</v>
      </c>
      <c r="BL25" s="39">
        <f>'Graphiques GI'!$B$154 + 'Graphiques GI'!$B$153</f>
        <v>0.69737848214039344</v>
      </c>
      <c r="BM25" s="39">
        <f>'Graphiques GI'!$B$153</f>
        <v>0.19929514880706004</v>
      </c>
      <c r="BN25" s="39">
        <f>'Graphiques GI'!$B$153</f>
        <v>0.19929514880706004</v>
      </c>
      <c r="BO25" s="40">
        <f t="shared" si="13"/>
        <v>0.16999999999999998</v>
      </c>
      <c r="BP25" s="39">
        <f>'Graphiques GI'!$B$166 + 'Graphiques GI'!$B$165</f>
        <v>0.73399069004916406</v>
      </c>
      <c r="BQ25" s="39">
        <f>'Graphiques GI'!$B$165</f>
        <v>0.20681013449360838</v>
      </c>
      <c r="BR25" s="39">
        <f>'Graphiques GI'!$B$165</f>
        <v>0.20681013449360838</v>
      </c>
      <c r="BS25" s="38">
        <f t="shared" si="14"/>
        <v>0.36000000000000004</v>
      </c>
      <c r="BT25" s="39">
        <f>'Graphiques GI'!$B$178 + 'Graphiques GI'!$B$177</f>
        <v>0.70591447730495149</v>
      </c>
      <c r="BU25" s="39">
        <f>'Graphiques GI'!$B$177</f>
        <v>0.19680336619384053</v>
      </c>
      <c r="BV25" s="39">
        <f>'Graphiques GI'!$B$177</f>
        <v>0.19680336619384053</v>
      </c>
    </row>
    <row r="26" spans="1:74">
      <c r="A26" s="22">
        <v>43497</v>
      </c>
      <c r="B26" s="20">
        <f t="shared" si="0"/>
        <v>25</v>
      </c>
      <c r="C26" s="19">
        <v>52937967</v>
      </c>
      <c r="D26" s="24" t="e">
        <f>NA()</f>
        <v>#N/A</v>
      </c>
      <c r="E26" s="29">
        <v>0.16</v>
      </c>
      <c r="F26" s="38">
        <v>0.77</v>
      </c>
      <c r="G26" s="29">
        <v>0.02</v>
      </c>
      <c r="H26" s="38">
        <v>0.16</v>
      </c>
      <c r="I26" s="29">
        <v>0.26</v>
      </c>
      <c r="J26" s="38">
        <v>0.36</v>
      </c>
      <c r="K26" s="29">
        <v>0.32</v>
      </c>
      <c r="L26" s="38">
        <v>0.41</v>
      </c>
      <c r="M26" s="29">
        <v>0.49</v>
      </c>
      <c r="N26" s="38">
        <v>0.59</v>
      </c>
      <c r="O26" s="29">
        <v>0.45</v>
      </c>
      <c r="P26" s="38">
        <v>0.53</v>
      </c>
      <c r="Q26" s="29">
        <v>0.48</v>
      </c>
      <c r="R26" s="38">
        <v>0.78</v>
      </c>
      <c r="S26" s="29">
        <f t="shared" si="1"/>
        <v>4.9999999999999989E-2</v>
      </c>
      <c r="T26" s="37">
        <f>'Graphiques GI'!$B$22 + 'Graphiques GI'!$B$21</f>
        <v>0.28975859351784256</v>
      </c>
      <c r="U26" s="37">
        <f>'Graphiques GI'!$B$21</f>
        <v>0.10756414907339812</v>
      </c>
      <c r="V26" s="37">
        <f>'Graphiques GI'!$B$21</f>
        <v>0.10756414907339812</v>
      </c>
      <c r="W26" s="38">
        <f t="shared" si="2"/>
        <v>0.46</v>
      </c>
      <c r="X26" s="39">
        <f>'Graphiques GI'!$B$34 + 'Graphiques GI'!$B$33</f>
        <v>0.81194469877644415</v>
      </c>
      <c r="Y26" s="39">
        <f>'Graphiques GI'!$B$33</f>
        <v>0.26672247655422188</v>
      </c>
      <c r="Z26" s="39">
        <f>'Graphiques GI'!$B$33</f>
        <v>0.26672247655422188</v>
      </c>
      <c r="AA26" s="40">
        <f t="shared" si="3"/>
        <v>0.13</v>
      </c>
      <c r="AB26" s="39">
        <f>'Graphiques GI'!$B$46 + 'Graphiques GI'!$B$45</f>
        <v>0.29358350976639624</v>
      </c>
      <c r="AC26" s="39">
        <f>'Graphiques GI'!$B$45</f>
        <v>0.12688906532195182</v>
      </c>
      <c r="AD26" s="39">
        <f>'Graphiques GI'!$B$45</f>
        <v>0.12688906532195182</v>
      </c>
      <c r="AE26" s="38">
        <f t="shared" si="4"/>
        <v>7.0000000000000007E-2</v>
      </c>
      <c r="AF26" s="39">
        <f>'Graphiques GI'!$B$58 + 'Graphiques GI'!$B$57</f>
        <v>0.44586151063667712</v>
      </c>
      <c r="AG26" s="39">
        <f>'Graphiques GI'!$B$57</f>
        <v>0.16452817730334371</v>
      </c>
      <c r="AH26" s="39">
        <f>'Graphiques GI'!$B$57</f>
        <v>0.16452817730334371</v>
      </c>
      <c r="AI26" s="40">
        <f t="shared" si="5"/>
        <v>0.22</v>
      </c>
      <c r="AJ26" s="39">
        <f>'Graphiques GI'!$B$70 + 'Graphiques GI'!$B$69</f>
        <v>0.43350371809687827</v>
      </c>
      <c r="AK26" s="39">
        <f>'Graphiques GI'!$B$69</f>
        <v>0.16369816254132286</v>
      </c>
      <c r="AL26" s="39">
        <f>'Graphiques GI'!$B$69</f>
        <v>0.16369816254132286</v>
      </c>
      <c r="AM26" s="38">
        <f t="shared" si="6"/>
        <v>0.21999999999999997</v>
      </c>
      <c r="AN26" s="39">
        <f>'Graphiques GI'!$B$82 + 'Graphiques GI'!$B$81</f>
        <v>0.61833434579183444</v>
      </c>
      <c r="AO26" s="39">
        <f>'Graphiques GI'!$B$81</f>
        <v>0.18468569714318567</v>
      </c>
      <c r="AP26" s="39">
        <f>'Graphiques GI'!$B$81</f>
        <v>0.18468569714318567</v>
      </c>
      <c r="AQ26" s="40">
        <f t="shared" si="7"/>
        <v>0.2</v>
      </c>
      <c r="AR26" s="39">
        <f>'Graphiques GI'!$B$94 + 'Graphiques GI'!$B$93</f>
        <v>0.51434309459725625</v>
      </c>
      <c r="AS26" s="39">
        <f>'Graphiques GI'!$B$93</f>
        <v>0.19019031681947857</v>
      </c>
      <c r="AT26" s="39">
        <f>'Graphiques GI'!$B$93</f>
        <v>0.19019031681947857</v>
      </c>
      <c r="AU26" s="38">
        <f t="shared" si="8"/>
        <v>0.26999999999999996</v>
      </c>
      <c r="AV26" s="39">
        <f>'Graphiques GI'!$B$106 + 'Graphiques GI'!$B$105</f>
        <v>0.43080513516816776</v>
      </c>
      <c r="AW26" s="39">
        <f>'Graphiques GI'!$B$105</f>
        <v>0.17391624627927879</v>
      </c>
      <c r="AX26" s="39">
        <f>'Graphiques GI'!$B$105</f>
        <v>0.17391624627927879</v>
      </c>
      <c r="AY26" s="40">
        <f t="shared" si="9"/>
        <v>0.38</v>
      </c>
      <c r="AZ26" s="39">
        <f>'Graphiques GI'!$B$118 + 'Graphiques GI'!$B$117</f>
        <v>0.54303418480793253</v>
      </c>
      <c r="BA26" s="39">
        <f>'Graphiques GI'!$B$117</f>
        <v>0.208964740363488</v>
      </c>
      <c r="BB26" s="39">
        <f>'Graphiques GI'!$B$117</f>
        <v>0.208964740363488</v>
      </c>
      <c r="BC26" s="38">
        <f t="shared" si="10"/>
        <v>0.55999999999999994</v>
      </c>
      <c r="BD26" s="39">
        <f>'Graphiques GI'!$B$130 + 'Graphiques GI'!$B$129</f>
        <v>0.62703807191536376</v>
      </c>
      <c r="BE26" s="39">
        <f>'Graphiques GI'!$B$129</f>
        <v>0.24103807191536383</v>
      </c>
      <c r="BF26" s="39">
        <f>'Graphiques GI'!$B$129</f>
        <v>0.24103807191536383</v>
      </c>
      <c r="BG26" s="40">
        <f t="shared" si="11"/>
        <v>0.19</v>
      </c>
      <c r="BH26" s="39">
        <f>'Graphiques GI'!$B$142 + 'Graphiques GI'!$B$141</f>
        <v>0.78975212279544837</v>
      </c>
      <c r="BI26" s="39">
        <f>'Graphiques GI'!$B$141</f>
        <v>0.22812712279544856</v>
      </c>
      <c r="BJ26" s="39">
        <f>'Graphiques GI'!$B$141</f>
        <v>0.22812712279544856</v>
      </c>
      <c r="BK26" s="38">
        <f t="shared" si="12"/>
        <v>0.34</v>
      </c>
      <c r="BL26" s="39">
        <f>'Graphiques GI'!$B$154 + 'Graphiques GI'!$B$153</f>
        <v>0.69737848214039344</v>
      </c>
      <c r="BM26" s="39">
        <f>'Graphiques GI'!$B$153</f>
        <v>0.19929514880706004</v>
      </c>
      <c r="BN26" s="39">
        <f>'Graphiques GI'!$B$153</f>
        <v>0.19929514880706004</v>
      </c>
      <c r="BO26" s="40">
        <f t="shared" si="13"/>
        <v>0.21999999999999997</v>
      </c>
      <c r="BP26" s="39">
        <f>'Graphiques GI'!$B$166 + 'Graphiques GI'!$B$165</f>
        <v>0.73399069004916406</v>
      </c>
      <c r="BQ26" s="39">
        <f>'Graphiques GI'!$B$165</f>
        <v>0.20681013449360838</v>
      </c>
      <c r="BR26" s="39">
        <f>'Graphiques GI'!$B$165</f>
        <v>0.20681013449360838</v>
      </c>
      <c r="BS26" s="38">
        <f t="shared" si="14"/>
        <v>0.5</v>
      </c>
      <c r="BT26" s="39">
        <f>'Graphiques GI'!$B$178 + 'Graphiques GI'!$B$177</f>
        <v>0.70591447730495149</v>
      </c>
      <c r="BU26" s="39">
        <f>'Graphiques GI'!$B$177</f>
        <v>0.19680336619384053</v>
      </c>
      <c r="BV26" s="39">
        <f>'Graphiques GI'!$B$177</f>
        <v>0.19680336619384053</v>
      </c>
    </row>
    <row r="27" spans="1:74">
      <c r="A27" s="22">
        <v>43497</v>
      </c>
      <c r="B27" s="21">
        <f t="shared" si="0"/>
        <v>26</v>
      </c>
      <c r="C27" s="19">
        <v>52938042</v>
      </c>
      <c r="D27" s="24" t="e">
        <f>NA()</f>
        <v>#N/A</v>
      </c>
      <c r="E27" s="29">
        <v>0.21</v>
      </c>
      <c r="F27" s="38">
        <v>0.31</v>
      </c>
      <c r="G27" s="29">
        <v>0.15</v>
      </c>
      <c r="H27" s="38">
        <v>0.23</v>
      </c>
      <c r="I27" s="29">
        <v>0.04</v>
      </c>
      <c r="J27" s="38">
        <v>0.14000000000000001</v>
      </c>
      <c r="K27" s="29">
        <v>0.12</v>
      </c>
      <c r="L27" s="38">
        <v>0.14000000000000001</v>
      </c>
      <c r="M27" s="29">
        <v>0.11</v>
      </c>
      <c r="N27" s="38">
        <v>0.03</v>
      </c>
      <c r="O27" s="29">
        <v>0.26</v>
      </c>
      <c r="P27" s="38">
        <v>0.19</v>
      </c>
      <c r="Q27" s="29">
        <v>0.26</v>
      </c>
      <c r="R27" s="38">
        <v>0.28000000000000003</v>
      </c>
      <c r="S27" s="29">
        <f t="shared" si="1"/>
        <v>0.19999999999999998</v>
      </c>
      <c r="T27" s="37">
        <f>'Graphiques GI'!$B$22 + 'Graphiques GI'!$B$21</f>
        <v>0.28975859351784256</v>
      </c>
      <c r="U27" s="37">
        <f>'Graphiques GI'!$B$21</f>
        <v>0.10756414907339812</v>
      </c>
      <c r="V27" s="37">
        <f>'Graphiques GI'!$B$21</f>
        <v>0.10756414907339812</v>
      </c>
      <c r="W27" s="38">
        <f t="shared" si="2"/>
        <v>2.0000000000000018E-2</v>
      </c>
      <c r="X27" s="39">
        <f>'Graphiques GI'!$B$34 + 'Graphiques GI'!$B$33</f>
        <v>0.81194469877644415</v>
      </c>
      <c r="Y27" s="39">
        <f>'Graphiques GI'!$B$33</f>
        <v>0.26672247655422188</v>
      </c>
      <c r="Z27" s="39">
        <f>'Graphiques GI'!$B$33</f>
        <v>0.26672247655422188</v>
      </c>
      <c r="AA27" s="40">
        <f t="shared" si="3"/>
        <v>7.9999999999999988E-2</v>
      </c>
      <c r="AB27" s="39">
        <f>'Graphiques GI'!$B$46 + 'Graphiques GI'!$B$45</f>
        <v>0.29358350976639624</v>
      </c>
      <c r="AC27" s="39">
        <f>'Graphiques GI'!$B$45</f>
        <v>0.12688906532195182</v>
      </c>
      <c r="AD27" s="39">
        <f>'Graphiques GI'!$B$45</f>
        <v>0.12688906532195182</v>
      </c>
      <c r="AE27" s="38">
        <f t="shared" si="4"/>
        <v>0.18</v>
      </c>
      <c r="AF27" s="39">
        <f>'Graphiques GI'!$B$58 + 'Graphiques GI'!$B$57</f>
        <v>0.44586151063667712</v>
      </c>
      <c r="AG27" s="39">
        <f>'Graphiques GI'!$B$57</f>
        <v>0.16452817730334371</v>
      </c>
      <c r="AH27" s="39">
        <f>'Graphiques GI'!$B$57</f>
        <v>0.16452817730334371</v>
      </c>
      <c r="AI27" s="40">
        <f t="shared" si="5"/>
        <v>7.0000000000000007E-2</v>
      </c>
      <c r="AJ27" s="39">
        <f>'Graphiques GI'!$B$70 + 'Graphiques GI'!$B$69</f>
        <v>0.43350371809687827</v>
      </c>
      <c r="AK27" s="39">
        <f>'Graphiques GI'!$B$69</f>
        <v>0.16369816254132286</v>
      </c>
      <c r="AL27" s="39">
        <f>'Graphiques GI'!$B$69</f>
        <v>0.16369816254132286</v>
      </c>
      <c r="AM27" s="38">
        <f t="shared" si="6"/>
        <v>8.0000000000000016E-2</v>
      </c>
      <c r="AN27" s="39">
        <f>'Graphiques GI'!$B$82 + 'Graphiques GI'!$B$81</f>
        <v>0.61833434579183444</v>
      </c>
      <c r="AO27" s="39">
        <f>'Graphiques GI'!$B$81</f>
        <v>0.18468569714318567</v>
      </c>
      <c r="AP27" s="39">
        <f>'Graphiques GI'!$B$81</f>
        <v>0.18468569714318567</v>
      </c>
      <c r="AQ27" s="40">
        <f t="shared" si="7"/>
        <v>0.03</v>
      </c>
      <c r="AR27" s="39">
        <f>'Graphiques GI'!$B$94 + 'Graphiques GI'!$B$93</f>
        <v>0.51434309459725625</v>
      </c>
      <c r="AS27" s="39">
        <f>'Graphiques GI'!$B$93</f>
        <v>0.19019031681947857</v>
      </c>
      <c r="AT27" s="39">
        <f>'Graphiques GI'!$B$93</f>
        <v>0.19019031681947857</v>
      </c>
      <c r="AU27" s="38">
        <f t="shared" si="8"/>
        <v>0.12000000000000001</v>
      </c>
      <c r="AV27" s="39">
        <f>'Graphiques GI'!$B$106 + 'Graphiques GI'!$B$105</f>
        <v>0.43080513516816776</v>
      </c>
      <c r="AW27" s="39">
        <f>'Graphiques GI'!$B$105</f>
        <v>0.17391624627927879</v>
      </c>
      <c r="AX27" s="39">
        <f>'Graphiques GI'!$B$105</f>
        <v>0.17391624627927879</v>
      </c>
      <c r="AY27" s="40">
        <f t="shared" si="9"/>
        <v>0.09</v>
      </c>
      <c r="AZ27" s="39">
        <f>'Graphiques GI'!$B$118 + 'Graphiques GI'!$B$117</f>
        <v>0.54303418480793253</v>
      </c>
      <c r="BA27" s="39">
        <f>'Graphiques GI'!$B$117</f>
        <v>0.208964740363488</v>
      </c>
      <c r="BB27" s="39">
        <f>'Graphiques GI'!$B$117</f>
        <v>0.208964740363488</v>
      </c>
      <c r="BC27" s="38">
        <f t="shared" si="10"/>
        <v>0.03</v>
      </c>
      <c r="BD27" s="39">
        <f>'Graphiques GI'!$B$130 + 'Graphiques GI'!$B$129</f>
        <v>0.62703807191536376</v>
      </c>
      <c r="BE27" s="39">
        <f>'Graphiques GI'!$B$129</f>
        <v>0.24103807191536383</v>
      </c>
      <c r="BF27" s="39">
        <f>'Graphiques GI'!$B$129</f>
        <v>0.24103807191536383</v>
      </c>
      <c r="BG27" s="40">
        <f t="shared" si="11"/>
        <v>8.0000000000000016E-2</v>
      </c>
      <c r="BH27" s="39">
        <f>'Graphiques GI'!$B$142 + 'Graphiques GI'!$B$141</f>
        <v>0.78975212279544837</v>
      </c>
      <c r="BI27" s="39">
        <f>'Graphiques GI'!$B$141</f>
        <v>0.22812712279544856</v>
      </c>
      <c r="BJ27" s="39">
        <f>'Graphiques GI'!$B$141</f>
        <v>0.22812712279544856</v>
      </c>
      <c r="BK27" s="38">
        <f t="shared" si="12"/>
        <v>9.9999999999999978E-2</v>
      </c>
      <c r="BL27" s="39">
        <f>'Graphiques GI'!$B$154 + 'Graphiques GI'!$B$153</f>
        <v>0.69737848214039344</v>
      </c>
      <c r="BM27" s="39">
        <f>'Graphiques GI'!$B$153</f>
        <v>0.19929514880706004</v>
      </c>
      <c r="BN27" s="39">
        <f>'Graphiques GI'!$B$153</f>
        <v>0.19929514880706004</v>
      </c>
      <c r="BO27" s="40">
        <f t="shared" si="13"/>
        <v>2.0000000000000018E-2</v>
      </c>
      <c r="BP27" s="39">
        <f>'Graphiques GI'!$B$166 + 'Graphiques GI'!$B$165</f>
        <v>0.73399069004916406</v>
      </c>
      <c r="BQ27" s="39">
        <f>'Graphiques GI'!$B$165</f>
        <v>0.20681013449360838</v>
      </c>
      <c r="BR27" s="39">
        <f>'Graphiques GI'!$B$165</f>
        <v>0.20681013449360838</v>
      </c>
      <c r="BS27" s="38">
        <f t="shared" si="14"/>
        <v>6.9999999999999951E-2</v>
      </c>
      <c r="BT27" s="39">
        <f>'Graphiques GI'!$B$178 + 'Graphiques GI'!$B$177</f>
        <v>0.70591447730495149</v>
      </c>
      <c r="BU27" s="39">
        <f>'Graphiques GI'!$B$177</f>
        <v>0.19680336619384053</v>
      </c>
      <c r="BV27" s="39">
        <f>'Graphiques GI'!$B$177</f>
        <v>0.19680336619384053</v>
      </c>
    </row>
    <row r="28" spans="1:74">
      <c r="A28" s="22">
        <v>43497</v>
      </c>
      <c r="B28" s="20">
        <f t="shared" si="0"/>
        <v>27</v>
      </c>
      <c r="C28" s="19">
        <v>52933263</v>
      </c>
      <c r="D28" s="24" t="e">
        <f>NA()</f>
        <v>#N/A</v>
      </c>
      <c r="E28" s="29">
        <v>0.01</v>
      </c>
      <c r="F28" s="38">
        <v>0.28999999999999998</v>
      </c>
      <c r="G28" s="29">
        <v>7.0000000000000007E-2</v>
      </c>
      <c r="H28" s="38">
        <v>0.05</v>
      </c>
      <c r="I28" s="29">
        <v>0.11</v>
      </c>
      <c r="J28" s="38">
        <v>0.06</v>
      </c>
      <c r="K28" s="29">
        <v>0.09</v>
      </c>
      <c r="L28" s="38">
        <v>0.02</v>
      </c>
      <c r="M28" s="29">
        <v>0.02</v>
      </c>
      <c r="N28" s="38">
        <v>0.06</v>
      </c>
      <c r="O28" s="29">
        <v>0.34</v>
      </c>
      <c r="P28" s="38">
        <v>0.28999999999999998</v>
      </c>
      <c r="Q28" s="29">
        <v>0.28000000000000003</v>
      </c>
      <c r="R28" s="38">
        <v>0.35</v>
      </c>
      <c r="S28" s="29">
        <f t="shared" si="1"/>
        <v>0.13999999999999999</v>
      </c>
      <c r="T28" s="37">
        <f>'Graphiques GI'!$B$22 + 'Graphiques GI'!$B$21</f>
        <v>0.28975859351784256</v>
      </c>
      <c r="U28" s="37">
        <f>'Graphiques GI'!$B$21</f>
        <v>0.10756414907339812</v>
      </c>
      <c r="V28" s="37">
        <f>'Graphiques GI'!$B$21</f>
        <v>0.10756414907339812</v>
      </c>
      <c r="W28" s="38">
        <f t="shared" si="2"/>
        <v>0.24000000000000005</v>
      </c>
      <c r="X28" s="39">
        <f>'Graphiques GI'!$B$34 + 'Graphiques GI'!$B$33</f>
        <v>0.81194469877644415</v>
      </c>
      <c r="Y28" s="39">
        <f>'Graphiques GI'!$B$33</f>
        <v>0.26672247655422188</v>
      </c>
      <c r="Z28" s="39">
        <f>'Graphiques GI'!$B$33</f>
        <v>0.26672247655422188</v>
      </c>
      <c r="AA28" s="40">
        <f t="shared" si="3"/>
        <v>6.0000000000000005E-2</v>
      </c>
      <c r="AB28" s="39">
        <f>'Graphiques GI'!$B$46 + 'Graphiques GI'!$B$45</f>
        <v>0.29358350976639624</v>
      </c>
      <c r="AC28" s="39">
        <f>'Graphiques GI'!$B$45</f>
        <v>0.12688906532195182</v>
      </c>
      <c r="AD28" s="39">
        <f>'Graphiques GI'!$B$45</f>
        <v>0.12688906532195182</v>
      </c>
      <c r="AE28" s="38">
        <f t="shared" si="4"/>
        <v>0.26</v>
      </c>
      <c r="AF28" s="39">
        <f>'Graphiques GI'!$B$58 + 'Graphiques GI'!$B$57</f>
        <v>0.44586151063667712</v>
      </c>
      <c r="AG28" s="39">
        <f>'Graphiques GI'!$B$57</f>
        <v>0.16452817730334371</v>
      </c>
      <c r="AH28" s="39">
        <f>'Graphiques GI'!$B$57</f>
        <v>0.16452817730334371</v>
      </c>
      <c r="AI28" s="40">
        <f t="shared" si="5"/>
        <v>2.0000000000000004E-2</v>
      </c>
      <c r="AJ28" s="39">
        <f>'Graphiques GI'!$B$70 + 'Graphiques GI'!$B$69</f>
        <v>0.43350371809687827</v>
      </c>
      <c r="AK28" s="39">
        <f>'Graphiques GI'!$B$69</f>
        <v>0.16369816254132286</v>
      </c>
      <c r="AL28" s="39">
        <f>'Graphiques GI'!$B$69</f>
        <v>0.16369816254132286</v>
      </c>
      <c r="AM28" s="38">
        <f t="shared" si="6"/>
        <v>0.12</v>
      </c>
      <c r="AN28" s="39">
        <f>'Graphiques GI'!$B$82 + 'Graphiques GI'!$B$81</f>
        <v>0.61833434579183444</v>
      </c>
      <c r="AO28" s="39">
        <f>'Graphiques GI'!$B$81</f>
        <v>0.18468569714318567</v>
      </c>
      <c r="AP28" s="39">
        <f>'Graphiques GI'!$B$81</f>
        <v>0.18468569714318567</v>
      </c>
      <c r="AQ28" s="40">
        <f t="shared" si="7"/>
        <v>8.0000000000000016E-2</v>
      </c>
      <c r="AR28" s="39">
        <f>'Graphiques GI'!$B$94 + 'Graphiques GI'!$B$93</f>
        <v>0.51434309459725625</v>
      </c>
      <c r="AS28" s="39">
        <f>'Graphiques GI'!$B$93</f>
        <v>0.19019031681947857</v>
      </c>
      <c r="AT28" s="39">
        <f>'Graphiques GI'!$B$93</f>
        <v>0.19019031681947857</v>
      </c>
      <c r="AU28" s="38">
        <f t="shared" si="8"/>
        <v>3.0000000000000002E-2</v>
      </c>
      <c r="AV28" s="39">
        <f>'Graphiques GI'!$B$106 + 'Graphiques GI'!$B$105</f>
        <v>0.43080513516816776</v>
      </c>
      <c r="AW28" s="39">
        <f>'Graphiques GI'!$B$105</f>
        <v>0.17391624627927879</v>
      </c>
      <c r="AX28" s="39">
        <f>'Graphiques GI'!$B$105</f>
        <v>0.17391624627927879</v>
      </c>
      <c r="AY28" s="40">
        <f t="shared" si="9"/>
        <v>0.18000000000000002</v>
      </c>
      <c r="AZ28" s="39">
        <f>'Graphiques GI'!$B$118 + 'Graphiques GI'!$B$117</f>
        <v>0.54303418480793253</v>
      </c>
      <c r="BA28" s="39">
        <f>'Graphiques GI'!$B$117</f>
        <v>0.208964740363488</v>
      </c>
      <c r="BB28" s="39">
        <f>'Graphiques GI'!$B$117</f>
        <v>0.208964740363488</v>
      </c>
      <c r="BC28" s="38">
        <f t="shared" si="10"/>
        <v>0.21000000000000002</v>
      </c>
      <c r="BD28" s="39">
        <f>'Graphiques GI'!$B$130 + 'Graphiques GI'!$B$129</f>
        <v>0.62703807191536376</v>
      </c>
      <c r="BE28" s="39">
        <f>'Graphiques GI'!$B$129</f>
        <v>0.24103807191536383</v>
      </c>
      <c r="BF28" s="39">
        <f>'Graphiques GI'!$B$129</f>
        <v>0.24103807191536383</v>
      </c>
      <c r="BG28" s="40">
        <f t="shared" si="11"/>
        <v>3.999999999999998E-2</v>
      </c>
      <c r="BH28" s="39">
        <f>'Graphiques GI'!$B$142 + 'Graphiques GI'!$B$141</f>
        <v>0.78975212279544837</v>
      </c>
      <c r="BI28" s="39">
        <f>'Graphiques GI'!$B$141</f>
        <v>0.22812712279544856</v>
      </c>
      <c r="BJ28" s="39">
        <f>'Graphiques GI'!$B$141</f>
        <v>0.22812712279544856</v>
      </c>
      <c r="BK28" s="38">
        <f t="shared" si="12"/>
        <v>0.06</v>
      </c>
      <c r="BL28" s="39">
        <f>'Graphiques GI'!$B$154 + 'Graphiques GI'!$B$153</f>
        <v>0.69737848214039344</v>
      </c>
      <c r="BM28" s="39">
        <f>'Graphiques GI'!$B$153</f>
        <v>0.19929514880706004</v>
      </c>
      <c r="BN28" s="39">
        <f>'Graphiques GI'!$B$153</f>
        <v>0.19929514880706004</v>
      </c>
      <c r="BO28" s="40">
        <f t="shared" si="13"/>
        <v>0.18999999999999995</v>
      </c>
      <c r="BP28" s="39">
        <f>'Graphiques GI'!$B$166 + 'Graphiques GI'!$B$165</f>
        <v>0.73399069004916406</v>
      </c>
      <c r="BQ28" s="39">
        <f>'Graphiques GI'!$B$165</f>
        <v>0.20681013449360838</v>
      </c>
      <c r="BR28" s="39">
        <f>'Graphiques GI'!$B$165</f>
        <v>0.20681013449360838</v>
      </c>
      <c r="BS28" s="38">
        <f t="shared" si="14"/>
        <v>9.9999999999999534E-3</v>
      </c>
      <c r="BT28" s="39">
        <f>'Graphiques GI'!$B$178 + 'Graphiques GI'!$B$177</f>
        <v>0.70591447730495149</v>
      </c>
      <c r="BU28" s="39">
        <f>'Graphiques GI'!$B$177</f>
        <v>0.19680336619384053</v>
      </c>
      <c r="BV28" s="39">
        <f>'Graphiques GI'!$B$177</f>
        <v>0.19680336619384053</v>
      </c>
    </row>
    <row r="29" spans="1:74">
      <c r="A29" s="22">
        <v>43497</v>
      </c>
      <c r="B29" s="21">
        <f t="shared" si="0"/>
        <v>28</v>
      </c>
      <c r="C29" s="19">
        <v>52938002</v>
      </c>
      <c r="D29" s="24" t="e">
        <f>NA()</f>
        <v>#N/A</v>
      </c>
      <c r="E29" s="29">
        <v>0.15</v>
      </c>
      <c r="F29" s="38">
        <v>0.53</v>
      </c>
      <c r="G29" s="29">
        <v>0.01</v>
      </c>
      <c r="H29" s="38">
        <v>0.31</v>
      </c>
      <c r="I29" s="29">
        <v>0.13</v>
      </c>
      <c r="J29" s="38">
        <v>0.18</v>
      </c>
      <c r="K29" s="29">
        <v>0.17</v>
      </c>
      <c r="L29" s="38">
        <v>0.05</v>
      </c>
      <c r="M29" s="29">
        <v>0.2</v>
      </c>
      <c r="N29" s="38">
        <v>0.27</v>
      </c>
      <c r="O29" s="29">
        <v>0.38</v>
      </c>
      <c r="P29" s="38">
        <v>0.35</v>
      </c>
      <c r="Q29" s="29">
        <v>0.47</v>
      </c>
      <c r="R29" s="38">
        <v>0.34</v>
      </c>
      <c r="S29" s="29">
        <f t="shared" si="1"/>
        <v>9.9999999999999992E-2</v>
      </c>
      <c r="T29" s="37">
        <f>'Graphiques GI'!$B$22 + 'Graphiques GI'!$B$21</f>
        <v>0.28975859351784256</v>
      </c>
      <c r="U29" s="37">
        <f>'Graphiques GI'!$B$21</f>
        <v>0.10756414907339812</v>
      </c>
      <c r="V29" s="37">
        <f>'Graphiques GI'!$B$21</f>
        <v>0.10756414907339812</v>
      </c>
      <c r="W29" s="38">
        <f t="shared" si="2"/>
        <v>0.32000000000000006</v>
      </c>
      <c r="X29" s="39">
        <f>'Graphiques GI'!$B$34 + 'Graphiques GI'!$B$33</f>
        <v>0.81194469877644415</v>
      </c>
      <c r="Y29" s="39">
        <f>'Graphiques GI'!$B$33</f>
        <v>0.26672247655422188</v>
      </c>
      <c r="Z29" s="39">
        <f>'Graphiques GI'!$B$33</f>
        <v>0.26672247655422188</v>
      </c>
      <c r="AA29" s="40">
        <f t="shared" si="3"/>
        <v>0.22999999999999998</v>
      </c>
      <c r="AB29" s="39">
        <f>'Graphiques GI'!$B$46 + 'Graphiques GI'!$B$45</f>
        <v>0.29358350976639624</v>
      </c>
      <c r="AC29" s="39">
        <f>'Graphiques GI'!$B$45</f>
        <v>0.12688906532195182</v>
      </c>
      <c r="AD29" s="39">
        <f>'Graphiques GI'!$B$45</f>
        <v>0.12688906532195182</v>
      </c>
      <c r="AE29" s="38">
        <f t="shared" si="4"/>
        <v>0.1</v>
      </c>
      <c r="AF29" s="39">
        <f>'Graphiques GI'!$B$58 + 'Graphiques GI'!$B$57</f>
        <v>0.44586151063667712</v>
      </c>
      <c r="AG29" s="39">
        <f>'Graphiques GI'!$B$57</f>
        <v>0.16452817730334371</v>
      </c>
      <c r="AH29" s="39">
        <f>'Graphiques GI'!$B$57</f>
        <v>0.16452817730334371</v>
      </c>
      <c r="AI29" s="40">
        <f t="shared" si="5"/>
        <v>0.1</v>
      </c>
      <c r="AJ29" s="39">
        <f>'Graphiques GI'!$B$70 + 'Graphiques GI'!$B$69</f>
        <v>0.43350371809687827</v>
      </c>
      <c r="AK29" s="39">
        <f>'Graphiques GI'!$B$69</f>
        <v>0.16369816254132286</v>
      </c>
      <c r="AL29" s="39">
        <f>'Graphiques GI'!$B$69</f>
        <v>0.16369816254132286</v>
      </c>
      <c r="AM29" s="38">
        <f t="shared" si="6"/>
        <v>0.16000000000000003</v>
      </c>
      <c r="AN29" s="39">
        <f>'Graphiques GI'!$B$82 + 'Graphiques GI'!$B$81</f>
        <v>0.61833434579183444</v>
      </c>
      <c r="AO29" s="39">
        <f>'Graphiques GI'!$B$81</f>
        <v>0.18468569714318567</v>
      </c>
      <c r="AP29" s="39">
        <f>'Graphiques GI'!$B$81</f>
        <v>0.18468569714318567</v>
      </c>
      <c r="AQ29" s="40">
        <f t="shared" si="7"/>
        <v>0.09</v>
      </c>
      <c r="AR29" s="39">
        <f>'Graphiques GI'!$B$94 + 'Graphiques GI'!$B$93</f>
        <v>0.51434309459725625</v>
      </c>
      <c r="AS29" s="39">
        <f>'Graphiques GI'!$B$93</f>
        <v>0.19019031681947857</v>
      </c>
      <c r="AT29" s="39">
        <f>'Graphiques GI'!$B$93</f>
        <v>0.19019031681947857</v>
      </c>
      <c r="AU29" s="38">
        <f t="shared" si="8"/>
        <v>2.0000000000000004E-2</v>
      </c>
      <c r="AV29" s="39">
        <f>'Graphiques GI'!$B$106 + 'Graphiques GI'!$B$105</f>
        <v>0.43080513516816776</v>
      </c>
      <c r="AW29" s="39">
        <f>'Graphiques GI'!$B$105</f>
        <v>0.17391624627927879</v>
      </c>
      <c r="AX29" s="39">
        <f>'Graphiques GI'!$B$105</f>
        <v>0.17391624627927879</v>
      </c>
      <c r="AY29" s="40">
        <f t="shared" si="9"/>
        <v>3.999999999999998E-2</v>
      </c>
      <c r="AZ29" s="39">
        <f>'Graphiques GI'!$B$118 + 'Graphiques GI'!$B$117</f>
        <v>0.54303418480793253</v>
      </c>
      <c r="BA29" s="39">
        <f>'Graphiques GI'!$B$117</f>
        <v>0.208964740363488</v>
      </c>
      <c r="BB29" s="39">
        <f>'Graphiques GI'!$B$117</f>
        <v>0.208964740363488</v>
      </c>
      <c r="BC29" s="38">
        <f t="shared" si="10"/>
        <v>0.11000000000000001</v>
      </c>
      <c r="BD29" s="39">
        <f>'Graphiques GI'!$B$130 + 'Graphiques GI'!$B$129</f>
        <v>0.62703807191536376</v>
      </c>
      <c r="BE29" s="39">
        <f>'Graphiques GI'!$B$129</f>
        <v>0.24103807191536383</v>
      </c>
      <c r="BF29" s="39">
        <f>'Graphiques GI'!$B$129</f>
        <v>0.24103807191536383</v>
      </c>
      <c r="BG29" s="40">
        <f t="shared" si="11"/>
        <v>0.26</v>
      </c>
      <c r="BH29" s="39">
        <f>'Graphiques GI'!$B$142 + 'Graphiques GI'!$B$141</f>
        <v>0.78975212279544837</v>
      </c>
      <c r="BI29" s="39">
        <f>'Graphiques GI'!$B$141</f>
        <v>0.22812712279544856</v>
      </c>
      <c r="BJ29" s="39">
        <f>'Graphiques GI'!$B$141</f>
        <v>0.22812712279544856</v>
      </c>
      <c r="BK29" s="38">
        <f t="shared" si="12"/>
        <v>0.26</v>
      </c>
      <c r="BL29" s="39">
        <f>'Graphiques GI'!$B$154 + 'Graphiques GI'!$B$153</f>
        <v>0.69737848214039344</v>
      </c>
      <c r="BM29" s="39">
        <f>'Graphiques GI'!$B$153</f>
        <v>0.19929514880706004</v>
      </c>
      <c r="BN29" s="39">
        <f>'Graphiques GI'!$B$153</f>
        <v>0.19929514880706004</v>
      </c>
      <c r="BO29" s="40">
        <f t="shared" si="13"/>
        <v>0.35</v>
      </c>
      <c r="BP29" s="39">
        <f>'Graphiques GI'!$B$166 + 'Graphiques GI'!$B$165</f>
        <v>0.73399069004916406</v>
      </c>
      <c r="BQ29" s="39">
        <f>'Graphiques GI'!$B$165</f>
        <v>0.20681013449360838</v>
      </c>
      <c r="BR29" s="39">
        <f>'Graphiques GI'!$B$165</f>
        <v>0.20681013449360838</v>
      </c>
      <c r="BS29" s="38">
        <f t="shared" si="14"/>
        <v>0.25</v>
      </c>
      <c r="BT29" s="39">
        <f>'Graphiques GI'!$B$178 + 'Graphiques GI'!$B$177</f>
        <v>0.70591447730495149</v>
      </c>
      <c r="BU29" s="39">
        <f>'Graphiques GI'!$B$177</f>
        <v>0.19680336619384053</v>
      </c>
      <c r="BV29" s="39">
        <f>'Graphiques GI'!$B$177</f>
        <v>0.19680336619384053</v>
      </c>
    </row>
    <row r="30" spans="1:74">
      <c r="A30" s="22">
        <v>43497</v>
      </c>
      <c r="B30" s="20">
        <f t="shared" si="0"/>
        <v>29</v>
      </c>
      <c r="C30" s="19">
        <v>52938009</v>
      </c>
      <c r="D30" s="24" t="e">
        <f>NA()</f>
        <v>#N/A</v>
      </c>
      <c r="E30" s="29">
        <v>0.05</v>
      </c>
      <c r="F30" s="38">
        <v>0.21</v>
      </c>
      <c r="G30" s="29">
        <v>0.24</v>
      </c>
      <c r="H30" s="38">
        <v>0.21</v>
      </c>
      <c r="I30" s="29">
        <v>0.23</v>
      </c>
      <c r="J30" s="38">
        <v>0.34</v>
      </c>
      <c r="K30" s="29">
        <v>0.26</v>
      </c>
      <c r="L30" s="38">
        <v>7.0000000000000007E-2</v>
      </c>
      <c r="M30" s="29">
        <v>0.24</v>
      </c>
      <c r="N30" s="38">
        <v>0.16</v>
      </c>
      <c r="O30" s="29">
        <v>0.12</v>
      </c>
      <c r="P30" s="38">
        <v>0.09</v>
      </c>
      <c r="Q30" s="29">
        <v>0.12</v>
      </c>
      <c r="R30" s="38">
        <v>0.09</v>
      </c>
      <c r="S30" s="29">
        <f t="shared" si="1"/>
        <v>9.9999999999999992E-2</v>
      </c>
      <c r="T30" s="37">
        <f>'Graphiques GI'!$B$22 + 'Graphiques GI'!$B$21</f>
        <v>0.28975859351784256</v>
      </c>
      <c r="U30" s="37">
        <f>'Graphiques GI'!$B$21</f>
        <v>0.10756414907339812</v>
      </c>
      <c r="V30" s="37">
        <f>'Graphiques GI'!$B$21</f>
        <v>0.10756414907339812</v>
      </c>
      <c r="W30" s="38">
        <f t="shared" si="2"/>
        <v>0.59000000000000008</v>
      </c>
      <c r="X30" s="39">
        <f>'Graphiques GI'!$B$34 + 'Graphiques GI'!$B$33</f>
        <v>0.81194469877644415</v>
      </c>
      <c r="Y30" s="39">
        <f>'Graphiques GI'!$B$33</f>
        <v>0.26672247655422188</v>
      </c>
      <c r="Z30" s="39">
        <f>'Graphiques GI'!$B$33</f>
        <v>0.26672247655422188</v>
      </c>
      <c r="AA30" s="40">
        <f t="shared" si="3"/>
        <v>9.9999999999999978E-2</v>
      </c>
      <c r="AB30" s="39">
        <f>'Graphiques GI'!$B$46 + 'Graphiques GI'!$B$45</f>
        <v>0.29358350976639624</v>
      </c>
      <c r="AC30" s="39">
        <f>'Graphiques GI'!$B$45</f>
        <v>0.12688906532195182</v>
      </c>
      <c r="AD30" s="39">
        <f>'Graphiques GI'!$B$45</f>
        <v>0.12688906532195182</v>
      </c>
      <c r="AE30" s="38">
        <f t="shared" si="4"/>
        <v>0.37</v>
      </c>
      <c r="AF30" s="39">
        <f>'Graphiques GI'!$B$58 + 'Graphiques GI'!$B$57</f>
        <v>0.44586151063667712</v>
      </c>
      <c r="AG30" s="39">
        <f>'Graphiques GI'!$B$57</f>
        <v>0.16452817730334371</v>
      </c>
      <c r="AH30" s="39">
        <f>'Graphiques GI'!$B$57</f>
        <v>0.16452817730334371</v>
      </c>
      <c r="AI30" s="40">
        <f t="shared" si="5"/>
        <v>0.12999999999999998</v>
      </c>
      <c r="AJ30" s="39">
        <f>'Graphiques GI'!$B$70 + 'Graphiques GI'!$B$69</f>
        <v>0.43350371809687827</v>
      </c>
      <c r="AK30" s="39">
        <f>'Graphiques GI'!$B$69</f>
        <v>0.16369816254132286</v>
      </c>
      <c r="AL30" s="39">
        <f>'Graphiques GI'!$B$69</f>
        <v>0.16369816254132286</v>
      </c>
      <c r="AM30" s="38">
        <f t="shared" si="6"/>
        <v>0.06</v>
      </c>
      <c r="AN30" s="39">
        <f>'Graphiques GI'!$B$82 + 'Graphiques GI'!$B$81</f>
        <v>0.61833434579183444</v>
      </c>
      <c r="AO30" s="39">
        <f>'Graphiques GI'!$B$81</f>
        <v>0.18468569714318567</v>
      </c>
      <c r="AP30" s="39">
        <f>'Graphiques GI'!$B$81</f>
        <v>0.18468569714318567</v>
      </c>
      <c r="AQ30" s="40">
        <f t="shared" si="7"/>
        <v>0.18</v>
      </c>
      <c r="AR30" s="39">
        <f>'Graphiques GI'!$B$94 + 'Graphiques GI'!$B$93</f>
        <v>0.51434309459725625</v>
      </c>
      <c r="AS30" s="39">
        <f>'Graphiques GI'!$B$93</f>
        <v>0.19019031681947857</v>
      </c>
      <c r="AT30" s="39">
        <f>'Graphiques GI'!$B$93</f>
        <v>0.19019031681947857</v>
      </c>
      <c r="AU30" s="38">
        <f t="shared" si="8"/>
        <v>0.18</v>
      </c>
      <c r="AV30" s="39">
        <f>'Graphiques GI'!$B$106 + 'Graphiques GI'!$B$105</f>
        <v>0.43080513516816776</v>
      </c>
      <c r="AW30" s="39">
        <f>'Graphiques GI'!$B$105</f>
        <v>0.17391624627927879</v>
      </c>
      <c r="AX30" s="39">
        <f>'Graphiques GI'!$B$105</f>
        <v>0.17391624627927879</v>
      </c>
      <c r="AY30" s="40">
        <f t="shared" si="9"/>
        <v>0.10000000000000003</v>
      </c>
      <c r="AZ30" s="39">
        <f>'Graphiques GI'!$B$118 + 'Graphiques GI'!$B$117</f>
        <v>0.54303418480793253</v>
      </c>
      <c r="BA30" s="39">
        <f>'Graphiques GI'!$B$117</f>
        <v>0.208964740363488</v>
      </c>
      <c r="BB30" s="39">
        <f>'Graphiques GI'!$B$117</f>
        <v>0.208964740363488</v>
      </c>
      <c r="BC30" s="38">
        <f t="shared" si="10"/>
        <v>0.29000000000000004</v>
      </c>
      <c r="BD30" s="39">
        <f>'Graphiques GI'!$B$130 + 'Graphiques GI'!$B$129</f>
        <v>0.62703807191536376</v>
      </c>
      <c r="BE30" s="39">
        <f>'Graphiques GI'!$B$129</f>
        <v>0.24103807191536383</v>
      </c>
      <c r="BF30" s="39">
        <f>'Graphiques GI'!$B$129</f>
        <v>0.24103807191536383</v>
      </c>
      <c r="BG30" s="40">
        <f t="shared" si="11"/>
        <v>0.79</v>
      </c>
      <c r="BH30" s="39">
        <f>'Graphiques GI'!$B$142 + 'Graphiques GI'!$B$141</f>
        <v>0.78975212279544837</v>
      </c>
      <c r="BI30" s="39">
        <f>'Graphiques GI'!$B$141</f>
        <v>0.22812712279544856</v>
      </c>
      <c r="BJ30" s="39">
        <f>'Graphiques GI'!$B$141</f>
        <v>0.22812712279544856</v>
      </c>
      <c r="BK30" s="38">
        <f t="shared" si="12"/>
        <v>0.77</v>
      </c>
      <c r="BL30" s="39">
        <f>'Graphiques GI'!$B$154 + 'Graphiques GI'!$B$153</f>
        <v>0.69737848214039344</v>
      </c>
      <c r="BM30" s="39">
        <f>'Graphiques GI'!$B$153</f>
        <v>0.19929514880706004</v>
      </c>
      <c r="BN30" s="39">
        <f>'Graphiques GI'!$B$153</f>
        <v>0.19929514880706004</v>
      </c>
      <c r="BO30" s="40">
        <f t="shared" si="13"/>
        <v>0.77</v>
      </c>
      <c r="BP30" s="39">
        <f>'Graphiques GI'!$B$166 + 'Graphiques GI'!$B$165</f>
        <v>0.73399069004916406</v>
      </c>
      <c r="BQ30" s="39">
        <f>'Graphiques GI'!$B$165</f>
        <v>0.20681013449360838</v>
      </c>
      <c r="BR30" s="39">
        <f>'Graphiques GI'!$B$165</f>
        <v>0.20681013449360838</v>
      </c>
      <c r="BS30" s="38">
        <f t="shared" si="14"/>
        <v>0.8</v>
      </c>
      <c r="BT30" s="39">
        <f>'Graphiques GI'!$B$178 + 'Graphiques GI'!$B$177</f>
        <v>0.70591447730495149</v>
      </c>
      <c r="BU30" s="39">
        <f>'Graphiques GI'!$B$177</f>
        <v>0.19680336619384053</v>
      </c>
      <c r="BV30" s="39">
        <f>'Graphiques GI'!$B$177</f>
        <v>0.19680336619384053</v>
      </c>
    </row>
    <row r="31" spans="1:74">
      <c r="A31" s="22">
        <v>43497</v>
      </c>
      <c r="B31" s="21">
        <f t="shared" si="0"/>
        <v>30</v>
      </c>
      <c r="C31" s="19">
        <v>52938087</v>
      </c>
      <c r="D31" s="24" t="e">
        <f>NA()</f>
        <v>#N/A</v>
      </c>
      <c r="E31" s="29">
        <v>0.15</v>
      </c>
      <c r="F31" s="38">
        <v>0.8</v>
      </c>
      <c r="G31" s="29">
        <v>0.14000000000000001</v>
      </c>
      <c r="H31" s="38">
        <v>0.57999999999999996</v>
      </c>
      <c r="I31" s="29">
        <v>0.36</v>
      </c>
      <c r="J31" s="38">
        <v>0.4</v>
      </c>
      <c r="K31" s="29">
        <v>0.44</v>
      </c>
      <c r="L31" s="38">
        <v>0.25</v>
      </c>
      <c r="M31" s="29">
        <v>0.34</v>
      </c>
      <c r="N31" s="38">
        <v>0.45</v>
      </c>
      <c r="O31" s="29">
        <v>0.91</v>
      </c>
      <c r="P31" s="38">
        <v>0.86</v>
      </c>
      <c r="Q31" s="29">
        <v>0.89</v>
      </c>
      <c r="R31" s="38">
        <v>0.89</v>
      </c>
      <c r="S31" s="29">
        <f t="shared" si="1"/>
        <v>0.1</v>
      </c>
      <c r="T31" s="37">
        <f>'Graphiques GI'!$B$22 + 'Graphiques GI'!$B$21</f>
        <v>0.28975859351784256</v>
      </c>
      <c r="U31" s="37">
        <f>'Graphiques GI'!$B$21</f>
        <v>0.10756414907339812</v>
      </c>
      <c r="V31" s="37">
        <f>'Graphiques GI'!$B$21</f>
        <v>0.10756414907339812</v>
      </c>
      <c r="W31" s="38">
        <f t="shared" si="2"/>
        <v>0.32000000000000006</v>
      </c>
      <c r="X31" s="39">
        <f>'Graphiques GI'!$B$34 + 'Graphiques GI'!$B$33</f>
        <v>0.81194469877644415</v>
      </c>
      <c r="Y31" s="39">
        <f>'Graphiques GI'!$B$33</f>
        <v>0.26672247655422188</v>
      </c>
      <c r="Z31" s="39">
        <f>'Graphiques GI'!$B$33</f>
        <v>0.26672247655422188</v>
      </c>
      <c r="AA31" s="40">
        <f t="shared" si="3"/>
        <v>0.18</v>
      </c>
      <c r="AB31" s="39">
        <f>'Graphiques GI'!$B$46 + 'Graphiques GI'!$B$45</f>
        <v>0.29358350976639624</v>
      </c>
      <c r="AC31" s="39">
        <f>'Graphiques GI'!$B$45</f>
        <v>0.12688906532195182</v>
      </c>
      <c r="AD31" s="39">
        <f>'Graphiques GI'!$B$45</f>
        <v>0.12688906532195182</v>
      </c>
      <c r="AE31" s="38">
        <f t="shared" si="4"/>
        <v>6.0000000000000053E-2</v>
      </c>
      <c r="AF31" s="39">
        <f>'Graphiques GI'!$B$58 + 'Graphiques GI'!$B$57</f>
        <v>0.44586151063667712</v>
      </c>
      <c r="AG31" s="39">
        <f>'Graphiques GI'!$B$57</f>
        <v>0.16452817730334371</v>
      </c>
      <c r="AH31" s="39">
        <f>'Graphiques GI'!$B$57</f>
        <v>0.16452817730334371</v>
      </c>
      <c r="AI31" s="40">
        <f t="shared" si="5"/>
        <v>0.32000000000000006</v>
      </c>
      <c r="AJ31" s="39">
        <f>'Graphiques GI'!$B$70 + 'Graphiques GI'!$B$69</f>
        <v>0.43350371809687827</v>
      </c>
      <c r="AK31" s="39">
        <f>'Graphiques GI'!$B$69</f>
        <v>0.16369816254132286</v>
      </c>
      <c r="AL31" s="39">
        <f>'Graphiques GI'!$B$69</f>
        <v>0.16369816254132286</v>
      </c>
      <c r="AM31" s="38">
        <f t="shared" si="6"/>
        <v>0.31999999999999995</v>
      </c>
      <c r="AN31" s="39">
        <f>'Graphiques GI'!$B$82 + 'Graphiques GI'!$B$81</f>
        <v>0.61833434579183444</v>
      </c>
      <c r="AO31" s="39">
        <f>'Graphiques GI'!$B$81</f>
        <v>0.18468569714318567</v>
      </c>
      <c r="AP31" s="39">
        <f>'Graphiques GI'!$B$81</f>
        <v>0.18468569714318567</v>
      </c>
      <c r="AQ31" s="40">
        <f t="shared" si="7"/>
        <v>0.24000000000000005</v>
      </c>
      <c r="AR31" s="39">
        <f>'Graphiques GI'!$B$94 + 'Graphiques GI'!$B$93</f>
        <v>0.51434309459725625</v>
      </c>
      <c r="AS31" s="39">
        <f>'Graphiques GI'!$B$93</f>
        <v>0.19019031681947857</v>
      </c>
      <c r="AT31" s="39">
        <f>'Graphiques GI'!$B$93</f>
        <v>0.19019031681947857</v>
      </c>
      <c r="AU31" s="38">
        <f t="shared" si="8"/>
        <v>0.36</v>
      </c>
      <c r="AV31" s="39">
        <f>'Graphiques GI'!$B$106 + 'Graphiques GI'!$B$105</f>
        <v>0.43080513516816776</v>
      </c>
      <c r="AW31" s="39">
        <f>'Graphiques GI'!$B$105</f>
        <v>0.17391624627927879</v>
      </c>
      <c r="AX31" s="39">
        <f>'Graphiques GI'!$B$105</f>
        <v>0.17391624627927879</v>
      </c>
      <c r="AY31" s="40">
        <f t="shared" si="9"/>
        <v>0.34999999999999992</v>
      </c>
      <c r="AZ31" s="39">
        <f>'Graphiques GI'!$B$118 + 'Graphiques GI'!$B$117</f>
        <v>0.54303418480793253</v>
      </c>
      <c r="BA31" s="39">
        <f>'Graphiques GI'!$B$117</f>
        <v>0.208964740363488</v>
      </c>
      <c r="BB31" s="39">
        <f>'Graphiques GI'!$B$117</f>
        <v>0.208964740363488</v>
      </c>
      <c r="BC31" s="38">
        <f t="shared" si="10"/>
        <v>0.24999999999999994</v>
      </c>
      <c r="BD31" s="39">
        <f>'Graphiques GI'!$B$130 + 'Graphiques GI'!$B$129</f>
        <v>0.62703807191536376</v>
      </c>
      <c r="BE31" s="39">
        <f>'Graphiques GI'!$B$129</f>
        <v>0.24103807191536383</v>
      </c>
      <c r="BF31" s="39">
        <f>'Graphiques GI'!$B$129</f>
        <v>0.24103807191536383</v>
      </c>
      <c r="BG31" s="40">
        <f t="shared" si="11"/>
        <v>3.0000000000000027E-2</v>
      </c>
      <c r="BH31" s="39">
        <f>'Graphiques GI'!$B$142 + 'Graphiques GI'!$B$141</f>
        <v>0.78975212279544837</v>
      </c>
      <c r="BI31" s="39">
        <f>'Graphiques GI'!$B$141</f>
        <v>0.22812712279544856</v>
      </c>
      <c r="BJ31" s="39">
        <f>'Graphiques GI'!$B$141</f>
        <v>0.22812712279544856</v>
      </c>
      <c r="BK31" s="38">
        <f t="shared" si="12"/>
        <v>0.17999999999999994</v>
      </c>
      <c r="BL31" s="39">
        <f>'Graphiques GI'!$B$154 + 'Graphiques GI'!$B$153</f>
        <v>0.69737848214039344</v>
      </c>
      <c r="BM31" s="39">
        <f>'Graphiques GI'!$B$153</f>
        <v>0.19929514880706004</v>
      </c>
      <c r="BN31" s="39">
        <f>'Graphiques GI'!$B$153</f>
        <v>0.19929514880706004</v>
      </c>
      <c r="BO31" s="40">
        <f t="shared" si="13"/>
        <v>0.25</v>
      </c>
      <c r="BP31" s="39">
        <f>'Graphiques GI'!$B$166 + 'Graphiques GI'!$B$165</f>
        <v>0.73399069004916406</v>
      </c>
      <c r="BQ31" s="39">
        <f>'Graphiques GI'!$B$165</f>
        <v>0.20681013449360838</v>
      </c>
      <c r="BR31" s="39">
        <f>'Graphiques GI'!$B$165</f>
        <v>0.20681013449360838</v>
      </c>
      <c r="BS31" s="38">
        <f t="shared" si="14"/>
        <v>0.39</v>
      </c>
      <c r="BT31" s="39">
        <f>'Graphiques GI'!$B$178 + 'Graphiques GI'!$B$177</f>
        <v>0.70591447730495149</v>
      </c>
      <c r="BU31" s="39">
        <f>'Graphiques GI'!$B$177</f>
        <v>0.19680336619384053</v>
      </c>
      <c r="BV31" s="39">
        <f>'Graphiques GI'!$B$177</f>
        <v>0.19680336619384053</v>
      </c>
    </row>
    <row r="32" spans="1:74">
      <c r="A32" s="22">
        <v>43497</v>
      </c>
      <c r="B32" s="20">
        <f t="shared" si="0"/>
        <v>31</v>
      </c>
      <c r="C32" s="19">
        <v>52938086</v>
      </c>
      <c r="D32" s="24" t="e">
        <f>NA()</f>
        <v>#N/A</v>
      </c>
      <c r="E32" s="29">
        <v>0.25</v>
      </c>
      <c r="F32" s="38">
        <v>1.1200000000000001</v>
      </c>
      <c r="G32" s="29">
        <v>0.32</v>
      </c>
      <c r="H32" s="38">
        <v>0.64</v>
      </c>
      <c r="I32" s="29">
        <v>0.68</v>
      </c>
      <c r="J32" s="38">
        <v>0.72</v>
      </c>
      <c r="K32" s="29">
        <v>0.68</v>
      </c>
      <c r="L32" s="38">
        <v>0.61</v>
      </c>
      <c r="M32" s="29">
        <v>0.69</v>
      </c>
      <c r="N32" s="38">
        <v>0.7</v>
      </c>
      <c r="O32" s="29">
        <v>0.88</v>
      </c>
      <c r="P32" s="38">
        <v>0.68</v>
      </c>
      <c r="Q32" s="29">
        <v>0.64</v>
      </c>
      <c r="R32" s="38">
        <v>0.5</v>
      </c>
      <c r="S32" s="29">
        <f t="shared" si="1"/>
        <v>4.9999999999999989E-2</v>
      </c>
      <c r="T32" s="37">
        <f>'Graphiques GI'!$B$22 + 'Graphiques GI'!$B$21</f>
        <v>0.28975859351784256</v>
      </c>
      <c r="U32" s="37">
        <f>'Graphiques GI'!$B$21</f>
        <v>0.10756414907339812</v>
      </c>
      <c r="V32" s="37">
        <f>'Graphiques GI'!$B$21</f>
        <v>0.10756414907339812</v>
      </c>
      <c r="W32" s="38">
        <f t="shared" si="2"/>
        <v>0.27000000000000013</v>
      </c>
      <c r="X32" s="39">
        <f>'Graphiques GI'!$B$34 + 'Graphiques GI'!$B$33</f>
        <v>0.81194469877644415</v>
      </c>
      <c r="Y32" s="39">
        <f>'Graphiques GI'!$B$33</f>
        <v>0.26672247655422188</v>
      </c>
      <c r="Z32" s="39">
        <f>'Graphiques GI'!$B$33</f>
        <v>0.26672247655422188</v>
      </c>
      <c r="AA32" s="40">
        <f t="shared" si="3"/>
        <v>0.15</v>
      </c>
      <c r="AB32" s="39">
        <f>'Graphiques GI'!$B$46 + 'Graphiques GI'!$B$45</f>
        <v>0.29358350976639624</v>
      </c>
      <c r="AC32" s="39">
        <f>'Graphiques GI'!$B$45</f>
        <v>0.12688906532195182</v>
      </c>
      <c r="AD32" s="39">
        <f>'Graphiques GI'!$B$45</f>
        <v>0.12688906532195182</v>
      </c>
      <c r="AE32" s="38">
        <f t="shared" si="4"/>
        <v>0.2</v>
      </c>
      <c r="AF32" s="39">
        <f>'Graphiques GI'!$B$58 + 'Graphiques GI'!$B$57</f>
        <v>0.44586151063667712</v>
      </c>
      <c r="AG32" s="39">
        <f>'Graphiques GI'!$B$57</f>
        <v>0.16452817730334371</v>
      </c>
      <c r="AH32" s="39">
        <f>'Graphiques GI'!$B$57</f>
        <v>0.16452817730334371</v>
      </c>
      <c r="AI32" s="40">
        <f t="shared" si="5"/>
        <v>0.19000000000000006</v>
      </c>
      <c r="AJ32" s="39">
        <f>'Graphiques GI'!$B$70 + 'Graphiques GI'!$B$69</f>
        <v>0.43350371809687827</v>
      </c>
      <c r="AK32" s="39">
        <f>'Graphiques GI'!$B$69</f>
        <v>0.16369816254132286</v>
      </c>
      <c r="AL32" s="39">
        <f>'Graphiques GI'!$B$69</f>
        <v>0.16369816254132286</v>
      </c>
      <c r="AM32" s="38">
        <f t="shared" si="6"/>
        <v>0.14000000000000001</v>
      </c>
      <c r="AN32" s="39">
        <f>'Graphiques GI'!$B$82 + 'Graphiques GI'!$B$81</f>
        <v>0.61833434579183444</v>
      </c>
      <c r="AO32" s="39">
        <f>'Graphiques GI'!$B$81</f>
        <v>0.18468569714318567</v>
      </c>
      <c r="AP32" s="39">
        <f>'Graphiques GI'!$B$81</f>
        <v>0.18468569714318567</v>
      </c>
      <c r="AQ32" s="40">
        <f t="shared" si="7"/>
        <v>0</v>
      </c>
      <c r="AR32" s="39">
        <f>'Graphiques GI'!$B$94 + 'Graphiques GI'!$B$93</f>
        <v>0.51434309459725625</v>
      </c>
      <c r="AS32" s="39">
        <f>'Graphiques GI'!$B$93</f>
        <v>0.19019031681947857</v>
      </c>
      <c r="AT32" s="39">
        <f>'Graphiques GI'!$B$93</f>
        <v>0.19019031681947857</v>
      </c>
      <c r="AU32" s="38">
        <f t="shared" si="8"/>
        <v>0.14000000000000001</v>
      </c>
      <c r="AV32" s="39">
        <f>'Graphiques GI'!$B$106 + 'Graphiques GI'!$B$105</f>
        <v>0.43080513516816776</v>
      </c>
      <c r="AW32" s="39">
        <f>'Graphiques GI'!$B$105</f>
        <v>0.17391624627927879</v>
      </c>
      <c r="AX32" s="39">
        <f>'Graphiques GI'!$B$105</f>
        <v>0.17391624627927879</v>
      </c>
      <c r="AY32" s="40">
        <f t="shared" si="9"/>
        <v>0.23000000000000009</v>
      </c>
      <c r="AZ32" s="39">
        <f>'Graphiques GI'!$B$118 + 'Graphiques GI'!$B$117</f>
        <v>0.54303418480793253</v>
      </c>
      <c r="BA32" s="39">
        <f>'Graphiques GI'!$B$117</f>
        <v>0.208964740363488</v>
      </c>
      <c r="BB32" s="39">
        <f>'Graphiques GI'!$B$117</f>
        <v>0.208964740363488</v>
      </c>
      <c r="BC32" s="38">
        <f t="shared" si="10"/>
        <v>0.28000000000000003</v>
      </c>
      <c r="BD32" s="39">
        <f>'Graphiques GI'!$B$130 + 'Graphiques GI'!$B$129</f>
        <v>0.62703807191536376</v>
      </c>
      <c r="BE32" s="39">
        <f>'Graphiques GI'!$B$129</f>
        <v>0.24103807191536383</v>
      </c>
      <c r="BF32" s="39">
        <f>'Graphiques GI'!$B$129</f>
        <v>0.24103807191536383</v>
      </c>
      <c r="BG32" s="40">
        <f t="shared" si="11"/>
        <v>9.9999999999999978E-2</v>
      </c>
      <c r="BH32" s="39">
        <f>'Graphiques GI'!$B$142 + 'Graphiques GI'!$B$141</f>
        <v>0.78975212279544837</v>
      </c>
      <c r="BI32" s="39">
        <f>'Graphiques GI'!$B$141</f>
        <v>0.22812712279544856</v>
      </c>
      <c r="BJ32" s="39">
        <f>'Graphiques GI'!$B$141</f>
        <v>0.22812712279544856</v>
      </c>
      <c r="BK32" s="38">
        <f t="shared" si="12"/>
        <v>0.12</v>
      </c>
      <c r="BL32" s="39">
        <f>'Graphiques GI'!$B$154 + 'Graphiques GI'!$B$153</f>
        <v>0.69737848214039344</v>
      </c>
      <c r="BM32" s="39">
        <f>'Graphiques GI'!$B$153</f>
        <v>0.19929514880706004</v>
      </c>
      <c r="BN32" s="39">
        <f>'Graphiques GI'!$B$153</f>
        <v>0.19929514880706004</v>
      </c>
      <c r="BO32" s="40">
        <f t="shared" si="13"/>
        <v>0.17999999999999994</v>
      </c>
      <c r="BP32" s="39">
        <f>'Graphiques GI'!$B$166 + 'Graphiques GI'!$B$165</f>
        <v>0.73399069004916406</v>
      </c>
      <c r="BQ32" s="39">
        <f>'Graphiques GI'!$B$165</f>
        <v>0.20681013449360838</v>
      </c>
      <c r="BR32" s="39">
        <f>'Graphiques GI'!$B$165</f>
        <v>0.20681013449360838</v>
      </c>
      <c r="BS32" s="38">
        <f t="shared" si="14"/>
        <v>0.22999999999999998</v>
      </c>
      <c r="BT32" s="39">
        <f>'Graphiques GI'!$B$178 + 'Graphiques GI'!$B$177</f>
        <v>0.70591447730495149</v>
      </c>
      <c r="BU32" s="39">
        <f>'Graphiques GI'!$B$177</f>
        <v>0.19680336619384053</v>
      </c>
      <c r="BV32" s="39">
        <f>'Graphiques GI'!$B$177</f>
        <v>0.19680336619384053</v>
      </c>
    </row>
    <row r="33" spans="1:74">
      <c r="A33" s="22">
        <v>43525</v>
      </c>
      <c r="B33" s="21">
        <f t="shared" si="0"/>
        <v>32</v>
      </c>
      <c r="C33" s="19">
        <v>52966407</v>
      </c>
      <c r="D33" s="24" t="e">
        <f>NA()</f>
        <v>#N/A</v>
      </c>
      <c r="E33" s="29">
        <v>0.3</v>
      </c>
      <c r="F33" s="38">
        <v>0.85</v>
      </c>
      <c r="G33" s="29">
        <v>0.17</v>
      </c>
      <c r="H33" s="38">
        <v>0.44</v>
      </c>
      <c r="I33" s="29">
        <v>0.49</v>
      </c>
      <c r="J33" s="38">
        <v>0.57999999999999996</v>
      </c>
      <c r="K33" s="29">
        <v>0.68</v>
      </c>
      <c r="L33" s="38">
        <v>0.75</v>
      </c>
      <c r="M33" s="29">
        <v>0.92</v>
      </c>
      <c r="N33" s="38">
        <v>0.98</v>
      </c>
      <c r="O33" s="29">
        <v>0.98</v>
      </c>
      <c r="P33" s="38">
        <v>0.8</v>
      </c>
      <c r="Q33" s="29">
        <v>0.82</v>
      </c>
      <c r="R33" s="38">
        <v>0.73</v>
      </c>
      <c r="S33" s="29">
        <f t="shared" si="1"/>
        <v>9.0000000000000024E-2</v>
      </c>
      <c r="T33" s="37">
        <f>'Graphiques GI'!$B$22 + 'Graphiques GI'!$B$21</f>
        <v>0.28975859351784256</v>
      </c>
      <c r="U33" s="37">
        <f>'Graphiques GI'!$B$21</f>
        <v>0.10756414907339812</v>
      </c>
      <c r="V33" s="37">
        <f>'Graphiques GI'!$B$21</f>
        <v>0.10756414907339812</v>
      </c>
      <c r="W33" s="38">
        <f t="shared" si="2"/>
        <v>1.0000000000000009E-2</v>
      </c>
      <c r="X33" s="39">
        <f>'Graphiques GI'!$B$34 + 'Graphiques GI'!$B$33</f>
        <v>0.81194469877644415</v>
      </c>
      <c r="Y33" s="39">
        <f>'Graphiques GI'!$B$33</f>
        <v>0.26672247655422188</v>
      </c>
      <c r="Z33" s="39">
        <f>'Graphiques GI'!$B$33</f>
        <v>0.26672247655422188</v>
      </c>
      <c r="AA33" s="40">
        <f t="shared" si="3"/>
        <v>0.23999999999999996</v>
      </c>
      <c r="AB33" s="39">
        <f>'Graphiques GI'!$B$46 + 'Graphiques GI'!$B$45</f>
        <v>0.29358350976639624</v>
      </c>
      <c r="AC33" s="39">
        <f>'Graphiques GI'!$B$45</f>
        <v>0.12688906532195182</v>
      </c>
      <c r="AD33" s="39">
        <f>'Graphiques GI'!$B$45</f>
        <v>0.12688906532195182</v>
      </c>
      <c r="AE33" s="38">
        <f t="shared" si="4"/>
        <v>0.21000000000000002</v>
      </c>
      <c r="AF33" s="39">
        <f>'Graphiques GI'!$B$58 + 'Graphiques GI'!$B$57</f>
        <v>0.44586151063667712</v>
      </c>
      <c r="AG33" s="39">
        <f>'Graphiques GI'!$B$57</f>
        <v>0.16452817730334371</v>
      </c>
      <c r="AH33" s="39">
        <f>'Graphiques GI'!$B$57</f>
        <v>0.16452817730334371</v>
      </c>
      <c r="AI33" s="40">
        <f t="shared" si="5"/>
        <v>0.17000000000000004</v>
      </c>
      <c r="AJ33" s="39">
        <f>'Graphiques GI'!$B$70 + 'Graphiques GI'!$B$69</f>
        <v>0.43350371809687827</v>
      </c>
      <c r="AK33" s="39">
        <f>'Graphiques GI'!$B$69</f>
        <v>0.16369816254132286</v>
      </c>
      <c r="AL33" s="39">
        <f>'Graphiques GI'!$B$69</f>
        <v>0.16369816254132286</v>
      </c>
      <c r="AM33" s="38">
        <f t="shared" si="6"/>
        <v>0.10999999999999999</v>
      </c>
      <c r="AN33" s="39">
        <f>'Graphiques GI'!$B$82 + 'Graphiques GI'!$B$81</f>
        <v>0.61833434579183444</v>
      </c>
      <c r="AO33" s="39">
        <f>'Graphiques GI'!$B$81</f>
        <v>0.18468569714318567</v>
      </c>
      <c r="AP33" s="39">
        <f>'Graphiques GI'!$B$81</f>
        <v>0.18468569714318567</v>
      </c>
      <c r="AQ33" s="40">
        <f t="shared" si="7"/>
        <v>4.0000000000000036E-2</v>
      </c>
      <c r="AR33" s="39">
        <f>'Graphiques GI'!$B$94 + 'Graphiques GI'!$B$93</f>
        <v>0.51434309459725625</v>
      </c>
      <c r="AS33" s="39">
        <f>'Graphiques GI'!$B$93</f>
        <v>0.19019031681947857</v>
      </c>
      <c r="AT33" s="39">
        <f>'Graphiques GI'!$B$93</f>
        <v>0.19019031681947857</v>
      </c>
      <c r="AU33" s="38">
        <f t="shared" si="8"/>
        <v>0.20999999999999996</v>
      </c>
      <c r="AV33" s="39">
        <f>'Graphiques GI'!$B$106 + 'Graphiques GI'!$B$105</f>
        <v>0.43080513516816776</v>
      </c>
      <c r="AW33" s="39">
        <f>'Graphiques GI'!$B$105</f>
        <v>0.17391624627927879</v>
      </c>
      <c r="AX33" s="39">
        <f>'Graphiques GI'!$B$105</f>
        <v>0.17391624627927879</v>
      </c>
      <c r="AY33" s="40">
        <f t="shared" si="9"/>
        <v>0.30000000000000004</v>
      </c>
      <c r="AZ33" s="39">
        <f>'Graphiques GI'!$B$118 + 'Graphiques GI'!$B$117</f>
        <v>0.54303418480793253</v>
      </c>
      <c r="BA33" s="39">
        <f>'Graphiques GI'!$B$117</f>
        <v>0.208964740363488</v>
      </c>
      <c r="BB33" s="39">
        <f>'Graphiques GI'!$B$117</f>
        <v>0.208964740363488</v>
      </c>
      <c r="BC33" s="38">
        <f t="shared" si="10"/>
        <v>0.15000000000000002</v>
      </c>
      <c r="BD33" s="39">
        <f>'Graphiques GI'!$B$130 + 'Graphiques GI'!$B$129</f>
        <v>0.62703807191536376</v>
      </c>
      <c r="BE33" s="39">
        <f>'Graphiques GI'!$B$129</f>
        <v>0.24103807191536383</v>
      </c>
      <c r="BF33" s="39">
        <f>'Graphiques GI'!$B$129</f>
        <v>0.24103807191536383</v>
      </c>
      <c r="BG33" s="40">
        <f t="shared" si="11"/>
        <v>9.9999999999999978E-2</v>
      </c>
      <c r="BH33" s="39">
        <f>'Graphiques GI'!$B$142 + 'Graphiques GI'!$B$141</f>
        <v>0.78975212279544837</v>
      </c>
      <c r="BI33" s="39">
        <f>'Graphiques GI'!$B$141</f>
        <v>0.22812712279544856</v>
      </c>
      <c r="BJ33" s="39">
        <f>'Graphiques GI'!$B$141</f>
        <v>0.22812712279544856</v>
      </c>
      <c r="BK33" s="38">
        <f t="shared" si="12"/>
        <v>3.0000000000000027E-2</v>
      </c>
      <c r="BL33" s="39">
        <f>'Graphiques GI'!$B$154 + 'Graphiques GI'!$B$153</f>
        <v>0.69737848214039344</v>
      </c>
      <c r="BM33" s="39">
        <f>'Graphiques GI'!$B$153</f>
        <v>0.19929514880706004</v>
      </c>
      <c r="BN33" s="39">
        <f>'Graphiques GI'!$B$153</f>
        <v>0.19929514880706004</v>
      </c>
      <c r="BO33" s="40">
        <f t="shared" si="13"/>
        <v>0.1399999999999999</v>
      </c>
      <c r="BP33" s="39">
        <f>'Graphiques GI'!$B$166 + 'Graphiques GI'!$B$165</f>
        <v>0.73399069004916406</v>
      </c>
      <c r="BQ33" s="39">
        <f>'Graphiques GI'!$B$165</f>
        <v>0.20681013449360838</v>
      </c>
      <c r="BR33" s="39">
        <f>'Graphiques GI'!$B$165</f>
        <v>0.20681013449360838</v>
      </c>
      <c r="BS33" s="38">
        <f t="shared" si="14"/>
        <v>9.9999999999999978E-2</v>
      </c>
      <c r="BT33" s="39">
        <f>'Graphiques GI'!$B$178 + 'Graphiques GI'!$B$177</f>
        <v>0.70591447730495149</v>
      </c>
      <c r="BU33" s="39">
        <f>'Graphiques GI'!$B$177</f>
        <v>0.19680336619384053</v>
      </c>
      <c r="BV33" s="39">
        <f>'Graphiques GI'!$B$177</f>
        <v>0.19680336619384053</v>
      </c>
    </row>
    <row r="34" spans="1:74">
      <c r="A34" s="22">
        <v>43525</v>
      </c>
      <c r="B34" s="20">
        <f t="shared" ref="B34:B70" si="15">ROW()-1</f>
        <v>33</v>
      </c>
      <c r="C34" s="19">
        <v>52961444</v>
      </c>
      <c r="D34" s="24" t="e">
        <f>NA()</f>
        <v>#N/A</v>
      </c>
      <c r="E34" s="29">
        <v>0.39</v>
      </c>
      <c r="F34" s="38">
        <v>0.86</v>
      </c>
      <c r="G34" s="29">
        <v>0.41</v>
      </c>
      <c r="H34" s="38">
        <v>0.65</v>
      </c>
      <c r="I34" s="29">
        <v>0.66</v>
      </c>
      <c r="J34" s="38">
        <v>0.69</v>
      </c>
      <c r="K34" s="29">
        <v>0.64</v>
      </c>
      <c r="L34" s="38">
        <v>0.54</v>
      </c>
      <c r="M34" s="29">
        <v>0.62</v>
      </c>
      <c r="N34" s="38">
        <v>0.83</v>
      </c>
      <c r="O34" s="29">
        <v>0.88</v>
      </c>
      <c r="P34" s="38">
        <v>0.77</v>
      </c>
      <c r="Q34" s="29">
        <v>0.68</v>
      </c>
      <c r="R34" s="38">
        <v>0.63</v>
      </c>
      <c r="S34" s="29">
        <f t="shared" si="1"/>
        <v>9.0000000000000024E-2</v>
      </c>
      <c r="T34" s="37">
        <f>'Graphiques GI'!$B$22 + 'Graphiques GI'!$B$21</f>
        <v>0.28975859351784256</v>
      </c>
      <c r="U34" s="37">
        <f>'Graphiques GI'!$B$21</f>
        <v>0.10756414907339812</v>
      </c>
      <c r="V34" s="37">
        <f>'Graphiques GI'!$B$21</f>
        <v>0.10756414907339812</v>
      </c>
      <c r="W34" s="38">
        <f t="shared" si="2"/>
        <v>0.20000000000000007</v>
      </c>
      <c r="X34" s="39">
        <f>'Graphiques GI'!$B$34 + 'Graphiques GI'!$B$33</f>
        <v>0.81194469877644415</v>
      </c>
      <c r="Y34" s="39">
        <f>'Graphiques GI'!$B$33</f>
        <v>0.26672247655422188</v>
      </c>
      <c r="Z34" s="39">
        <f>'Graphiques GI'!$B$33</f>
        <v>0.26672247655422188</v>
      </c>
      <c r="AA34" s="40">
        <f t="shared" si="3"/>
        <v>0.3</v>
      </c>
      <c r="AB34" s="39">
        <f>'Graphiques GI'!$B$46 + 'Graphiques GI'!$B$45</f>
        <v>0.29358350976639624</v>
      </c>
      <c r="AC34" s="39">
        <f>'Graphiques GI'!$B$45</f>
        <v>0.12688906532195182</v>
      </c>
      <c r="AD34" s="39">
        <f>'Graphiques GI'!$B$45</f>
        <v>0.12688906532195182</v>
      </c>
      <c r="AE34" s="38">
        <f t="shared" si="4"/>
        <v>0.45</v>
      </c>
      <c r="AF34" s="39">
        <f>'Graphiques GI'!$B$58 + 'Graphiques GI'!$B$57</f>
        <v>0.44586151063667712</v>
      </c>
      <c r="AG34" s="39">
        <f>'Graphiques GI'!$B$57</f>
        <v>0.16452817730334371</v>
      </c>
      <c r="AH34" s="39">
        <f>'Graphiques GI'!$B$57</f>
        <v>0.16452817730334371</v>
      </c>
      <c r="AI34" s="40">
        <f t="shared" si="5"/>
        <v>0.44000000000000006</v>
      </c>
      <c r="AJ34" s="39">
        <f>'Graphiques GI'!$B$70 + 'Graphiques GI'!$B$69</f>
        <v>0.43350371809687827</v>
      </c>
      <c r="AK34" s="39">
        <f>'Graphiques GI'!$B$69</f>
        <v>0.16369816254132286</v>
      </c>
      <c r="AL34" s="39">
        <f>'Graphiques GI'!$B$69</f>
        <v>0.16369816254132286</v>
      </c>
      <c r="AM34" s="38">
        <f t="shared" si="6"/>
        <v>0.42999999999999994</v>
      </c>
      <c r="AN34" s="39">
        <f>'Graphiques GI'!$B$82 + 'Graphiques GI'!$B$81</f>
        <v>0.61833434579183444</v>
      </c>
      <c r="AO34" s="39">
        <f>'Graphiques GI'!$B$81</f>
        <v>0.18468569714318567</v>
      </c>
      <c r="AP34" s="39">
        <f>'Graphiques GI'!$B$81</f>
        <v>0.18468569714318567</v>
      </c>
      <c r="AQ34" s="40">
        <f t="shared" si="7"/>
        <v>0.18</v>
      </c>
      <c r="AR34" s="39">
        <f>'Graphiques GI'!$B$94 + 'Graphiques GI'!$B$93</f>
        <v>0.51434309459725625</v>
      </c>
      <c r="AS34" s="39">
        <f>'Graphiques GI'!$B$93</f>
        <v>0.19019031681947857</v>
      </c>
      <c r="AT34" s="39">
        <f>'Graphiques GI'!$B$93</f>
        <v>0.19019031681947857</v>
      </c>
      <c r="AU34" s="38">
        <f t="shared" si="8"/>
        <v>0.13000000000000006</v>
      </c>
      <c r="AV34" s="39">
        <f>'Graphiques GI'!$B$106 + 'Graphiques GI'!$B$105</f>
        <v>0.43080513516816776</v>
      </c>
      <c r="AW34" s="39">
        <f>'Graphiques GI'!$B$105</f>
        <v>0.17391624627927879</v>
      </c>
      <c r="AX34" s="39">
        <f>'Graphiques GI'!$B$105</f>
        <v>0.17391624627927879</v>
      </c>
      <c r="AY34" s="40">
        <f t="shared" si="9"/>
        <v>0.13</v>
      </c>
      <c r="AZ34" s="39">
        <f>'Graphiques GI'!$B$118 + 'Graphiques GI'!$B$117</f>
        <v>0.54303418480793253</v>
      </c>
      <c r="BA34" s="39">
        <f>'Graphiques GI'!$B$117</f>
        <v>0.208964740363488</v>
      </c>
      <c r="BB34" s="39">
        <f>'Graphiques GI'!$B$117</f>
        <v>0.208964740363488</v>
      </c>
      <c r="BC34" s="38">
        <f t="shared" si="10"/>
        <v>5.9999999999999942E-2</v>
      </c>
      <c r="BD34" s="39">
        <f>'Graphiques GI'!$B$130 + 'Graphiques GI'!$B$129</f>
        <v>0.62703807191536376</v>
      </c>
      <c r="BE34" s="39">
        <f>'Graphiques GI'!$B$129</f>
        <v>0.24103807191536383</v>
      </c>
      <c r="BF34" s="39">
        <f>'Graphiques GI'!$B$129</f>
        <v>0.24103807191536383</v>
      </c>
      <c r="BG34" s="40">
        <f t="shared" si="11"/>
        <v>0</v>
      </c>
      <c r="BH34" s="39">
        <f>'Graphiques GI'!$B$142 + 'Graphiques GI'!$B$141</f>
        <v>0.78975212279544837</v>
      </c>
      <c r="BI34" s="39">
        <f>'Graphiques GI'!$B$141</f>
        <v>0.22812712279544856</v>
      </c>
      <c r="BJ34" s="39">
        <f>'Graphiques GI'!$B$141</f>
        <v>0.22812712279544856</v>
      </c>
      <c r="BK34" s="38">
        <f t="shared" si="12"/>
        <v>0.17000000000000004</v>
      </c>
      <c r="BL34" s="39">
        <f>'Graphiques GI'!$B$154 + 'Graphiques GI'!$B$153</f>
        <v>0.69737848214039344</v>
      </c>
      <c r="BM34" s="39">
        <f>'Graphiques GI'!$B$153</f>
        <v>0.19929514880706004</v>
      </c>
      <c r="BN34" s="39">
        <f>'Graphiques GI'!$B$153</f>
        <v>0.19929514880706004</v>
      </c>
      <c r="BO34" s="40">
        <f t="shared" si="13"/>
        <v>0.15000000000000002</v>
      </c>
      <c r="BP34" s="39">
        <f>'Graphiques GI'!$B$166 + 'Graphiques GI'!$B$165</f>
        <v>0.73399069004916406</v>
      </c>
      <c r="BQ34" s="39">
        <f>'Graphiques GI'!$B$165</f>
        <v>0.20681013449360838</v>
      </c>
      <c r="BR34" s="39">
        <f>'Graphiques GI'!$B$165</f>
        <v>0.20681013449360838</v>
      </c>
      <c r="BS34" s="38">
        <f t="shared" si="14"/>
        <v>7.999999999999996E-2</v>
      </c>
      <c r="BT34" s="39">
        <f>'Graphiques GI'!$B$178 + 'Graphiques GI'!$B$177</f>
        <v>0.70591447730495149</v>
      </c>
      <c r="BU34" s="39">
        <f>'Graphiques GI'!$B$177</f>
        <v>0.19680336619384053</v>
      </c>
      <c r="BV34" s="39">
        <f>'Graphiques GI'!$B$177</f>
        <v>0.19680336619384053</v>
      </c>
    </row>
    <row r="35" spans="1:74">
      <c r="A35" s="22">
        <v>43525</v>
      </c>
      <c r="B35" s="21">
        <f t="shared" si="15"/>
        <v>34</v>
      </c>
      <c r="C35" s="19">
        <v>52966413</v>
      </c>
      <c r="D35" s="24" t="e">
        <f>NA()</f>
        <v>#N/A</v>
      </c>
      <c r="E35" s="29">
        <v>0.3</v>
      </c>
      <c r="F35" s="38">
        <v>1.06</v>
      </c>
      <c r="G35" s="29">
        <v>0.11</v>
      </c>
      <c r="H35" s="38">
        <v>0.2</v>
      </c>
      <c r="I35" s="29">
        <v>0.22</v>
      </c>
      <c r="J35" s="38">
        <v>0.26</v>
      </c>
      <c r="K35" s="29">
        <v>0.46</v>
      </c>
      <c r="L35" s="38">
        <v>0.41</v>
      </c>
      <c r="M35" s="29">
        <v>0.49</v>
      </c>
      <c r="N35" s="38">
        <v>0.77</v>
      </c>
      <c r="O35" s="29">
        <v>0.88</v>
      </c>
      <c r="P35" s="38">
        <v>0.6</v>
      </c>
      <c r="Q35" s="29">
        <v>0.53</v>
      </c>
      <c r="R35" s="38">
        <v>0.55000000000000004</v>
      </c>
      <c r="S35" s="29">
        <f t="shared" si="1"/>
        <v>4.9999999999999989E-2</v>
      </c>
      <c r="T35" s="37">
        <f>'Graphiques GI'!$B$22 + 'Graphiques GI'!$B$21</f>
        <v>0.28975859351784256</v>
      </c>
      <c r="U35" s="37">
        <f>'Graphiques GI'!$B$21</f>
        <v>0.10756414907339812</v>
      </c>
      <c r="V35" s="37">
        <f>'Graphiques GI'!$B$21</f>
        <v>0.10756414907339812</v>
      </c>
      <c r="W35" s="38">
        <f t="shared" si="2"/>
        <v>0.39</v>
      </c>
      <c r="X35" s="39">
        <f>'Graphiques GI'!$B$34 + 'Graphiques GI'!$B$33</f>
        <v>0.81194469877644415</v>
      </c>
      <c r="Y35" s="39">
        <f>'Graphiques GI'!$B$33</f>
        <v>0.26672247655422188</v>
      </c>
      <c r="Z35" s="39">
        <f>'Graphiques GI'!$B$33</f>
        <v>0.26672247655422188</v>
      </c>
      <c r="AA35" s="40">
        <f t="shared" si="3"/>
        <v>0.09</v>
      </c>
      <c r="AB35" s="39">
        <f>'Graphiques GI'!$B$46 + 'Graphiques GI'!$B$45</f>
        <v>0.29358350976639624</v>
      </c>
      <c r="AC35" s="39">
        <f>'Graphiques GI'!$B$45</f>
        <v>0.12688906532195182</v>
      </c>
      <c r="AD35" s="39">
        <f>'Graphiques GI'!$B$45</f>
        <v>0.12688906532195182</v>
      </c>
      <c r="AE35" s="38">
        <f t="shared" si="4"/>
        <v>0.26</v>
      </c>
      <c r="AF35" s="39">
        <f>'Graphiques GI'!$B$58 + 'Graphiques GI'!$B$57</f>
        <v>0.44586151063667712</v>
      </c>
      <c r="AG35" s="39">
        <f>'Graphiques GI'!$B$57</f>
        <v>0.16452817730334371</v>
      </c>
      <c r="AH35" s="39">
        <f>'Graphiques GI'!$B$57</f>
        <v>0.16452817730334371</v>
      </c>
      <c r="AI35" s="40">
        <f t="shared" si="5"/>
        <v>0.19999999999999998</v>
      </c>
      <c r="AJ35" s="39">
        <f>'Graphiques GI'!$B$70 + 'Graphiques GI'!$B$69</f>
        <v>0.43350371809687827</v>
      </c>
      <c r="AK35" s="39">
        <f>'Graphiques GI'!$B$69</f>
        <v>0.16369816254132286</v>
      </c>
      <c r="AL35" s="39">
        <f>'Graphiques GI'!$B$69</f>
        <v>0.16369816254132286</v>
      </c>
      <c r="AM35" s="38">
        <f t="shared" si="6"/>
        <v>0.29000000000000004</v>
      </c>
      <c r="AN35" s="39">
        <f>'Graphiques GI'!$B$82 + 'Graphiques GI'!$B$81</f>
        <v>0.61833434579183444</v>
      </c>
      <c r="AO35" s="39">
        <f>'Graphiques GI'!$B$81</f>
        <v>0.18468569714318567</v>
      </c>
      <c r="AP35" s="39">
        <f>'Graphiques GI'!$B$81</f>
        <v>0.18468569714318567</v>
      </c>
      <c r="AQ35" s="40">
        <f t="shared" si="7"/>
        <v>7.0000000000000007E-2</v>
      </c>
      <c r="AR35" s="39">
        <f>'Graphiques GI'!$B$94 + 'Graphiques GI'!$B$93</f>
        <v>0.51434309459725625</v>
      </c>
      <c r="AS35" s="39">
        <f>'Graphiques GI'!$B$93</f>
        <v>0.19019031681947857</v>
      </c>
      <c r="AT35" s="39">
        <f>'Graphiques GI'!$B$93</f>
        <v>0.19019031681947857</v>
      </c>
      <c r="AU35" s="38">
        <f t="shared" si="8"/>
        <v>7.999999999999996E-2</v>
      </c>
      <c r="AV35" s="39">
        <f>'Graphiques GI'!$B$106 + 'Graphiques GI'!$B$105</f>
        <v>0.43080513516816776</v>
      </c>
      <c r="AW35" s="39">
        <f>'Graphiques GI'!$B$105</f>
        <v>0.17391624627927879</v>
      </c>
      <c r="AX35" s="39">
        <f>'Graphiques GI'!$B$105</f>
        <v>0.17391624627927879</v>
      </c>
      <c r="AY35" s="40">
        <f t="shared" si="9"/>
        <v>3.999999999999998E-2</v>
      </c>
      <c r="AZ35" s="39">
        <f>'Graphiques GI'!$B$118 + 'Graphiques GI'!$B$117</f>
        <v>0.54303418480793253</v>
      </c>
      <c r="BA35" s="39">
        <f>'Graphiques GI'!$B$117</f>
        <v>0.208964740363488</v>
      </c>
      <c r="BB35" s="39">
        <f>'Graphiques GI'!$B$117</f>
        <v>0.208964740363488</v>
      </c>
      <c r="BC35" s="38">
        <f t="shared" si="10"/>
        <v>0.33</v>
      </c>
      <c r="BD35" s="39">
        <f>'Graphiques GI'!$B$130 + 'Graphiques GI'!$B$129</f>
        <v>0.62703807191536376</v>
      </c>
      <c r="BE35" s="39">
        <f>'Graphiques GI'!$B$129</f>
        <v>0.24103807191536383</v>
      </c>
      <c r="BF35" s="39">
        <f>'Graphiques GI'!$B$129</f>
        <v>0.24103807191536383</v>
      </c>
      <c r="BG35" s="40">
        <f t="shared" si="11"/>
        <v>0.25</v>
      </c>
      <c r="BH35" s="39">
        <f>'Graphiques GI'!$B$142 + 'Graphiques GI'!$B$141</f>
        <v>0.78975212279544837</v>
      </c>
      <c r="BI35" s="39">
        <f>'Graphiques GI'!$B$141</f>
        <v>0.22812712279544856</v>
      </c>
      <c r="BJ35" s="39">
        <f>'Graphiques GI'!$B$141</f>
        <v>0.22812712279544856</v>
      </c>
      <c r="BK35" s="38">
        <f t="shared" si="12"/>
        <v>3.0000000000000027E-2</v>
      </c>
      <c r="BL35" s="39">
        <f>'Graphiques GI'!$B$154 + 'Graphiques GI'!$B$153</f>
        <v>0.69737848214039344</v>
      </c>
      <c r="BM35" s="39">
        <f>'Graphiques GI'!$B$153</f>
        <v>0.19929514880706004</v>
      </c>
      <c r="BN35" s="39">
        <f>'Graphiques GI'!$B$153</f>
        <v>0.19929514880706004</v>
      </c>
      <c r="BO35" s="40">
        <f t="shared" si="13"/>
        <v>7.999999999999996E-2</v>
      </c>
      <c r="BP35" s="39">
        <f>'Graphiques GI'!$B$166 + 'Graphiques GI'!$B$165</f>
        <v>0.73399069004916406</v>
      </c>
      <c r="BQ35" s="39">
        <f>'Graphiques GI'!$B$165</f>
        <v>0.20681013449360838</v>
      </c>
      <c r="BR35" s="39">
        <f>'Graphiques GI'!$B$165</f>
        <v>0.20681013449360838</v>
      </c>
      <c r="BS35" s="38">
        <f t="shared" si="14"/>
        <v>7.999999999999996E-2</v>
      </c>
      <c r="BT35" s="39">
        <f>'Graphiques GI'!$B$178 + 'Graphiques GI'!$B$177</f>
        <v>0.70591447730495149</v>
      </c>
      <c r="BU35" s="39">
        <f>'Graphiques GI'!$B$177</f>
        <v>0.19680336619384053</v>
      </c>
      <c r="BV35" s="39">
        <f>'Graphiques GI'!$B$177</f>
        <v>0.19680336619384053</v>
      </c>
    </row>
    <row r="36" spans="1:74">
      <c r="A36" s="22">
        <v>43525</v>
      </c>
      <c r="B36" s="20">
        <f t="shared" si="15"/>
        <v>35</v>
      </c>
      <c r="C36" s="19">
        <v>52961445</v>
      </c>
      <c r="D36" s="24" t="e">
        <f>NA()</f>
        <v>#N/A</v>
      </c>
      <c r="E36" s="29">
        <v>0.35</v>
      </c>
      <c r="F36" s="38">
        <v>0.67</v>
      </c>
      <c r="G36" s="29">
        <v>0.02</v>
      </c>
      <c r="H36" s="38">
        <v>0.46</v>
      </c>
      <c r="I36" s="29">
        <v>0.42</v>
      </c>
      <c r="J36" s="38">
        <v>0.55000000000000004</v>
      </c>
      <c r="K36" s="29">
        <v>0.53</v>
      </c>
      <c r="L36" s="38">
        <v>0.33</v>
      </c>
      <c r="M36" s="29">
        <v>0.45</v>
      </c>
      <c r="N36" s="38">
        <v>0.44</v>
      </c>
      <c r="O36" s="29">
        <v>0.63</v>
      </c>
      <c r="P36" s="38">
        <v>0.63</v>
      </c>
      <c r="Q36" s="29">
        <v>0.61</v>
      </c>
      <c r="R36" s="38">
        <v>0.63</v>
      </c>
      <c r="S36" s="29">
        <f t="shared" ref="S36:S63" si="16">MAX(E36:E37)-MIN(E36:E37)</f>
        <v>0.16999999999999998</v>
      </c>
      <c r="T36" s="37">
        <f>'Graphiques GI'!$B$22 + 'Graphiques GI'!$B$21</f>
        <v>0.28975859351784256</v>
      </c>
      <c r="U36" s="37">
        <f>'Graphiques GI'!$B$21</f>
        <v>0.10756414907339812</v>
      </c>
      <c r="V36" s="37">
        <f>'Graphiques GI'!$B$21</f>
        <v>0.10756414907339812</v>
      </c>
      <c r="W36" s="38">
        <f t="shared" ref="W36:W63" si="17">MAX(F36:F37)-MIN(F36:F37)</f>
        <v>2.9999999999999916E-2</v>
      </c>
      <c r="X36" s="39">
        <f>'Graphiques GI'!$B$34 + 'Graphiques GI'!$B$33</f>
        <v>0.81194469877644415</v>
      </c>
      <c r="Y36" s="39">
        <f>'Graphiques GI'!$B$33</f>
        <v>0.26672247655422188</v>
      </c>
      <c r="Z36" s="39">
        <f>'Graphiques GI'!$B$33</f>
        <v>0.26672247655422188</v>
      </c>
      <c r="AA36" s="40">
        <f t="shared" ref="AA36:AA63" si="18">MAX(G36:G37)-MIN(G36:G37)</f>
        <v>0.16</v>
      </c>
      <c r="AB36" s="39">
        <f>'Graphiques GI'!$B$46 + 'Graphiques GI'!$B$45</f>
        <v>0.29358350976639624</v>
      </c>
      <c r="AC36" s="39">
        <f>'Graphiques GI'!$B$45</f>
        <v>0.12688906532195182</v>
      </c>
      <c r="AD36" s="39">
        <f>'Graphiques GI'!$B$45</f>
        <v>0.12688906532195182</v>
      </c>
      <c r="AE36" s="38">
        <f t="shared" ref="AE36:AE63" si="19">MAX(H36:H37)-MIN(H36:H37)</f>
        <v>0.29000000000000004</v>
      </c>
      <c r="AF36" s="39">
        <f>'Graphiques GI'!$B$58 + 'Graphiques GI'!$B$57</f>
        <v>0.44586151063667712</v>
      </c>
      <c r="AG36" s="39">
        <f>'Graphiques GI'!$B$57</f>
        <v>0.16452817730334371</v>
      </c>
      <c r="AH36" s="39">
        <f>'Graphiques GI'!$B$57</f>
        <v>0.16452817730334371</v>
      </c>
      <c r="AI36" s="40">
        <f t="shared" ref="AI36:AI63" si="20">MAX(I36:I37)-MIN(I36:I37)</f>
        <v>0.19999999999999998</v>
      </c>
      <c r="AJ36" s="39">
        <f>'Graphiques GI'!$B$70 + 'Graphiques GI'!$B$69</f>
        <v>0.43350371809687827</v>
      </c>
      <c r="AK36" s="39">
        <f>'Graphiques GI'!$B$69</f>
        <v>0.16369816254132286</v>
      </c>
      <c r="AL36" s="39">
        <f>'Graphiques GI'!$B$69</f>
        <v>0.16369816254132286</v>
      </c>
      <c r="AM36" s="38">
        <f t="shared" ref="AM36:AM63" si="21">MAX(J36:J37)-MIN(J36:J37)</f>
        <v>0.33000000000000007</v>
      </c>
      <c r="AN36" s="39">
        <f>'Graphiques GI'!$B$82 + 'Graphiques GI'!$B$81</f>
        <v>0.61833434579183444</v>
      </c>
      <c r="AO36" s="39">
        <f>'Graphiques GI'!$B$81</f>
        <v>0.18468569714318567</v>
      </c>
      <c r="AP36" s="39">
        <f>'Graphiques GI'!$B$81</f>
        <v>0.18468569714318567</v>
      </c>
      <c r="AQ36" s="40">
        <f t="shared" ref="AQ36:AQ63" si="22">MAX(K36:K37)-MIN(K36:K37)</f>
        <v>0.24000000000000005</v>
      </c>
      <c r="AR36" s="39">
        <f>'Graphiques GI'!$B$94 + 'Graphiques GI'!$B$93</f>
        <v>0.51434309459725625</v>
      </c>
      <c r="AS36" s="39">
        <f>'Graphiques GI'!$B$93</f>
        <v>0.19019031681947857</v>
      </c>
      <c r="AT36" s="39">
        <f>'Graphiques GI'!$B$93</f>
        <v>0.19019031681947857</v>
      </c>
      <c r="AU36" s="38">
        <f t="shared" ref="AU36:AU63" si="23">MAX(L36:L37)-MIN(L36:L37)</f>
        <v>1.0000000000000009E-2</v>
      </c>
      <c r="AV36" s="39">
        <f>'Graphiques GI'!$B$106 + 'Graphiques GI'!$B$105</f>
        <v>0.43080513516816776</v>
      </c>
      <c r="AW36" s="39">
        <f>'Graphiques GI'!$B$105</f>
        <v>0.17391624627927879</v>
      </c>
      <c r="AX36" s="39">
        <f>'Graphiques GI'!$B$105</f>
        <v>0.17391624627927879</v>
      </c>
      <c r="AY36" s="40">
        <f t="shared" ref="AY36:AY63" si="24">MAX(M36:M37)-MIN(M36:M37)</f>
        <v>7.0000000000000007E-2</v>
      </c>
      <c r="AZ36" s="39">
        <f>'Graphiques GI'!$B$118 + 'Graphiques GI'!$B$117</f>
        <v>0.54303418480793253</v>
      </c>
      <c r="BA36" s="39">
        <f>'Graphiques GI'!$B$117</f>
        <v>0.208964740363488</v>
      </c>
      <c r="BB36" s="39">
        <f>'Graphiques GI'!$B$117</f>
        <v>0.208964740363488</v>
      </c>
      <c r="BC36" s="38">
        <f t="shared" ref="BC36:BC63" si="25">MAX(N36:N37)-MIN(N36:N37)</f>
        <v>3.0000000000000027E-2</v>
      </c>
      <c r="BD36" s="39">
        <f>'Graphiques GI'!$B$130 + 'Graphiques GI'!$B$129</f>
        <v>0.62703807191536376</v>
      </c>
      <c r="BE36" s="39">
        <f>'Graphiques GI'!$B$129</f>
        <v>0.24103807191536383</v>
      </c>
      <c r="BF36" s="39">
        <f>'Graphiques GI'!$B$129</f>
        <v>0.24103807191536383</v>
      </c>
      <c r="BG36" s="40">
        <f t="shared" ref="BG36:BG63" si="26">MAX(O36:O37)-MIN(O36:O37)</f>
        <v>0.15000000000000002</v>
      </c>
      <c r="BH36" s="39">
        <f>'Graphiques GI'!$B$142 + 'Graphiques GI'!$B$141</f>
        <v>0.78975212279544837</v>
      </c>
      <c r="BI36" s="39">
        <f>'Graphiques GI'!$B$141</f>
        <v>0.22812712279544856</v>
      </c>
      <c r="BJ36" s="39">
        <f>'Graphiques GI'!$B$141</f>
        <v>0.22812712279544856</v>
      </c>
      <c r="BK36" s="38">
        <f t="shared" ref="BK36:BK63" si="27">MAX(P36:P37)-MIN(P36:P37)</f>
        <v>3.0000000000000027E-2</v>
      </c>
      <c r="BL36" s="39">
        <f>'Graphiques GI'!$B$154 + 'Graphiques GI'!$B$153</f>
        <v>0.69737848214039344</v>
      </c>
      <c r="BM36" s="39">
        <f>'Graphiques GI'!$B$153</f>
        <v>0.19929514880706004</v>
      </c>
      <c r="BN36" s="39">
        <f>'Graphiques GI'!$B$153</f>
        <v>0.19929514880706004</v>
      </c>
      <c r="BO36" s="40">
        <f t="shared" ref="BO36:BO63" si="28">MAX(Q36:Q37)-MIN(Q36:Q37)</f>
        <v>9.9999999999999978E-2</v>
      </c>
      <c r="BP36" s="39">
        <f>'Graphiques GI'!$B$166 + 'Graphiques GI'!$B$165</f>
        <v>0.73399069004916406</v>
      </c>
      <c r="BQ36" s="39">
        <f>'Graphiques GI'!$B$165</f>
        <v>0.20681013449360838</v>
      </c>
      <c r="BR36" s="39">
        <f>'Graphiques GI'!$B$165</f>
        <v>0.20681013449360838</v>
      </c>
      <c r="BS36" s="38">
        <f t="shared" ref="BS36:BS63" si="29">MAX(R36:R37)-MIN(R36:R37)</f>
        <v>5.0000000000000044E-2</v>
      </c>
      <c r="BT36" s="39">
        <f>'Graphiques GI'!$B$178 + 'Graphiques GI'!$B$177</f>
        <v>0.70591447730495149</v>
      </c>
      <c r="BU36" s="39">
        <f>'Graphiques GI'!$B$177</f>
        <v>0.19680336619384053</v>
      </c>
      <c r="BV36" s="39">
        <f>'Graphiques GI'!$B$177</f>
        <v>0.19680336619384053</v>
      </c>
    </row>
    <row r="37" spans="1:74">
      <c r="A37" s="22">
        <v>43525</v>
      </c>
      <c r="B37" s="21">
        <f t="shared" si="15"/>
        <v>36</v>
      </c>
      <c r="C37" s="19">
        <v>52966406</v>
      </c>
      <c r="D37" s="24" t="e">
        <f>NA()</f>
        <v>#N/A</v>
      </c>
      <c r="E37" s="29">
        <v>0.18</v>
      </c>
      <c r="F37" s="38">
        <v>0.7</v>
      </c>
      <c r="G37" s="29">
        <v>0.18</v>
      </c>
      <c r="H37" s="38">
        <v>0.17</v>
      </c>
      <c r="I37" s="29">
        <v>0.22</v>
      </c>
      <c r="J37" s="38">
        <v>0.22</v>
      </c>
      <c r="K37" s="29">
        <v>0.28999999999999998</v>
      </c>
      <c r="L37" s="38">
        <v>0.32</v>
      </c>
      <c r="M37" s="29">
        <v>0.38</v>
      </c>
      <c r="N37" s="38">
        <v>0.41</v>
      </c>
      <c r="O37" s="29">
        <v>0.78</v>
      </c>
      <c r="P37" s="38">
        <v>0.66</v>
      </c>
      <c r="Q37" s="29">
        <v>0.71</v>
      </c>
      <c r="R37" s="38">
        <v>0.68</v>
      </c>
      <c r="S37" s="29">
        <f t="shared" si="16"/>
        <v>1.999999999999999E-2</v>
      </c>
      <c r="T37" s="37">
        <f>'Graphiques GI'!$B$22 + 'Graphiques GI'!$B$21</f>
        <v>0.28975859351784256</v>
      </c>
      <c r="U37" s="37">
        <f>'Graphiques GI'!$B$21</f>
        <v>0.10756414907339812</v>
      </c>
      <c r="V37" s="37">
        <f>'Graphiques GI'!$B$21</f>
        <v>0.10756414907339812</v>
      </c>
      <c r="W37" s="38">
        <f t="shared" si="17"/>
        <v>0.15999999999999992</v>
      </c>
      <c r="X37" s="39">
        <f>'Graphiques GI'!$B$34 + 'Graphiques GI'!$B$33</f>
        <v>0.81194469877644415</v>
      </c>
      <c r="Y37" s="39">
        <f>'Graphiques GI'!$B$33</f>
        <v>0.26672247655422188</v>
      </c>
      <c r="Z37" s="39">
        <f>'Graphiques GI'!$B$33</f>
        <v>0.26672247655422188</v>
      </c>
      <c r="AA37" s="40">
        <f t="shared" si="18"/>
        <v>0.16999999999999998</v>
      </c>
      <c r="AB37" s="39">
        <f>'Graphiques GI'!$B$46 + 'Graphiques GI'!$B$45</f>
        <v>0.29358350976639624</v>
      </c>
      <c r="AC37" s="39">
        <f>'Graphiques GI'!$B$45</f>
        <v>0.12688906532195182</v>
      </c>
      <c r="AD37" s="39">
        <f>'Graphiques GI'!$B$45</f>
        <v>0.12688906532195182</v>
      </c>
      <c r="AE37" s="38">
        <f t="shared" si="19"/>
        <v>0.11000000000000001</v>
      </c>
      <c r="AF37" s="39">
        <f>'Graphiques GI'!$B$58 + 'Graphiques GI'!$B$57</f>
        <v>0.44586151063667712</v>
      </c>
      <c r="AG37" s="39">
        <f>'Graphiques GI'!$B$57</f>
        <v>0.16452817730334371</v>
      </c>
      <c r="AH37" s="39">
        <f>'Graphiques GI'!$B$57</f>
        <v>0.16452817730334371</v>
      </c>
      <c r="AI37" s="40">
        <f t="shared" si="20"/>
        <v>0.03</v>
      </c>
      <c r="AJ37" s="39">
        <f>'Graphiques GI'!$B$70 + 'Graphiques GI'!$B$69</f>
        <v>0.43350371809687827</v>
      </c>
      <c r="AK37" s="39">
        <f>'Graphiques GI'!$B$69</f>
        <v>0.16369816254132286</v>
      </c>
      <c r="AL37" s="39">
        <f>'Graphiques GI'!$B$69</f>
        <v>0.16369816254132286</v>
      </c>
      <c r="AM37" s="38">
        <f t="shared" si="21"/>
        <v>5.0000000000000017E-2</v>
      </c>
      <c r="AN37" s="39">
        <f>'Graphiques GI'!$B$82 + 'Graphiques GI'!$B$81</f>
        <v>0.61833434579183444</v>
      </c>
      <c r="AO37" s="39">
        <f>'Graphiques GI'!$B$81</f>
        <v>0.18468569714318567</v>
      </c>
      <c r="AP37" s="39">
        <f>'Graphiques GI'!$B$81</f>
        <v>0.18468569714318567</v>
      </c>
      <c r="AQ37" s="40">
        <f t="shared" si="22"/>
        <v>0</v>
      </c>
      <c r="AR37" s="39">
        <f>'Graphiques GI'!$B$94 + 'Graphiques GI'!$B$93</f>
        <v>0.51434309459725625</v>
      </c>
      <c r="AS37" s="39">
        <f>'Graphiques GI'!$B$93</f>
        <v>0.19019031681947857</v>
      </c>
      <c r="AT37" s="39">
        <f>'Graphiques GI'!$B$93</f>
        <v>0.19019031681947857</v>
      </c>
      <c r="AU37" s="38">
        <f t="shared" si="23"/>
        <v>0.15</v>
      </c>
      <c r="AV37" s="39">
        <f>'Graphiques GI'!$B$106 + 'Graphiques GI'!$B$105</f>
        <v>0.43080513516816776</v>
      </c>
      <c r="AW37" s="39">
        <f>'Graphiques GI'!$B$105</f>
        <v>0.17391624627927879</v>
      </c>
      <c r="AX37" s="39">
        <f>'Graphiques GI'!$B$105</f>
        <v>0.17391624627927879</v>
      </c>
      <c r="AY37" s="40">
        <f t="shared" si="24"/>
        <v>7.0000000000000007E-2</v>
      </c>
      <c r="AZ37" s="39">
        <f>'Graphiques GI'!$B$118 + 'Graphiques GI'!$B$117</f>
        <v>0.54303418480793253</v>
      </c>
      <c r="BA37" s="39">
        <f>'Graphiques GI'!$B$117</f>
        <v>0.208964740363488</v>
      </c>
      <c r="BB37" s="39">
        <f>'Graphiques GI'!$B$117</f>
        <v>0.208964740363488</v>
      </c>
      <c r="BC37" s="38">
        <f t="shared" si="25"/>
        <v>0.13999999999999996</v>
      </c>
      <c r="BD37" s="39">
        <f>'Graphiques GI'!$B$130 + 'Graphiques GI'!$B$129</f>
        <v>0.62703807191536376</v>
      </c>
      <c r="BE37" s="39">
        <f>'Graphiques GI'!$B$129</f>
        <v>0.24103807191536383</v>
      </c>
      <c r="BF37" s="39">
        <f>'Graphiques GI'!$B$129</f>
        <v>0.24103807191536383</v>
      </c>
      <c r="BG37" s="40">
        <f t="shared" si="26"/>
        <v>0.42000000000000004</v>
      </c>
      <c r="BH37" s="39">
        <f>'Graphiques GI'!$B$142 + 'Graphiques GI'!$B$141</f>
        <v>0.78975212279544837</v>
      </c>
      <c r="BI37" s="39">
        <f>'Graphiques GI'!$B$141</f>
        <v>0.22812712279544856</v>
      </c>
      <c r="BJ37" s="39">
        <f>'Graphiques GI'!$B$141</f>
        <v>0.22812712279544856</v>
      </c>
      <c r="BK37" s="38">
        <f t="shared" si="27"/>
        <v>0.32</v>
      </c>
      <c r="BL37" s="39">
        <f>'Graphiques GI'!$B$154 + 'Graphiques GI'!$B$153</f>
        <v>0.69737848214039344</v>
      </c>
      <c r="BM37" s="39">
        <f>'Graphiques GI'!$B$153</f>
        <v>0.19929514880706004</v>
      </c>
      <c r="BN37" s="39">
        <f>'Graphiques GI'!$B$153</f>
        <v>0.19929514880706004</v>
      </c>
      <c r="BO37" s="40">
        <f t="shared" si="28"/>
        <v>0.31999999999999995</v>
      </c>
      <c r="BP37" s="39">
        <f>'Graphiques GI'!$B$166 + 'Graphiques GI'!$B$165</f>
        <v>0.73399069004916406</v>
      </c>
      <c r="BQ37" s="39">
        <f>'Graphiques GI'!$B$165</f>
        <v>0.20681013449360838</v>
      </c>
      <c r="BR37" s="39">
        <f>'Graphiques GI'!$B$165</f>
        <v>0.20681013449360838</v>
      </c>
      <c r="BS37" s="38">
        <f t="shared" si="29"/>
        <v>0.18000000000000005</v>
      </c>
      <c r="BT37" s="39">
        <f>'Graphiques GI'!$B$178 + 'Graphiques GI'!$B$177</f>
        <v>0.70591447730495149</v>
      </c>
      <c r="BU37" s="39">
        <f>'Graphiques GI'!$B$177</f>
        <v>0.19680336619384053</v>
      </c>
      <c r="BV37" s="39">
        <f>'Graphiques GI'!$B$177</f>
        <v>0.19680336619384053</v>
      </c>
    </row>
    <row r="38" spans="1:74">
      <c r="A38" s="22">
        <v>43525</v>
      </c>
      <c r="B38" s="20">
        <f t="shared" si="15"/>
        <v>37</v>
      </c>
      <c r="C38" s="19">
        <v>52977629</v>
      </c>
      <c r="D38" s="24" t="e">
        <f>NA()</f>
        <v>#N/A</v>
      </c>
      <c r="E38" s="29">
        <v>0.16</v>
      </c>
      <c r="F38" s="38">
        <v>0.54</v>
      </c>
      <c r="G38" s="29">
        <v>0.01</v>
      </c>
      <c r="H38" s="38">
        <v>0.28000000000000003</v>
      </c>
      <c r="I38" s="29">
        <v>0.19</v>
      </c>
      <c r="J38" s="38">
        <v>0.27</v>
      </c>
      <c r="K38" s="29">
        <v>0.28999999999999998</v>
      </c>
      <c r="L38" s="38">
        <v>0.17</v>
      </c>
      <c r="M38" s="29">
        <v>0.31</v>
      </c>
      <c r="N38" s="38">
        <v>0.27</v>
      </c>
      <c r="O38" s="29">
        <v>0.36</v>
      </c>
      <c r="P38" s="38">
        <v>0.34</v>
      </c>
      <c r="Q38" s="29">
        <v>0.39</v>
      </c>
      <c r="R38" s="38">
        <v>0.5</v>
      </c>
      <c r="S38" s="29">
        <f t="shared" si="16"/>
        <v>0.13999999999999999</v>
      </c>
      <c r="T38" s="37">
        <f>'Graphiques GI'!$B$22 + 'Graphiques GI'!$B$21</f>
        <v>0.28975859351784256</v>
      </c>
      <c r="U38" s="37">
        <f>'Graphiques GI'!$B$21</f>
        <v>0.10756414907339812</v>
      </c>
      <c r="V38" s="37">
        <f>'Graphiques GI'!$B$21</f>
        <v>0.10756414907339812</v>
      </c>
      <c r="W38" s="38">
        <f t="shared" si="17"/>
        <v>0.26</v>
      </c>
      <c r="X38" s="39">
        <f>'Graphiques GI'!$B$34 + 'Graphiques GI'!$B$33</f>
        <v>0.81194469877644415</v>
      </c>
      <c r="Y38" s="39">
        <f>'Graphiques GI'!$B$33</f>
        <v>0.26672247655422188</v>
      </c>
      <c r="Z38" s="39">
        <f>'Graphiques GI'!$B$33</f>
        <v>0.26672247655422188</v>
      </c>
      <c r="AA38" s="40">
        <f t="shared" si="18"/>
        <v>0.13999999999999999</v>
      </c>
      <c r="AB38" s="39">
        <f>'Graphiques GI'!$B$46 + 'Graphiques GI'!$B$45</f>
        <v>0.29358350976639624</v>
      </c>
      <c r="AC38" s="39">
        <f>'Graphiques GI'!$B$45</f>
        <v>0.12688906532195182</v>
      </c>
      <c r="AD38" s="39">
        <f>'Graphiques GI'!$B$45</f>
        <v>0.12688906532195182</v>
      </c>
      <c r="AE38" s="38">
        <f t="shared" si="19"/>
        <v>7.999999999999996E-2</v>
      </c>
      <c r="AF38" s="39">
        <f>'Graphiques GI'!$B$58 + 'Graphiques GI'!$B$57</f>
        <v>0.44586151063667712</v>
      </c>
      <c r="AG38" s="39">
        <f>'Graphiques GI'!$B$57</f>
        <v>0.16452817730334371</v>
      </c>
      <c r="AH38" s="39">
        <f>'Graphiques GI'!$B$57</f>
        <v>0.16452817730334371</v>
      </c>
      <c r="AI38" s="40">
        <f t="shared" si="20"/>
        <v>0.25</v>
      </c>
      <c r="AJ38" s="39">
        <f>'Graphiques GI'!$B$70 + 'Graphiques GI'!$B$69</f>
        <v>0.43350371809687827</v>
      </c>
      <c r="AK38" s="39">
        <f>'Graphiques GI'!$B$69</f>
        <v>0.16369816254132286</v>
      </c>
      <c r="AL38" s="39">
        <f>'Graphiques GI'!$B$69</f>
        <v>0.16369816254132286</v>
      </c>
      <c r="AM38" s="38">
        <f t="shared" si="21"/>
        <v>0.26</v>
      </c>
      <c r="AN38" s="39">
        <f>'Graphiques GI'!$B$82 + 'Graphiques GI'!$B$81</f>
        <v>0.61833434579183444</v>
      </c>
      <c r="AO38" s="39">
        <f>'Graphiques GI'!$B$81</f>
        <v>0.18468569714318567</v>
      </c>
      <c r="AP38" s="39">
        <f>'Graphiques GI'!$B$81</f>
        <v>0.18468569714318567</v>
      </c>
      <c r="AQ38" s="40">
        <f t="shared" si="22"/>
        <v>0.23000000000000004</v>
      </c>
      <c r="AR38" s="39">
        <f>'Graphiques GI'!$B$94 + 'Graphiques GI'!$B$93</f>
        <v>0.51434309459725625</v>
      </c>
      <c r="AS38" s="39">
        <f>'Graphiques GI'!$B$93</f>
        <v>0.19019031681947857</v>
      </c>
      <c r="AT38" s="39">
        <f>'Graphiques GI'!$B$93</f>
        <v>0.19019031681947857</v>
      </c>
      <c r="AU38" s="38">
        <f t="shared" si="23"/>
        <v>0.23</v>
      </c>
      <c r="AV38" s="39">
        <f>'Graphiques GI'!$B$106 + 'Graphiques GI'!$B$105</f>
        <v>0.43080513516816776</v>
      </c>
      <c r="AW38" s="39">
        <f>'Graphiques GI'!$B$105</f>
        <v>0.17391624627927879</v>
      </c>
      <c r="AX38" s="39">
        <f>'Graphiques GI'!$B$105</f>
        <v>0.17391624627927879</v>
      </c>
      <c r="AY38" s="40">
        <f t="shared" si="24"/>
        <v>0.28999999999999998</v>
      </c>
      <c r="AZ38" s="39">
        <f>'Graphiques GI'!$B$118 + 'Graphiques GI'!$B$117</f>
        <v>0.54303418480793253</v>
      </c>
      <c r="BA38" s="39">
        <f>'Graphiques GI'!$B$117</f>
        <v>0.208964740363488</v>
      </c>
      <c r="BB38" s="39">
        <f>'Graphiques GI'!$B$117</f>
        <v>0.208964740363488</v>
      </c>
      <c r="BC38" s="38">
        <f t="shared" si="25"/>
        <v>0.39</v>
      </c>
      <c r="BD38" s="39">
        <f>'Graphiques GI'!$B$130 + 'Graphiques GI'!$B$129</f>
        <v>0.62703807191536376</v>
      </c>
      <c r="BE38" s="39">
        <f>'Graphiques GI'!$B$129</f>
        <v>0.24103807191536383</v>
      </c>
      <c r="BF38" s="39">
        <f>'Graphiques GI'!$B$129</f>
        <v>0.24103807191536383</v>
      </c>
      <c r="BG38" s="40">
        <f t="shared" si="26"/>
        <v>0.37</v>
      </c>
      <c r="BH38" s="39">
        <f>'Graphiques GI'!$B$142 + 'Graphiques GI'!$B$141</f>
        <v>0.78975212279544837</v>
      </c>
      <c r="BI38" s="39">
        <f>'Graphiques GI'!$B$141</f>
        <v>0.22812712279544856</v>
      </c>
      <c r="BJ38" s="39">
        <f>'Graphiques GI'!$B$141</f>
        <v>0.22812712279544856</v>
      </c>
      <c r="BK38" s="38">
        <f t="shared" si="27"/>
        <v>9.9999999999999534E-3</v>
      </c>
      <c r="BL38" s="39">
        <f>'Graphiques GI'!$B$154 + 'Graphiques GI'!$B$153</f>
        <v>0.69737848214039344</v>
      </c>
      <c r="BM38" s="39">
        <f>'Graphiques GI'!$B$153</f>
        <v>0.19929514880706004</v>
      </c>
      <c r="BN38" s="39">
        <f>'Graphiques GI'!$B$153</f>
        <v>0.19929514880706004</v>
      </c>
      <c r="BO38" s="40">
        <f t="shared" si="28"/>
        <v>7.999999999999996E-2</v>
      </c>
      <c r="BP38" s="39">
        <f>'Graphiques GI'!$B$166 + 'Graphiques GI'!$B$165</f>
        <v>0.73399069004916406</v>
      </c>
      <c r="BQ38" s="39">
        <f>'Graphiques GI'!$B$165</f>
        <v>0.20681013449360838</v>
      </c>
      <c r="BR38" s="39">
        <f>'Graphiques GI'!$B$165</f>
        <v>0.20681013449360838</v>
      </c>
      <c r="BS38" s="38">
        <f t="shared" si="29"/>
        <v>1.0000000000000009E-2</v>
      </c>
      <c r="BT38" s="39">
        <f>'Graphiques GI'!$B$178 + 'Graphiques GI'!$B$177</f>
        <v>0.70591447730495149</v>
      </c>
      <c r="BU38" s="39">
        <f>'Graphiques GI'!$B$177</f>
        <v>0.19680336619384053</v>
      </c>
      <c r="BV38" s="39">
        <f>'Graphiques GI'!$B$177</f>
        <v>0.19680336619384053</v>
      </c>
    </row>
    <row r="39" spans="1:74">
      <c r="A39" s="22">
        <v>43525</v>
      </c>
      <c r="B39" s="21">
        <f t="shared" si="15"/>
        <v>38</v>
      </c>
      <c r="C39" s="19">
        <v>52977630</v>
      </c>
      <c r="D39" s="24" t="e">
        <f>NA()</f>
        <v>#N/A</v>
      </c>
      <c r="E39" s="29">
        <v>0.3</v>
      </c>
      <c r="F39" s="38">
        <v>0.8</v>
      </c>
      <c r="G39" s="29">
        <v>0.15</v>
      </c>
      <c r="H39" s="38">
        <v>0.36</v>
      </c>
      <c r="I39" s="29">
        <v>0.44</v>
      </c>
      <c r="J39" s="38">
        <v>0.53</v>
      </c>
      <c r="K39" s="29">
        <v>0.52</v>
      </c>
      <c r="L39" s="38">
        <v>0.4</v>
      </c>
      <c r="M39" s="29">
        <v>0.6</v>
      </c>
      <c r="N39" s="38">
        <v>0.66</v>
      </c>
      <c r="O39" s="29">
        <v>0.73</v>
      </c>
      <c r="P39" s="38">
        <v>0.35</v>
      </c>
      <c r="Q39" s="29">
        <v>0.47</v>
      </c>
      <c r="R39" s="38">
        <v>0.51</v>
      </c>
      <c r="S39" s="29">
        <f t="shared" si="16"/>
        <v>2.0000000000000018E-2</v>
      </c>
      <c r="T39" s="37">
        <f>'Graphiques GI'!$B$22 + 'Graphiques GI'!$B$21</f>
        <v>0.28975859351784256</v>
      </c>
      <c r="U39" s="37">
        <f>'Graphiques GI'!$B$21</f>
        <v>0.10756414907339812</v>
      </c>
      <c r="V39" s="37">
        <f>'Graphiques GI'!$B$21</f>
        <v>0.10756414907339812</v>
      </c>
      <c r="W39" s="38">
        <f t="shared" si="17"/>
        <v>0.24</v>
      </c>
      <c r="X39" s="39">
        <f>'Graphiques GI'!$B$34 + 'Graphiques GI'!$B$33</f>
        <v>0.81194469877644415</v>
      </c>
      <c r="Y39" s="39">
        <f>'Graphiques GI'!$B$33</f>
        <v>0.26672247655422188</v>
      </c>
      <c r="Z39" s="39">
        <f>'Graphiques GI'!$B$33</f>
        <v>0.26672247655422188</v>
      </c>
      <c r="AA39" s="40">
        <f t="shared" si="18"/>
        <v>0.10999999999999999</v>
      </c>
      <c r="AB39" s="39">
        <f>'Graphiques GI'!$B$46 + 'Graphiques GI'!$B$45</f>
        <v>0.29358350976639624</v>
      </c>
      <c r="AC39" s="39">
        <f>'Graphiques GI'!$B$45</f>
        <v>0.12688906532195182</v>
      </c>
      <c r="AD39" s="39">
        <f>'Graphiques GI'!$B$45</f>
        <v>0.12688906532195182</v>
      </c>
      <c r="AE39" s="38">
        <f t="shared" si="19"/>
        <v>3.999999999999998E-2</v>
      </c>
      <c r="AF39" s="39">
        <f>'Graphiques GI'!$B$58 + 'Graphiques GI'!$B$57</f>
        <v>0.44586151063667712</v>
      </c>
      <c r="AG39" s="39">
        <f>'Graphiques GI'!$B$57</f>
        <v>0.16452817730334371</v>
      </c>
      <c r="AH39" s="39">
        <f>'Graphiques GI'!$B$57</f>
        <v>0.16452817730334371</v>
      </c>
      <c r="AI39" s="40">
        <f t="shared" si="20"/>
        <v>0.18</v>
      </c>
      <c r="AJ39" s="39">
        <f>'Graphiques GI'!$B$70 + 'Graphiques GI'!$B$69</f>
        <v>0.43350371809687827</v>
      </c>
      <c r="AK39" s="39">
        <f>'Graphiques GI'!$B$69</f>
        <v>0.16369816254132286</v>
      </c>
      <c r="AL39" s="39">
        <f>'Graphiques GI'!$B$69</f>
        <v>0.16369816254132286</v>
      </c>
      <c r="AM39" s="38">
        <f t="shared" si="21"/>
        <v>6.0000000000000053E-2</v>
      </c>
      <c r="AN39" s="39">
        <f>'Graphiques GI'!$B$82 + 'Graphiques GI'!$B$81</f>
        <v>0.61833434579183444</v>
      </c>
      <c r="AO39" s="39">
        <f>'Graphiques GI'!$B$81</f>
        <v>0.18468569714318567</v>
      </c>
      <c r="AP39" s="39">
        <f>'Graphiques GI'!$B$81</f>
        <v>0.18468569714318567</v>
      </c>
      <c r="AQ39" s="40">
        <f t="shared" si="22"/>
        <v>6.9999999999999951E-2</v>
      </c>
      <c r="AR39" s="39">
        <f>'Graphiques GI'!$B$94 + 'Graphiques GI'!$B$93</f>
        <v>0.51434309459725625</v>
      </c>
      <c r="AS39" s="39">
        <f>'Graphiques GI'!$B$93</f>
        <v>0.19019031681947857</v>
      </c>
      <c r="AT39" s="39">
        <f>'Graphiques GI'!$B$93</f>
        <v>0.19019031681947857</v>
      </c>
      <c r="AU39" s="38">
        <f t="shared" si="23"/>
        <v>9.9999999999999534E-3</v>
      </c>
      <c r="AV39" s="39">
        <f>'Graphiques GI'!$B$106 + 'Graphiques GI'!$B$105</f>
        <v>0.43080513516816776</v>
      </c>
      <c r="AW39" s="39">
        <f>'Graphiques GI'!$B$105</f>
        <v>0.17391624627927879</v>
      </c>
      <c r="AX39" s="39">
        <f>'Graphiques GI'!$B$105</f>
        <v>0.17391624627927879</v>
      </c>
      <c r="AY39" s="40">
        <f t="shared" si="24"/>
        <v>9.9999999999999978E-2</v>
      </c>
      <c r="AZ39" s="39">
        <f>'Graphiques GI'!$B$118 + 'Graphiques GI'!$B$117</f>
        <v>0.54303418480793253</v>
      </c>
      <c r="BA39" s="39">
        <f>'Graphiques GI'!$B$117</f>
        <v>0.208964740363488</v>
      </c>
      <c r="BB39" s="39">
        <f>'Graphiques GI'!$B$117</f>
        <v>0.208964740363488</v>
      </c>
      <c r="BC39" s="38">
        <f t="shared" si="25"/>
        <v>2.9999999999999916E-2</v>
      </c>
      <c r="BD39" s="39">
        <f>'Graphiques GI'!$B$130 + 'Graphiques GI'!$B$129</f>
        <v>0.62703807191536376</v>
      </c>
      <c r="BE39" s="39">
        <f>'Graphiques GI'!$B$129</f>
        <v>0.24103807191536383</v>
      </c>
      <c r="BF39" s="39">
        <f>'Graphiques GI'!$B$129</f>
        <v>0.24103807191536383</v>
      </c>
      <c r="BG39" s="40">
        <f t="shared" si="26"/>
        <v>6.0000000000000053E-2</v>
      </c>
      <c r="BH39" s="39">
        <f>'Graphiques GI'!$B$142 + 'Graphiques GI'!$B$141</f>
        <v>0.78975212279544837</v>
      </c>
      <c r="BI39" s="39">
        <f>'Graphiques GI'!$B$141</f>
        <v>0.22812712279544856</v>
      </c>
      <c r="BJ39" s="39">
        <f>'Graphiques GI'!$B$141</f>
        <v>0.22812712279544856</v>
      </c>
      <c r="BK39" s="38">
        <f t="shared" si="27"/>
        <v>0.13</v>
      </c>
      <c r="BL39" s="39">
        <f>'Graphiques GI'!$B$154 + 'Graphiques GI'!$B$153</f>
        <v>0.69737848214039344</v>
      </c>
      <c r="BM39" s="39">
        <f>'Graphiques GI'!$B$153</f>
        <v>0.19929514880706004</v>
      </c>
      <c r="BN39" s="39">
        <f>'Graphiques GI'!$B$153</f>
        <v>0.19929514880706004</v>
      </c>
      <c r="BO39" s="40">
        <f t="shared" si="28"/>
        <v>0.26</v>
      </c>
      <c r="BP39" s="39">
        <f>'Graphiques GI'!$B$166 + 'Graphiques GI'!$B$165</f>
        <v>0.73399069004916406</v>
      </c>
      <c r="BQ39" s="39">
        <f>'Graphiques GI'!$B$165</f>
        <v>0.20681013449360838</v>
      </c>
      <c r="BR39" s="39">
        <f>'Graphiques GI'!$B$165</f>
        <v>0.20681013449360838</v>
      </c>
      <c r="BS39" s="38">
        <f t="shared" si="29"/>
        <v>1.0000000000000009E-2</v>
      </c>
      <c r="BT39" s="39">
        <f>'Graphiques GI'!$B$178 + 'Graphiques GI'!$B$177</f>
        <v>0.70591447730495149</v>
      </c>
      <c r="BU39" s="39">
        <f>'Graphiques GI'!$B$177</f>
        <v>0.19680336619384053</v>
      </c>
      <c r="BV39" s="39">
        <f>'Graphiques GI'!$B$177</f>
        <v>0.19680336619384053</v>
      </c>
    </row>
    <row r="40" spans="1:74">
      <c r="A40" s="22">
        <v>43525</v>
      </c>
      <c r="B40" s="20">
        <f t="shared" si="15"/>
        <v>39</v>
      </c>
      <c r="C40" s="19">
        <v>52993247</v>
      </c>
      <c r="D40" s="24" t="e">
        <f>NA()</f>
        <v>#N/A</v>
      </c>
      <c r="E40" s="29">
        <v>0.32</v>
      </c>
      <c r="F40" s="38">
        <v>1.04</v>
      </c>
      <c r="G40" s="29">
        <v>0.04</v>
      </c>
      <c r="H40" s="38">
        <v>0.32</v>
      </c>
      <c r="I40" s="29">
        <v>0.26</v>
      </c>
      <c r="J40" s="38">
        <v>0.47</v>
      </c>
      <c r="K40" s="29">
        <v>0.59</v>
      </c>
      <c r="L40" s="38">
        <v>0.41</v>
      </c>
      <c r="M40" s="29">
        <v>0.5</v>
      </c>
      <c r="N40" s="38">
        <v>0.69</v>
      </c>
      <c r="O40" s="29">
        <v>0.79</v>
      </c>
      <c r="P40" s="38">
        <v>0.48</v>
      </c>
      <c r="Q40" s="29">
        <v>0.73</v>
      </c>
      <c r="R40" s="38">
        <v>0.5</v>
      </c>
      <c r="S40" s="29">
        <f t="shared" si="16"/>
        <v>0</v>
      </c>
      <c r="T40" s="37">
        <f>'Graphiques GI'!$B$22 + 'Graphiques GI'!$B$21</f>
        <v>0.28975859351784256</v>
      </c>
      <c r="U40" s="37">
        <f>'Graphiques GI'!$B$21</f>
        <v>0.10756414907339812</v>
      </c>
      <c r="V40" s="37">
        <f>'Graphiques GI'!$B$21</f>
        <v>0.10756414907339812</v>
      </c>
      <c r="W40" s="38">
        <f t="shared" si="17"/>
        <v>0.25</v>
      </c>
      <c r="X40" s="39">
        <f>'Graphiques GI'!$B$34 + 'Graphiques GI'!$B$33</f>
        <v>0.81194469877644415</v>
      </c>
      <c r="Y40" s="39">
        <f>'Graphiques GI'!$B$33</f>
        <v>0.26672247655422188</v>
      </c>
      <c r="Z40" s="39">
        <f>'Graphiques GI'!$B$33</f>
        <v>0.26672247655422188</v>
      </c>
      <c r="AA40" s="40">
        <f t="shared" si="18"/>
        <v>0.12</v>
      </c>
      <c r="AB40" s="39">
        <f>'Graphiques GI'!$B$46 + 'Graphiques GI'!$B$45</f>
        <v>0.29358350976639624</v>
      </c>
      <c r="AC40" s="39">
        <f>'Graphiques GI'!$B$45</f>
        <v>0.12688906532195182</v>
      </c>
      <c r="AD40" s="39">
        <f>'Graphiques GI'!$B$45</f>
        <v>0.12688906532195182</v>
      </c>
      <c r="AE40" s="38">
        <f t="shared" si="19"/>
        <v>0.14999999999999997</v>
      </c>
      <c r="AF40" s="39">
        <f>'Graphiques GI'!$B$58 + 'Graphiques GI'!$B$57</f>
        <v>0.44586151063667712</v>
      </c>
      <c r="AG40" s="39">
        <f>'Graphiques GI'!$B$57</f>
        <v>0.16452817730334371</v>
      </c>
      <c r="AH40" s="39">
        <f>'Graphiques GI'!$B$57</f>
        <v>0.16452817730334371</v>
      </c>
      <c r="AI40" s="40">
        <f t="shared" si="20"/>
        <v>0.29000000000000004</v>
      </c>
      <c r="AJ40" s="39">
        <f>'Graphiques GI'!$B$70 + 'Graphiques GI'!$B$69</f>
        <v>0.43350371809687827</v>
      </c>
      <c r="AK40" s="39">
        <f>'Graphiques GI'!$B$69</f>
        <v>0.16369816254132286</v>
      </c>
      <c r="AL40" s="39">
        <f>'Graphiques GI'!$B$69</f>
        <v>0.16369816254132286</v>
      </c>
      <c r="AM40" s="38">
        <f t="shared" si="21"/>
        <v>9.9999999999999978E-2</v>
      </c>
      <c r="AN40" s="39">
        <f>'Graphiques GI'!$B$82 + 'Graphiques GI'!$B$81</f>
        <v>0.61833434579183444</v>
      </c>
      <c r="AO40" s="39">
        <f>'Graphiques GI'!$B$81</f>
        <v>0.18468569714318567</v>
      </c>
      <c r="AP40" s="39">
        <f>'Graphiques GI'!$B$81</f>
        <v>0.18468569714318567</v>
      </c>
      <c r="AQ40" s="40">
        <f t="shared" si="22"/>
        <v>8.0000000000000071E-2</v>
      </c>
      <c r="AR40" s="39">
        <f>'Graphiques GI'!$B$94 + 'Graphiques GI'!$B$93</f>
        <v>0.51434309459725625</v>
      </c>
      <c r="AS40" s="39">
        <f>'Graphiques GI'!$B$93</f>
        <v>0.19019031681947857</v>
      </c>
      <c r="AT40" s="39">
        <f>'Graphiques GI'!$B$93</f>
        <v>0.19019031681947857</v>
      </c>
      <c r="AU40" s="38">
        <f t="shared" si="23"/>
        <v>2.9999999999999971E-2</v>
      </c>
      <c r="AV40" s="39">
        <f>'Graphiques GI'!$B$106 + 'Graphiques GI'!$B$105</f>
        <v>0.43080513516816776</v>
      </c>
      <c r="AW40" s="39">
        <f>'Graphiques GI'!$B$105</f>
        <v>0.17391624627927879</v>
      </c>
      <c r="AX40" s="39">
        <f>'Graphiques GI'!$B$105</f>
        <v>0.17391624627927879</v>
      </c>
      <c r="AY40" s="40">
        <f t="shared" si="24"/>
        <v>9.9999999999999978E-2</v>
      </c>
      <c r="AZ40" s="39">
        <f>'Graphiques GI'!$B$118 + 'Graphiques GI'!$B$117</f>
        <v>0.54303418480793253</v>
      </c>
      <c r="BA40" s="39">
        <f>'Graphiques GI'!$B$117</f>
        <v>0.208964740363488</v>
      </c>
      <c r="BB40" s="39">
        <f>'Graphiques GI'!$B$117</f>
        <v>0.208964740363488</v>
      </c>
      <c r="BC40" s="38">
        <f t="shared" si="25"/>
        <v>0.16999999999999993</v>
      </c>
      <c r="BD40" s="39">
        <f>'Graphiques GI'!$B$130 + 'Graphiques GI'!$B$129</f>
        <v>0.62703807191536376</v>
      </c>
      <c r="BE40" s="39">
        <f>'Graphiques GI'!$B$129</f>
        <v>0.24103807191536383</v>
      </c>
      <c r="BF40" s="39">
        <f>'Graphiques GI'!$B$129</f>
        <v>0.24103807191536383</v>
      </c>
      <c r="BG40" s="40">
        <f t="shared" si="26"/>
        <v>7.0000000000000062E-2</v>
      </c>
      <c r="BH40" s="39">
        <f>'Graphiques GI'!$B$142 + 'Graphiques GI'!$B$141</f>
        <v>0.78975212279544837</v>
      </c>
      <c r="BI40" s="39">
        <f>'Graphiques GI'!$B$141</f>
        <v>0.22812712279544856</v>
      </c>
      <c r="BJ40" s="39">
        <f>'Graphiques GI'!$B$141</f>
        <v>0.22812712279544856</v>
      </c>
      <c r="BK40" s="38">
        <f t="shared" si="27"/>
        <v>9.9999999999999978E-2</v>
      </c>
      <c r="BL40" s="39">
        <f>'Graphiques GI'!$B$154 + 'Graphiques GI'!$B$153</f>
        <v>0.69737848214039344</v>
      </c>
      <c r="BM40" s="39">
        <f>'Graphiques GI'!$B$153</f>
        <v>0.19929514880706004</v>
      </c>
      <c r="BN40" s="39">
        <f>'Graphiques GI'!$B$153</f>
        <v>0.19929514880706004</v>
      </c>
      <c r="BO40" s="40">
        <f t="shared" si="28"/>
        <v>0.19999999999999996</v>
      </c>
      <c r="BP40" s="39">
        <f>'Graphiques GI'!$B$166 + 'Graphiques GI'!$B$165</f>
        <v>0.73399069004916406</v>
      </c>
      <c r="BQ40" s="39">
        <f>'Graphiques GI'!$B$165</f>
        <v>0.20681013449360838</v>
      </c>
      <c r="BR40" s="39">
        <f>'Graphiques GI'!$B$165</f>
        <v>0.20681013449360838</v>
      </c>
      <c r="BS40" s="38">
        <f t="shared" si="29"/>
        <v>2.0000000000000018E-2</v>
      </c>
      <c r="BT40" s="39">
        <f>'Graphiques GI'!$B$178 + 'Graphiques GI'!$B$177</f>
        <v>0.70591447730495149</v>
      </c>
      <c r="BU40" s="39">
        <f>'Graphiques GI'!$B$177</f>
        <v>0.19680336619384053</v>
      </c>
      <c r="BV40" s="39">
        <f>'Graphiques GI'!$B$177</f>
        <v>0.19680336619384053</v>
      </c>
    </row>
    <row r="41" spans="1:74">
      <c r="A41" s="22">
        <v>43525</v>
      </c>
      <c r="B41" s="21">
        <f t="shared" si="15"/>
        <v>40</v>
      </c>
      <c r="C41" s="19">
        <v>52984463</v>
      </c>
      <c r="D41" s="24" t="e">
        <f>NA()</f>
        <v>#N/A</v>
      </c>
      <c r="E41" s="29">
        <v>0.32</v>
      </c>
      <c r="F41" s="38">
        <v>0.79</v>
      </c>
      <c r="G41" s="29">
        <v>0.16</v>
      </c>
      <c r="H41" s="38">
        <v>0.47</v>
      </c>
      <c r="I41" s="29">
        <v>0.55000000000000004</v>
      </c>
      <c r="J41" s="38">
        <v>0.56999999999999995</v>
      </c>
      <c r="K41" s="29">
        <v>0.67</v>
      </c>
      <c r="L41" s="38">
        <v>0.38</v>
      </c>
      <c r="M41" s="29">
        <v>0.4</v>
      </c>
      <c r="N41" s="38">
        <v>0.52</v>
      </c>
      <c r="O41" s="29">
        <v>0.72</v>
      </c>
      <c r="P41" s="38">
        <v>0.57999999999999996</v>
      </c>
      <c r="Q41" s="29">
        <v>0.53</v>
      </c>
      <c r="R41" s="38">
        <v>0.52</v>
      </c>
      <c r="S41" s="29">
        <f t="shared" si="16"/>
        <v>2.0000000000000018E-2</v>
      </c>
      <c r="T41" s="37">
        <f>'Graphiques GI'!$B$22 + 'Graphiques GI'!$B$21</f>
        <v>0.28975859351784256</v>
      </c>
      <c r="U41" s="37">
        <f>'Graphiques GI'!$B$21</f>
        <v>0.10756414907339812</v>
      </c>
      <c r="V41" s="37">
        <f>'Graphiques GI'!$B$21</f>
        <v>0.10756414907339812</v>
      </c>
      <c r="W41" s="38">
        <f t="shared" si="17"/>
        <v>6.0000000000000053E-2</v>
      </c>
      <c r="X41" s="39">
        <f>'Graphiques GI'!$B$34 + 'Graphiques GI'!$B$33</f>
        <v>0.81194469877644415</v>
      </c>
      <c r="Y41" s="39">
        <f>'Graphiques GI'!$B$33</f>
        <v>0.26672247655422188</v>
      </c>
      <c r="Z41" s="39">
        <f>'Graphiques GI'!$B$33</f>
        <v>0.26672247655422188</v>
      </c>
      <c r="AA41" s="40">
        <f t="shared" si="18"/>
        <v>0.13</v>
      </c>
      <c r="AB41" s="39">
        <f>'Graphiques GI'!$B$46 + 'Graphiques GI'!$B$45</f>
        <v>0.29358350976639624</v>
      </c>
      <c r="AC41" s="39">
        <f>'Graphiques GI'!$B$45</f>
        <v>0.12688906532195182</v>
      </c>
      <c r="AD41" s="39">
        <f>'Graphiques GI'!$B$45</f>
        <v>0.12688906532195182</v>
      </c>
      <c r="AE41" s="38">
        <f t="shared" si="19"/>
        <v>0.15999999999999998</v>
      </c>
      <c r="AF41" s="39">
        <f>'Graphiques GI'!$B$58 + 'Graphiques GI'!$B$57</f>
        <v>0.44586151063667712</v>
      </c>
      <c r="AG41" s="39">
        <f>'Graphiques GI'!$B$57</f>
        <v>0.16452817730334371</v>
      </c>
      <c r="AH41" s="39">
        <f>'Graphiques GI'!$B$57</f>
        <v>0.16452817730334371</v>
      </c>
      <c r="AI41" s="40">
        <f t="shared" si="20"/>
        <v>0.33000000000000007</v>
      </c>
      <c r="AJ41" s="39">
        <f>'Graphiques GI'!$B$70 + 'Graphiques GI'!$B$69</f>
        <v>0.43350371809687827</v>
      </c>
      <c r="AK41" s="39">
        <f>'Graphiques GI'!$B$69</f>
        <v>0.16369816254132286</v>
      </c>
      <c r="AL41" s="39">
        <f>'Graphiques GI'!$B$69</f>
        <v>0.16369816254132286</v>
      </c>
      <c r="AM41" s="38">
        <f t="shared" si="21"/>
        <v>0.23999999999999994</v>
      </c>
      <c r="AN41" s="39">
        <f>'Graphiques GI'!$B$82 + 'Graphiques GI'!$B$81</f>
        <v>0.61833434579183444</v>
      </c>
      <c r="AO41" s="39">
        <f>'Graphiques GI'!$B$81</f>
        <v>0.18468569714318567</v>
      </c>
      <c r="AP41" s="39">
        <f>'Graphiques GI'!$B$81</f>
        <v>0.18468569714318567</v>
      </c>
      <c r="AQ41" s="40">
        <f t="shared" si="22"/>
        <v>0.30000000000000004</v>
      </c>
      <c r="AR41" s="39">
        <f>'Graphiques GI'!$B$94 + 'Graphiques GI'!$B$93</f>
        <v>0.51434309459725625</v>
      </c>
      <c r="AS41" s="39">
        <f>'Graphiques GI'!$B$93</f>
        <v>0.19019031681947857</v>
      </c>
      <c r="AT41" s="39">
        <f>'Graphiques GI'!$B$93</f>
        <v>0.19019031681947857</v>
      </c>
      <c r="AU41" s="38">
        <f t="shared" si="23"/>
        <v>2.0000000000000018E-2</v>
      </c>
      <c r="AV41" s="39">
        <f>'Graphiques GI'!$B$106 + 'Graphiques GI'!$B$105</f>
        <v>0.43080513516816776</v>
      </c>
      <c r="AW41" s="39">
        <f>'Graphiques GI'!$B$105</f>
        <v>0.17391624627927879</v>
      </c>
      <c r="AX41" s="39">
        <f>'Graphiques GI'!$B$105</f>
        <v>0.17391624627927879</v>
      </c>
      <c r="AY41" s="40">
        <f t="shared" si="24"/>
        <v>0.10999999999999999</v>
      </c>
      <c r="AZ41" s="39">
        <f>'Graphiques GI'!$B$118 + 'Graphiques GI'!$B$117</f>
        <v>0.54303418480793253</v>
      </c>
      <c r="BA41" s="39">
        <f>'Graphiques GI'!$B$117</f>
        <v>0.208964740363488</v>
      </c>
      <c r="BB41" s="39">
        <f>'Graphiques GI'!$B$117</f>
        <v>0.208964740363488</v>
      </c>
      <c r="BC41" s="38">
        <f t="shared" si="25"/>
        <v>8.9999999999999969E-2</v>
      </c>
      <c r="BD41" s="39">
        <f>'Graphiques GI'!$B$130 + 'Graphiques GI'!$B$129</f>
        <v>0.62703807191536376</v>
      </c>
      <c r="BE41" s="39">
        <f>'Graphiques GI'!$B$129</f>
        <v>0.24103807191536383</v>
      </c>
      <c r="BF41" s="39">
        <f>'Graphiques GI'!$B$129</f>
        <v>0.24103807191536383</v>
      </c>
      <c r="BG41" s="40">
        <f t="shared" si="26"/>
        <v>0.25999999999999995</v>
      </c>
      <c r="BH41" s="39">
        <f>'Graphiques GI'!$B$142 + 'Graphiques GI'!$B$141</f>
        <v>0.78975212279544837</v>
      </c>
      <c r="BI41" s="39">
        <f>'Graphiques GI'!$B$141</f>
        <v>0.22812712279544856</v>
      </c>
      <c r="BJ41" s="39">
        <f>'Graphiques GI'!$B$141</f>
        <v>0.22812712279544856</v>
      </c>
      <c r="BK41" s="38">
        <f t="shared" si="27"/>
        <v>0.22999999999999998</v>
      </c>
      <c r="BL41" s="39">
        <f>'Graphiques GI'!$B$154 + 'Graphiques GI'!$B$153</f>
        <v>0.69737848214039344</v>
      </c>
      <c r="BM41" s="39">
        <f>'Graphiques GI'!$B$153</f>
        <v>0.19929514880706004</v>
      </c>
      <c r="BN41" s="39">
        <f>'Graphiques GI'!$B$153</f>
        <v>0.19929514880706004</v>
      </c>
      <c r="BO41" s="40">
        <f t="shared" si="28"/>
        <v>0.29000000000000004</v>
      </c>
      <c r="BP41" s="39">
        <f>'Graphiques GI'!$B$166 + 'Graphiques GI'!$B$165</f>
        <v>0.73399069004916406</v>
      </c>
      <c r="BQ41" s="39">
        <f>'Graphiques GI'!$B$165</f>
        <v>0.20681013449360838</v>
      </c>
      <c r="BR41" s="39">
        <f>'Graphiques GI'!$B$165</f>
        <v>0.20681013449360838</v>
      </c>
      <c r="BS41" s="38">
        <f t="shared" si="29"/>
        <v>0.26</v>
      </c>
      <c r="BT41" s="39">
        <f>'Graphiques GI'!$B$178 + 'Graphiques GI'!$B$177</f>
        <v>0.70591447730495149</v>
      </c>
      <c r="BU41" s="39">
        <f>'Graphiques GI'!$B$177</f>
        <v>0.19680336619384053</v>
      </c>
      <c r="BV41" s="39">
        <f>'Graphiques GI'!$B$177</f>
        <v>0.19680336619384053</v>
      </c>
    </row>
    <row r="42" spans="1:74">
      <c r="A42" s="22">
        <v>43556</v>
      </c>
      <c r="B42" s="20">
        <f t="shared" si="15"/>
        <v>41</v>
      </c>
      <c r="C42" s="19">
        <v>52993251</v>
      </c>
      <c r="D42" s="24" t="e">
        <f>NA()</f>
        <v>#N/A</v>
      </c>
      <c r="E42" s="29">
        <v>0.3</v>
      </c>
      <c r="F42" s="38">
        <v>0.73</v>
      </c>
      <c r="G42" s="29">
        <v>0.03</v>
      </c>
      <c r="H42" s="38">
        <v>0.31</v>
      </c>
      <c r="I42" s="29">
        <v>0.22</v>
      </c>
      <c r="J42" s="38">
        <v>0.33</v>
      </c>
      <c r="K42" s="29">
        <v>0.37</v>
      </c>
      <c r="L42" s="38">
        <v>0.4</v>
      </c>
      <c r="M42" s="29">
        <v>0.51</v>
      </c>
      <c r="N42" s="38">
        <v>0.61</v>
      </c>
      <c r="O42" s="29">
        <v>0.46</v>
      </c>
      <c r="P42" s="38">
        <v>0.35</v>
      </c>
      <c r="Q42" s="29">
        <v>0.24</v>
      </c>
      <c r="R42" s="38">
        <v>0.26</v>
      </c>
      <c r="S42" s="29">
        <f t="shared" si="16"/>
        <v>0.26</v>
      </c>
      <c r="T42" s="37">
        <f>'Graphiques GI'!$B$22 + 'Graphiques GI'!$B$21</f>
        <v>0.28975859351784256</v>
      </c>
      <c r="U42" s="37">
        <f>'Graphiques GI'!$B$21</f>
        <v>0.10756414907339812</v>
      </c>
      <c r="V42" s="37">
        <f>'Graphiques GI'!$B$21</f>
        <v>0.10756414907339812</v>
      </c>
      <c r="W42" s="38">
        <f t="shared" si="17"/>
        <v>0.32999999999999996</v>
      </c>
      <c r="X42" s="39">
        <f>'Graphiques GI'!$B$34 + 'Graphiques GI'!$B$33</f>
        <v>0.81194469877644415</v>
      </c>
      <c r="Y42" s="39">
        <f>'Graphiques GI'!$B$33</f>
        <v>0.26672247655422188</v>
      </c>
      <c r="Z42" s="39">
        <f>'Graphiques GI'!$B$33</f>
        <v>0.26672247655422188</v>
      </c>
      <c r="AA42" s="40">
        <f t="shared" si="18"/>
        <v>4.0000000000000008E-2</v>
      </c>
      <c r="AB42" s="39">
        <f>'Graphiques GI'!$B$46 + 'Graphiques GI'!$B$45</f>
        <v>0.29358350976639624</v>
      </c>
      <c r="AC42" s="39">
        <f>'Graphiques GI'!$B$45</f>
        <v>0.12688906532195182</v>
      </c>
      <c r="AD42" s="39">
        <f>'Graphiques GI'!$B$45</f>
        <v>0.12688906532195182</v>
      </c>
      <c r="AE42" s="38">
        <f t="shared" si="19"/>
        <v>3.999999999999998E-2</v>
      </c>
      <c r="AF42" s="39">
        <f>'Graphiques GI'!$B$58 + 'Graphiques GI'!$B$57</f>
        <v>0.44586151063667712</v>
      </c>
      <c r="AG42" s="39">
        <f>'Graphiques GI'!$B$57</f>
        <v>0.16452817730334371</v>
      </c>
      <c r="AH42" s="39">
        <f>'Graphiques GI'!$B$57</f>
        <v>0.16452817730334371</v>
      </c>
      <c r="AI42" s="40">
        <f t="shared" si="20"/>
        <v>0</v>
      </c>
      <c r="AJ42" s="39">
        <f>'Graphiques GI'!$B$70 + 'Graphiques GI'!$B$69</f>
        <v>0.43350371809687827</v>
      </c>
      <c r="AK42" s="39">
        <f>'Graphiques GI'!$B$69</f>
        <v>0.16369816254132286</v>
      </c>
      <c r="AL42" s="39">
        <f>'Graphiques GI'!$B$69</f>
        <v>0.16369816254132286</v>
      </c>
      <c r="AM42" s="38">
        <f t="shared" si="21"/>
        <v>9.0000000000000024E-2</v>
      </c>
      <c r="AN42" s="39">
        <f>'Graphiques GI'!$B$82 + 'Graphiques GI'!$B$81</f>
        <v>0.61833434579183444</v>
      </c>
      <c r="AO42" s="39">
        <f>'Graphiques GI'!$B$81</f>
        <v>0.18468569714318567</v>
      </c>
      <c r="AP42" s="39">
        <f>'Graphiques GI'!$B$81</f>
        <v>0.18468569714318567</v>
      </c>
      <c r="AQ42" s="40">
        <f t="shared" si="22"/>
        <v>4.9999999999999989E-2</v>
      </c>
      <c r="AR42" s="39">
        <f>'Graphiques GI'!$B$94 + 'Graphiques GI'!$B$93</f>
        <v>0.51434309459725625</v>
      </c>
      <c r="AS42" s="39">
        <f>'Graphiques GI'!$B$93</f>
        <v>0.19019031681947857</v>
      </c>
      <c r="AT42" s="39">
        <f>'Graphiques GI'!$B$93</f>
        <v>0.19019031681947857</v>
      </c>
      <c r="AU42" s="38">
        <f t="shared" si="23"/>
        <v>0.26</v>
      </c>
      <c r="AV42" s="39">
        <f>'Graphiques GI'!$B$106 + 'Graphiques GI'!$B$105</f>
        <v>0.43080513516816776</v>
      </c>
      <c r="AW42" s="39">
        <f>'Graphiques GI'!$B$105</f>
        <v>0.17391624627927879</v>
      </c>
      <c r="AX42" s="39">
        <f>'Graphiques GI'!$B$105</f>
        <v>0.17391624627927879</v>
      </c>
      <c r="AY42" s="40">
        <f t="shared" si="24"/>
        <v>0.28000000000000003</v>
      </c>
      <c r="AZ42" s="39">
        <f>'Graphiques GI'!$B$118 + 'Graphiques GI'!$B$117</f>
        <v>0.54303418480793253</v>
      </c>
      <c r="BA42" s="39">
        <f>'Graphiques GI'!$B$117</f>
        <v>0.208964740363488</v>
      </c>
      <c r="BB42" s="39">
        <f>'Graphiques GI'!$B$117</f>
        <v>0.208964740363488</v>
      </c>
      <c r="BC42" s="38">
        <f t="shared" si="25"/>
        <v>0.44999999999999996</v>
      </c>
      <c r="BD42" s="39">
        <f>'Graphiques GI'!$B$130 + 'Graphiques GI'!$B$129</f>
        <v>0.62703807191536376</v>
      </c>
      <c r="BE42" s="39">
        <f>'Graphiques GI'!$B$129</f>
        <v>0.24103807191536383</v>
      </c>
      <c r="BF42" s="39">
        <f>'Graphiques GI'!$B$129</f>
        <v>0.24103807191536383</v>
      </c>
      <c r="BG42" s="40">
        <f t="shared" si="26"/>
        <v>0.25999999999999995</v>
      </c>
      <c r="BH42" s="39">
        <f>'Graphiques GI'!$B$142 + 'Graphiques GI'!$B$141</f>
        <v>0.78975212279544837</v>
      </c>
      <c r="BI42" s="39">
        <f>'Graphiques GI'!$B$141</f>
        <v>0.22812712279544856</v>
      </c>
      <c r="BJ42" s="39">
        <f>'Graphiques GI'!$B$141</f>
        <v>0.22812712279544856</v>
      </c>
      <c r="BK42" s="38">
        <f t="shared" si="27"/>
        <v>0</v>
      </c>
      <c r="BL42" s="39">
        <f>'Graphiques GI'!$B$154 + 'Graphiques GI'!$B$153</f>
        <v>0.69737848214039344</v>
      </c>
      <c r="BM42" s="39">
        <f>'Graphiques GI'!$B$153</f>
        <v>0.19929514880706004</v>
      </c>
      <c r="BN42" s="39">
        <f>'Graphiques GI'!$B$153</f>
        <v>0.19929514880706004</v>
      </c>
      <c r="BO42" s="40">
        <f t="shared" si="28"/>
        <v>0.18</v>
      </c>
      <c r="BP42" s="39">
        <f>'Graphiques GI'!$B$166 + 'Graphiques GI'!$B$165</f>
        <v>0.73399069004916406</v>
      </c>
      <c r="BQ42" s="39">
        <f>'Graphiques GI'!$B$165</f>
        <v>0.20681013449360838</v>
      </c>
      <c r="BR42" s="39">
        <f>'Graphiques GI'!$B$165</f>
        <v>0.20681013449360838</v>
      </c>
      <c r="BS42" s="38">
        <f t="shared" si="29"/>
        <v>1.0000000000000009E-2</v>
      </c>
      <c r="BT42" s="39">
        <f>'Graphiques GI'!$B$178 + 'Graphiques GI'!$B$177</f>
        <v>0.70591447730495149</v>
      </c>
      <c r="BU42" s="39">
        <f>'Graphiques GI'!$B$177</f>
        <v>0.19680336619384053</v>
      </c>
      <c r="BV42" s="39">
        <f>'Graphiques GI'!$B$177</f>
        <v>0.19680336619384053</v>
      </c>
    </row>
    <row r="43" spans="1:74">
      <c r="A43" s="22">
        <v>43556</v>
      </c>
      <c r="B43" s="21">
        <f t="shared" si="15"/>
        <v>42</v>
      </c>
      <c r="C43" s="19">
        <v>52995796</v>
      </c>
      <c r="D43" s="24" t="e">
        <f>NA()</f>
        <v>#N/A</v>
      </c>
      <c r="E43" s="29">
        <v>0.04</v>
      </c>
      <c r="F43" s="38">
        <v>0.4</v>
      </c>
      <c r="G43" s="29">
        <v>7.0000000000000007E-2</v>
      </c>
      <c r="H43" s="38">
        <v>0.27</v>
      </c>
      <c r="I43" s="29">
        <v>0.22</v>
      </c>
      <c r="J43" s="38">
        <v>0.24</v>
      </c>
      <c r="K43" s="29">
        <v>0.32</v>
      </c>
      <c r="L43" s="38">
        <v>0.14000000000000001</v>
      </c>
      <c r="M43" s="29">
        <v>0.23</v>
      </c>
      <c r="N43" s="38">
        <v>0.16</v>
      </c>
      <c r="O43" s="29">
        <v>0.72</v>
      </c>
      <c r="P43" s="38">
        <v>0.35</v>
      </c>
      <c r="Q43" s="29">
        <v>0.42</v>
      </c>
      <c r="R43" s="38">
        <v>0.27</v>
      </c>
      <c r="S43" s="29">
        <f t="shared" si="16"/>
        <v>0.24999999999999997</v>
      </c>
      <c r="T43" s="37">
        <f>'Graphiques GI'!$B$22 + 'Graphiques GI'!$B$21</f>
        <v>0.28975859351784256</v>
      </c>
      <c r="U43" s="37">
        <f>'Graphiques GI'!$B$21</f>
        <v>0.10756414907339812</v>
      </c>
      <c r="V43" s="37">
        <f>'Graphiques GI'!$B$21</f>
        <v>0.10756414907339812</v>
      </c>
      <c r="W43" s="38">
        <f t="shared" si="17"/>
        <v>0.41999999999999993</v>
      </c>
      <c r="X43" s="39">
        <f>'Graphiques GI'!$B$34 + 'Graphiques GI'!$B$33</f>
        <v>0.81194469877644415</v>
      </c>
      <c r="Y43" s="39">
        <f>'Graphiques GI'!$B$33</f>
        <v>0.26672247655422188</v>
      </c>
      <c r="Z43" s="39">
        <f>'Graphiques GI'!$B$33</f>
        <v>0.26672247655422188</v>
      </c>
      <c r="AA43" s="40">
        <f t="shared" si="18"/>
        <v>3.0000000000000006E-2</v>
      </c>
      <c r="AB43" s="39">
        <f>'Graphiques GI'!$B$46 + 'Graphiques GI'!$B$45</f>
        <v>0.29358350976639624</v>
      </c>
      <c r="AC43" s="39">
        <f>'Graphiques GI'!$B$45</f>
        <v>0.12688906532195182</v>
      </c>
      <c r="AD43" s="39">
        <f>'Graphiques GI'!$B$45</f>
        <v>0.12688906532195182</v>
      </c>
      <c r="AE43" s="38">
        <f t="shared" si="19"/>
        <v>0.11000000000000001</v>
      </c>
      <c r="AF43" s="39">
        <f>'Graphiques GI'!$B$58 + 'Graphiques GI'!$B$57</f>
        <v>0.44586151063667712</v>
      </c>
      <c r="AG43" s="39">
        <f>'Graphiques GI'!$B$57</f>
        <v>0.16452817730334371</v>
      </c>
      <c r="AH43" s="39">
        <f>'Graphiques GI'!$B$57</f>
        <v>0.16452817730334371</v>
      </c>
      <c r="AI43" s="40">
        <f t="shared" si="20"/>
        <v>5.0000000000000017E-2</v>
      </c>
      <c r="AJ43" s="39">
        <f>'Graphiques GI'!$B$70 + 'Graphiques GI'!$B$69</f>
        <v>0.43350371809687827</v>
      </c>
      <c r="AK43" s="39">
        <f>'Graphiques GI'!$B$69</f>
        <v>0.16369816254132286</v>
      </c>
      <c r="AL43" s="39">
        <f>'Graphiques GI'!$B$69</f>
        <v>0.16369816254132286</v>
      </c>
      <c r="AM43" s="38">
        <f t="shared" si="21"/>
        <v>0.03</v>
      </c>
      <c r="AN43" s="39">
        <f>'Graphiques GI'!$B$82 + 'Graphiques GI'!$B$81</f>
        <v>0.61833434579183444</v>
      </c>
      <c r="AO43" s="39">
        <f>'Graphiques GI'!$B$81</f>
        <v>0.18468569714318567</v>
      </c>
      <c r="AP43" s="39">
        <f>'Graphiques GI'!$B$81</f>
        <v>0.18468569714318567</v>
      </c>
      <c r="AQ43" s="40">
        <f t="shared" si="22"/>
        <v>0.11000000000000001</v>
      </c>
      <c r="AR43" s="39">
        <f>'Graphiques GI'!$B$94 + 'Graphiques GI'!$B$93</f>
        <v>0.51434309459725625</v>
      </c>
      <c r="AS43" s="39">
        <f>'Graphiques GI'!$B$93</f>
        <v>0.19019031681947857</v>
      </c>
      <c r="AT43" s="39">
        <f>'Graphiques GI'!$B$93</f>
        <v>0.19019031681947857</v>
      </c>
      <c r="AU43" s="38">
        <f t="shared" si="23"/>
        <v>0.06</v>
      </c>
      <c r="AV43" s="39">
        <f>'Graphiques GI'!$B$106 + 'Graphiques GI'!$B$105</f>
        <v>0.43080513516816776</v>
      </c>
      <c r="AW43" s="39">
        <f>'Graphiques GI'!$B$105</f>
        <v>0.17391624627927879</v>
      </c>
      <c r="AX43" s="39">
        <f>'Graphiques GI'!$B$105</f>
        <v>0.17391624627927879</v>
      </c>
      <c r="AY43" s="40">
        <f t="shared" si="24"/>
        <v>0.17999999999999997</v>
      </c>
      <c r="AZ43" s="39">
        <f>'Graphiques GI'!$B$118 + 'Graphiques GI'!$B$117</f>
        <v>0.54303418480793253</v>
      </c>
      <c r="BA43" s="39">
        <f>'Graphiques GI'!$B$117</f>
        <v>0.208964740363488</v>
      </c>
      <c r="BB43" s="39">
        <f>'Graphiques GI'!$B$117</f>
        <v>0.208964740363488</v>
      </c>
      <c r="BC43" s="38">
        <f t="shared" si="25"/>
        <v>0.40999999999999992</v>
      </c>
      <c r="BD43" s="39">
        <f>'Graphiques GI'!$B$130 + 'Graphiques GI'!$B$129</f>
        <v>0.62703807191536376</v>
      </c>
      <c r="BE43" s="39">
        <f>'Graphiques GI'!$B$129</f>
        <v>0.24103807191536383</v>
      </c>
      <c r="BF43" s="39">
        <f>'Graphiques GI'!$B$129</f>
        <v>0.24103807191536383</v>
      </c>
      <c r="BG43" s="40">
        <f t="shared" si="26"/>
        <v>0.27999999999999997</v>
      </c>
      <c r="BH43" s="39">
        <f>'Graphiques GI'!$B$142 + 'Graphiques GI'!$B$141</f>
        <v>0.78975212279544837</v>
      </c>
      <c r="BI43" s="39">
        <f>'Graphiques GI'!$B$141</f>
        <v>0.22812712279544856</v>
      </c>
      <c r="BJ43" s="39">
        <f>'Graphiques GI'!$B$141</f>
        <v>0.22812712279544856</v>
      </c>
      <c r="BK43" s="38">
        <f t="shared" si="27"/>
        <v>1.0000000000000009E-2</v>
      </c>
      <c r="BL43" s="39">
        <f>'Graphiques GI'!$B$154 + 'Graphiques GI'!$B$153</f>
        <v>0.69737848214039344</v>
      </c>
      <c r="BM43" s="39">
        <f>'Graphiques GI'!$B$153</f>
        <v>0.19929514880706004</v>
      </c>
      <c r="BN43" s="39">
        <f>'Graphiques GI'!$B$153</f>
        <v>0.19929514880706004</v>
      </c>
      <c r="BO43" s="40">
        <f t="shared" si="28"/>
        <v>0.06</v>
      </c>
      <c r="BP43" s="39">
        <f>'Graphiques GI'!$B$166 + 'Graphiques GI'!$B$165</f>
        <v>0.73399069004916406</v>
      </c>
      <c r="BQ43" s="39">
        <f>'Graphiques GI'!$B$165</f>
        <v>0.20681013449360838</v>
      </c>
      <c r="BR43" s="39">
        <f>'Graphiques GI'!$B$165</f>
        <v>0.20681013449360838</v>
      </c>
      <c r="BS43" s="38">
        <f t="shared" si="29"/>
        <v>7.999999999999996E-2</v>
      </c>
      <c r="BT43" s="39">
        <f>'Graphiques GI'!$B$178 + 'Graphiques GI'!$B$177</f>
        <v>0.70591447730495149</v>
      </c>
      <c r="BU43" s="39">
        <f>'Graphiques GI'!$B$177</f>
        <v>0.19680336619384053</v>
      </c>
      <c r="BV43" s="39">
        <f>'Graphiques GI'!$B$177</f>
        <v>0.19680336619384053</v>
      </c>
    </row>
    <row r="44" spans="1:74">
      <c r="A44" s="22">
        <v>43556</v>
      </c>
      <c r="B44" s="20">
        <f t="shared" si="15"/>
        <v>43</v>
      </c>
      <c r="C44" s="19">
        <v>52995798</v>
      </c>
      <c r="D44" s="24" t="e">
        <f>NA()</f>
        <v>#N/A</v>
      </c>
      <c r="E44" s="29">
        <v>0.28999999999999998</v>
      </c>
      <c r="F44" s="38">
        <v>0.82</v>
      </c>
      <c r="G44" s="29">
        <v>0.04</v>
      </c>
      <c r="H44" s="38">
        <v>0.16</v>
      </c>
      <c r="I44" s="29">
        <v>0.27</v>
      </c>
      <c r="J44" s="38">
        <v>0.21</v>
      </c>
      <c r="K44" s="29">
        <v>0.21</v>
      </c>
      <c r="L44" s="38">
        <v>0.2</v>
      </c>
      <c r="M44" s="29">
        <v>0.41</v>
      </c>
      <c r="N44" s="38">
        <v>0.56999999999999995</v>
      </c>
      <c r="O44" s="29">
        <v>0.44</v>
      </c>
      <c r="P44" s="38">
        <v>0.36</v>
      </c>
      <c r="Q44" s="29">
        <v>0.36</v>
      </c>
      <c r="R44" s="38">
        <v>0.35</v>
      </c>
      <c r="S44" s="29">
        <f t="shared" si="16"/>
        <v>0.13999999999999999</v>
      </c>
      <c r="T44" s="37">
        <f>'Graphiques GI'!$B$22 + 'Graphiques GI'!$B$21</f>
        <v>0.28975859351784256</v>
      </c>
      <c r="U44" s="37">
        <f>'Graphiques GI'!$B$21</f>
        <v>0.10756414907339812</v>
      </c>
      <c r="V44" s="37">
        <f>'Graphiques GI'!$B$21</f>
        <v>0.10756414907339812</v>
      </c>
      <c r="W44" s="38">
        <f t="shared" si="17"/>
        <v>0.29999999999999993</v>
      </c>
      <c r="X44" s="39">
        <f>'Graphiques GI'!$B$34 + 'Graphiques GI'!$B$33</f>
        <v>0.81194469877644415</v>
      </c>
      <c r="Y44" s="39">
        <f>'Graphiques GI'!$B$33</f>
        <v>0.26672247655422188</v>
      </c>
      <c r="Z44" s="39">
        <f>'Graphiques GI'!$B$33</f>
        <v>0.26672247655422188</v>
      </c>
      <c r="AA44" s="40">
        <f t="shared" si="18"/>
        <v>6.0000000000000005E-2</v>
      </c>
      <c r="AB44" s="39">
        <f>'Graphiques GI'!$B$46 + 'Graphiques GI'!$B$45</f>
        <v>0.29358350976639624</v>
      </c>
      <c r="AC44" s="39">
        <f>'Graphiques GI'!$B$45</f>
        <v>0.12688906532195182</v>
      </c>
      <c r="AD44" s="39">
        <f>'Graphiques GI'!$B$45</f>
        <v>0.12688906532195182</v>
      </c>
      <c r="AE44" s="38">
        <f t="shared" si="19"/>
        <v>0</v>
      </c>
      <c r="AF44" s="39">
        <f>'Graphiques GI'!$B$58 + 'Graphiques GI'!$B$57</f>
        <v>0.44586151063667712</v>
      </c>
      <c r="AG44" s="39">
        <f>'Graphiques GI'!$B$57</f>
        <v>0.16452817730334371</v>
      </c>
      <c r="AH44" s="39">
        <f>'Graphiques GI'!$B$57</f>
        <v>0.16452817730334371</v>
      </c>
      <c r="AI44" s="40">
        <f t="shared" si="20"/>
        <v>2.9999999999999971E-2</v>
      </c>
      <c r="AJ44" s="39">
        <f>'Graphiques GI'!$B$70 + 'Graphiques GI'!$B$69</f>
        <v>0.43350371809687827</v>
      </c>
      <c r="AK44" s="39">
        <f>'Graphiques GI'!$B$69</f>
        <v>0.16369816254132286</v>
      </c>
      <c r="AL44" s="39">
        <f>'Graphiques GI'!$B$69</f>
        <v>0.16369816254132286</v>
      </c>
      <c r="AM44" s="38">
        <f t="shared" si="21"/>
        <v>0.13999999999999999</v>
      </c>
      <c r="AN44" s="39">
        <f>'Graphiques GI'!$B$82 + 'Graphiques GI'!$B$81</f>
        <v>0.61833434579183444</v>
      </c>
      <c r="AO44" s="39">
        <f>'Graphiques GI'!$B$81</f>
        <v>0.18468569714318567</v>
      </c>
      <c r="AP44" s="39">
        <f>'Graphiques GI'!$B$81</f>
        <v>0.18468569714318567</v>
      </c>
      <c r="AQ44" s="40">
        <f t="shared" si="22"/>
        <v>0.16</v>
      </c>
      <c r="AR44" s="39">
        <f>'Graphiques GI'!$B$94 + 'Graphiques GI'!$B$93</f>
        <v>0.51434309459725625</v>
      </c>
      <c r="AS44" s="39">
        <f>'Graphiques GI'!$B$93</f>
        <v>0.19019031681947857</v>
      </c>
      <c r="AT44" s="39">
        <f>'Graphiques GI'!$B$93</f>
        <v>0.19019031681947857</v>
      </c>
      <c r="AU44" s="38">
        <f t="shared" si="23"/>
        <v>7.0000000000000007E-2</v>
      </c>
      <c r="AV44" s="39">
        <f>'Graphiques GI'!$B$106 + 'Graphiques GI'!$B$105</f>
        <v>0.43080513516816776</v>
      </c>
      <c r="AW44" s="39">
        <f>'Graphiques GI'!$B$105</f>
        <v>0.17391624627927879</v>
      </c>
      <c r="AX44" s="39">
        <f>'Graphiques GI'!$B$105</f>
        <v>0.17391624627927879</v>
      </c>
      <c r="AY44" s="40">
        <f t="shared" si="24"/>
        <v>8.9999999999999969E-2</v>
      </c>
      <c r="AZ44" s="39">
        <f>'Graphiques GI'!$B$118 + 'Graphiques GI'!$B$117</f>
        <v>0.54303418480793253</v>
      </c>
      <c r="BA44" s="39">
        <f>'Graphiques GI'!$B$117</f>
        <v>0.208964740363488</v>
      </c>
      <c r="BB44" s="39">
        <f>'Graphiques GI'!$B$117</f>
        <v>0.208964740363488</v>
      </c>
      <c r="BC44" s="38">
        <f t="shared" si="25"/>
        <v>1.9999999999999907E-2</v>
      </c>
      <c r="BD44" s="39">
        <f>'Graphiques GI'!$B$130 + 'Graphiques GI'!$B$129</f>
        <v>0.62703807191536376</v>
      </c>
      <c r="BE44" s="39">
        <f>'Graphiques GI'!$B$129</f>
        <v>0.24103807191536383</v>
      </c>
      <c r="BF44" s="39">
        <f>'Graphiques GI'!$B$129</f>
        <v>0.24103807191536383</v>
      </c>
      <c r="BG44" s="40">
        <f t="shared" si="26"/>
        <v>0.42</v>
      </c>
      <c r="BH44" s="39">
        <f>'Graphiques GI'!$B$142 + 'Graphiques GI'!$B$141</f>
        <v>0.78975212279544837</v>
      </c>
      <c r="BI44" s="39">
        <f>'Graphiques GI'!$B$141</f>
        <v>0.22812712279544856</v>
      </c>
      <c r="BJ44" s="39">
        <f>'Graphiques GI'!$B$141</f>
        <v>0.22812712279544856</v>
      </c>
      <c r="BK44" s="38">
        <f t="shared" si="27"/>
        <v>0.35</v>
      </c>
      <c r="BL44" s="39">
        <f>'Graphiques GI'!$B$154 + 'Graphiques GI'!$B$153</f>
        <v>0.69737848214039344</v>
      </c>
      <c r="BM44" s="39">
        <f>'Graphiques GI'!$B$153</f>
        <v>0.19929514880706004</v>
      </c>
      <c r="BN44" s="39">
        <f>'Graphiques GI'!$B$153</f>
        <v>0.19929514880706004</v>
      </c>
      <c r="BO44" s="40">
        <f t="shared" si="28"/>
        <v>0.57999999999999996</v>
      </c>
      <c r="BP44" s="39">
        <f>'Graphiques GI'!$B$166 + 'Graphiques GI'!$B$165</f>
        <v>0.73399069004916406</v>
      </c>
      <c r="BQ44" s="39">
        <f>'Graphiques GI'!$B$165</f>
        <v>0.20681013449360838</v>
      </c>
      <c r="BR44" s="39">
        <f>'Graphiques GI'!$B$165</f>
        <v>0.20681013449360838</v>
      </c>
      <c r="BS44" s="38">
        <f t="shared" si="29"/>
        <v>0.35</v>
      </c>
      <c r="BT44" s="39">
        <f>'Graphiques GI'!$B$178 + 'Graphiques GI'!$B$177</f>
        <v>0.70591447730495149</v>
      </c>
      <c r="BU44" s="39">
        <f>'Graphiques GI'!$B$177</f>
        <v>0.19680336619384053</v>
      </c>
      <c r="BV44" s="39">
        <f>'Graphiques GI'!$B$177</f>
        <v>0.19680336619384053</v>
      </c>
    </row>
    <row r="45" spans="1:74">
      <c r="A45" s="22">
        <v>43556</v>
      </c>
      <c r="B45" s="21">
        <f t="shared" si="15"/>
        <v>44</v>
      </c>
      <c r="C45" s="19">
        <v>53002826</v>
      </c>
      <c r="D45" s="24" t="e">
        <f>NA()</f>
        <v>#N/A</v>
      </c>
      <c r="E45" s="29">
        <v>0.15</v>
      </c>
      <c r="F45" s="38">
        <v>0.52</v>
      </c>
      <c r="G45" s="29">
        <v>0.1</v>
      </c>
      <c r="H45" s="38">
        <v>0.16</v>
      </c>
      <c r="I45" s="29">
        <v>0.3</v>
      </c>
      <c r="J45" s="38">
        <v>0.35</v>
      </c>
      <c r="K45" s="29">
        <v>0.37</v>
      </c>
      <c r="L45" s="38">
        <v>0.27</v>
      </c>
      <c r="M45" s="29">
        <v>0.32</v>
      </c>
      <c r="N45" s="38">
        <v>0.55000000000000004</v>
      </c>
      <c r="O45" s="29">
        <v>0.86</v>
      </c>
      <c r="P45" s="38">
        <v>0.71</v>
      </c>
      <c r="Q45" s="29">
        <v>0.94</v>
      </c>
      <c r="R45" s="38">
        <v>0.7</v>
      </c>
      <c r="S45" s="29">
        <f t="shared" si="16"/>
        <v>0.22</v>
      </c>
      <c r="T45" s="37">
        <f>'Graphiques GI'!$B$22 + 'Graphiques GI'!$B$21</f>
        <v>0.28975859351784256</v>
      </c>
      <c r="U45" s="37">
        <f>'Graphiques GI'!$B$21</f>
        <v>0.10756414907339812</v>
      </c>
      <c r="V45" s="37">
        <f>'Graphiques GI'!$B$21</f>
        <v>0.10756414907339812</v>
      </c>
      <c r="W45" s="38">
        <f t="shared" si="17"/>
        <v>0.22999999999999998</v>
      </c>
      <c r="X45" s="39">
        <f>'Graphiques GI'!$B$34 + 'Graphiques GI'!$B$33</f>
        <v>0.81194469877644415</v>
      </c>
      <c r="Y45" s="39">
        <f>'Graphiques GI'!$B$33</f>
        <v>0.26672247655422188</v>
      </c>
      <c r="Z45" s="39">
        <f>'Graphiques GI'!$B$33</f>
        <v>0.26672247655422188</v>
      </c>
      <c r="AA45" s="40">
        <f t="shared" si="18"/>
        <v>7.0000000000000007E-2</v>
      </c>
      <c r="AB45" s="39">
        <f>'Graphiques GI'!$B$46 + 'Graphiques GI'!$B$45</f>
        <v>0.29358350976639624</v>
      </c>
      <c r="AC45" s="39">
        <f>'Graphiques GI'!$B$45</f>
        <v>0.12688906532195182</v>
      </c>
      <c r="AD45" s="39">
        <f>'Graphiques GI'!$B$45</f>
        <v>0.12688906532195182</v>
      </c>
      <c r="AE45" s="38">
        <f t="shared" si="19"/>
        <v>7.9999999999999988E-2</v>
      </c>
      <c r="AF45" s="39">
        <f>'Graphiques GI'!$B$58 + 'Graphiques GI'!$B$57</f>
        <v>0.44586151063667712</v>
      </c>
      <c r="AG45" s="39">
        <f>'Graphiques GI'!$B$57</f>
        <v>0.16452817730334371</v>
      </c>
      <c r="AH45" s="39">
        <f>'Graphiques GI'!$B$57</f>
        <v>0.16452817730334371</v>
      </c>
      <c r="AI45" s="40">
        <f t="shared" si="20"/>
        <v>2.9999999999999971E-2</v>
      </c>
      <c r="AJ45" s="39">
        <f>'Graphiques GI'!$B$70 + 'Graphiques GI'!$B$69</f>
        <v>0.43350371809687827</v>
      </c>
      <c r="AK45" s="39">
        <f>'Graphiques GI'!$B$69</f>
        <v>0.16369816254132286</v>
      </c>
      <c r="AL45" s="39">
        <f>'Graphiques GI'!$B$69</f>
        <v>0.16369816254132286</v>
      </c>
      <c r="AM45" s="38">
        <f t="shared" si="21"/>
        <v>0</v>
      </c>
      <c r="AN45" s="39">
        <f>'Graphiques GI'!$B$82 + 'Graphiques GI'!$B$81</f>
        <v>0.61833434579183444</v>
      </c>
      <c r="AO45" s="39">
        <f>'Graphiques GI'!$B$81</f>
        <v>0.18468569714318567</v>
      </c>
      <c r="AP45" s="39">
        <f>'Graphiques GI'!$B$81</f>
        <v>0.18468569714318567</v>
      </c>
      <c r="AQ45" s="40">
        <f t="shared" si="22"/>
        <v>2.0000000000000018E-2</v>
      </c>
      <c r="AR45" s="39">
        <f>'Graphiques GI'!$B$94 + 'Graphiques GI'!$B$93</f>
        <v>0.51434309459725625</v>
      </c>
      <c r="AS45" s="39">
        <f>'Graphiques GI'!$B$93</f>
        <v>0.19019031681947857</v>
      </c>
      <c r="AT45" s="39">
        <f>'Graphiques GI'!$B$93</f>
        <v>0.19019031681947857</v>
      </c>
      <c r="AU45" s="38">
        <f t="shared" si="23"/>
        <v>0.13999999999999996</v>
      </c>
      <c r="AV45" s="39">
        <f>'Graphiques GI'!$B$106 + 'Graphiques GI'!$B$105</f>
        <v>0.43080513516816776</v>
      </c>
      <c r="AW45" s="39">
        <f>'Graphiques GI'!$B$105</f>
        <v>0.17391624627927879</v>
      </c>
      <c r="AX45" s="39">
        <f>'Graphiques GI'!$B$105</f>
        <v>0.17391624627927879</v>
      </c>
      <c r="AY45" s="40">
        <f t="shared" si="24"/>
        <v>0.24999999999999994</v>
      </c>
      <c r="AZ45" s="39">
        <f>'Graphiques GI'!$B$118 + 'Graphiques GI'!$B$117</f>
        <v>0.54303418480793253</v>
      </c>
      <c r="BA45" s="39">
        <f>'Graphiques GI'!$B$117</f>
        <v>0.208964740363488</v>
      </c>
      <c r="BB45" s="39">
        <f>'Graphiques GI'!$B$117</f>
        <v>0.208964740363488</v>
      </c>
      <c r="BC45" s="38">
        <f t="shared" si="25"/>
        <v>0.13</v>
      </c>
      <c r="BD45" s="39">
        <f>'Graphiques GI'!$B$130 + 'Graphiques GI'!$B$129</f>
        <v>0.62703807191536376</v>
      </c>
      <c r="BE45" s="39">
        <f>'Graphiques GI'!$B$129</f>
        <v>0.24103807191536383</v>
      </c>
      <c r="BF45" s="39">
        <f>'Graphiques GI'!$B$129</f>
        <v>0.24103807191536383</v>
      </c>
      <c r="BG45" s="40">
        <f t="shared" si="26"/>
        <v>0.18999999999999995</v>
      </c>
      <c r="BH45" s="39">
        <f>'Graphiques GI'!$B$142 + 'Graphiques GI'!$B$141</f>
        <v>0.78975212279544837</v>
      </c>
      <c r="BI45" s="39">
        <f>'Graphiques GI'!$B$141</f>
        <v>0.22812712279544856</v>
      </c>
      <c r="BJ45" s="39">
        <f>'Graphiques GI'!$B$141</f>
        <v>0.22812712279544856</v>
      </c>
      <c r="BK45" s="38">
        <f t="shared" si="27"/>
        <v>0.10999999999999999</v>
      </c>
      <c r="BL45" s="39">
        <f>'Graphiques GI'!$B$154 + 'Graphiques GI'!$B$153</f>
        <v>0.69737848214039344</v>
      </c>
      <c r="BM45" s="39">
        <f>'Graphiques GI'!$B$153</f>
        <v>0.19929514880706004</v>
      </c>
      <c r="BN45" s="39">
        <f>'Graphiques GI'!$B$153</f>
        <v>0.19929514880706004</v>
      </c>
      <c r="BO45" s="40">
        <f t="shared" si="28"/>
        <v>0.43999999999999995</v>
      </c>
      <c r="BP45" s="39">
        <f>'Graphiques GI'!$B$166 + 'Graphiques GI'!$B$165</f>
        <v>0.73399069004916406</v>
      </c>
      <c r="BQ45" s="39">
        <f>'Graphiques GI'!$B$165</f>
        <v>0.20681013449360838</v>
      </c>
      <c r="BR45" s="39">
        <f>'Graphiques GI'!$B$165</f>
        <v>0.20681013449360838</v>
      </c>
      <c r="BS45" s="38">
        <f t="shared" si="29"/>
        <v>0.27999999999999997</v>
      </c>
      <c r="BT45" s="39">
        <f>'Graphiques GI'!$B$178 + 'Graphiques GI'!$B$177</f>
        <v>0.70591447730495149</v>
      </c>
      <c r="BU45" s="39">
        <f>'Graphiques GI'!$B$177</f>
        <v>0.19680336619384053</v>
      </c>
      <c r="BV45" s="39">
        <f>'Graphiques GI'!$B$177</f>
        <v>0.19680336619384053</v>
      </c>
    </row>
    <row r="46" spans="1:74">
      <c r="A46" s="22">
        <v>43556</v>
      </c>
      <c r="B46" s="20">
        <f t="shared" si="15"/>
        <v>45</v>
      </c>
      <c r="C46" s="19">
        <v>53005191</v>
      </c>
      <c r="D46" s="24" t="e">
        <f>NA()</f>
        <v>#N/A</v>
      </c>
      <c r="E46" s="29">
        <v>0.37</v>
      </c>
      <c r="F46" s="38">
        <v>0.75</v>
      </c>
      <c r="G46" s="29">
        <v>0.03</v>
      </c>
      <c r="H46" s="38">
        <v>0.24</v>
      </c>
      <c r="I46" s="29">
        <v>0.27</v>
      </c>
      <c r="J46" s="38">
        <v>0.35</v>
      </c>
      <c r="K46" s="29">
        <v>0.35</v>
      </c>
      <c r="L46" s="38">
        <v>0.41</v>
      </c>
      <c r="M46" s="29">
        <v>0.56999999999999995</v>
      </c>
      <c r="N46" s="38">
        <v>0.68</v>
      </c>
      <c r="O46" s="29">
        <v>0.67</v>
      </c>
      <c r="P46" s="38">
        <v>0.6</v>
      </c>
      <c r="Q46" s="29">
        <v>0.5</v>
      </c>
      <c r="R46" s="38">
        <v>0.42</v>
      </c>
      <c r="S46" s="29">
        <f t="shared" si="16"/>
        <v>0.22999999999999998</v>
      </c>
      <c r="T46" s="37">
        <f>'Graphiques GI'!$B$22 + 'Graphiques GI'!$B$21</f>
        <v>0.28975859351784256</v>
      </c>
      <c r="U46" s="37">
        <f>'Graphiques GI'!$B$21</f>
        <v>0.10756414907339812</v>
      </c>
      <c r="V46" s="37">
        <f>'Graphiques GI'!$B$21</f>
        <v>0.10756414907339812</v>
      </c>
      <c r="W46" s="38">
        <f t="shared" si="17"/>
        <v>0.20999999999999996</v>
      </c>
      <c r="X46" s="39">
        <f>'Graphiques GI'!$B$34 + 'Graphiques GI'!$B$33</f>
        <v>0.81194469877644415</v>
      </c>
      <c r="Y46" s="39">
        <f>'Graphiques GI'!$B$33</f>
        <v>0.26672247655422188</v>
      </c>
      <c r="Z46" s="39">
        <f>'Graphiques GI'!$B$33</f>
        <v>0.26672247655422188</v>
      </c>
      <c r="AA46" s="40">
        <f t="shared" si="18"/>
        <v>4.0000000000000008E-2</v>
      </c>
      <c r="AB46" s="39">
        <f>'Graphiques GI'!$B$46 + 'Graphiques GI'!$B$45</f>
        <v>0.29358350976639624</v>
      </c>
      <c r="AC46" s="39">
        <f>'Graphiques GI'!$B$45</f>
        <v>0.12688906532195182</v>
      </c>
      <c r="AD46" s="39">
        <f>'Graphiques GI'!$B$45</f>
        <v>0.12688906532195182</v>
      </c>
      <c r="AE46" s="38">
        <f t="shared" si="19"/>
        <v>0.10999999999999999</v>
      </c>
      <c r="AF46" s="39">
        <f>'Graphiques GI'!$B$58 + 'Graphiques GI'!$B$57</f>
        <v>0.44586151063667712</v>
      </c>
      <c r="AG46" s="39">
        <f>'Graphiques GI'!$B$57</f>
        <v>0.16452817730334371</v>
      </c>
      <c r="AH46" s="39">
        <f>'Graphiques GI'!$B$57</f>
        <v>0.16452817730334371</v>
      </c>
      <c r="AI46" s="40">
        <f t="shared" si="20"/>
        <v>8.0000000000000016E-2</v>
      </c>
      <c r="AJ46" s="39">
        <f>'Graphiques GI'!$B$70 + 'Graphiques GI'!$B$69</f>
        <v>0.43350371809687827</v>
      </c>
      <c r="AK46" s="39">
        <f>'Graphiques GI'!$B$69</f>
        <v>0.16369816254132286</v>
      </c>
      <c r="AL46" s="39">
        <f>'Graphiques GI'!$B$69</f>
        <v>0.16369816254132286</v>
      </c>
      <c r="AM46" s="38">
        <f t="shared" si="21"/>
        <v>8.9999999999999969E-2</v>
      </c>
      <c r="AN46" s="39">
        <f>'Graphiques GI'!$B$82 + 'Graphiques GI'!$B$81</f>
        <v>0.61833434579183444</v>
      </c>
      <c r="AO46" s="39">
        <f>'Graphiques GI'!$B$81</f>
        <v>0.18468569714318567</v>
      </c>
      <c r="AP46" s="39">
        <f>'Graphiques GI'!$B$81</f>
        <v>0.18468569714318567</v>
      </c>
      <c r="AQ46" s="40">
        <f t="shared" si="22"/>
        <v>4.9999999999999989E-2</v>
      </c>
      <c r="AR46" s="39">
        <f>'Graphiques GI'!$B$94 + 'Graphiques GI'!$B$93</f>
        <v>0.51434309459725625</v>
      </c>
      <c r="AS46" s="39">
        <f>'Graphiques GI'!$B$93</f>
        <v>0.19019031681947857</v>
      </c>
      <c r="AT46" s="39">
        <f>'Graphiques GI'!$B$93</f>
        <v>0.19019031681947857</v>
      </c>
      <c r="AU46" s="38">
        <f t="shared" si="23"/>
        <v>0.22999999999999998</v>
      </c>
      <c r="AV46" s="39">
        <f>'Graphiques GI'!$B$106 + 'Graphiques GI'!$B$105</f>
        <v>0.43080513516816776</v>
      </c>
      <c r="AW46" s="39">
        <f>'Graphiques GI'!$B$105</f>
        <v>0.17391624627927879</v>
      </c>
      <c r="AX46" s="39">
        <f>'Graphiques GI'!$B$105</f>
        <v>0.17391624627927879</v>
      </c>
      <c r="AY46" s="40">
        <f t="shared" si="24"/>
        <v>0.41999999999999993</v>
      </c>
      <c r="AZ46" s="39">
        <f>'Graphiques GI'!$B$118 + 'Graphiques GI'!$B$117</f>
        <v>0.54303418480793253</v>
      </c>
      <c r="BA46" s="39">
        <f>'Graphiques GI'!$B$117</f>
        <v>0.208964740363488</v>
      </c>
      <c r="BB46" s="39">
        <f>'Graphiques GI'!$B$117</f>
        <v>0.208964740363488</v>
      </c>
      <c r="BC46" s="38">
        <f t="shared" si="25"/>
        <v>0.49000000000000005</v>
      </c>
      <c r="BD46" s="39">
        <f>'Graphiques GI'!$B$130 + 'Graphiques GI'!$B$129</f>
        <v>0.62703807191536376</v>
      </c>
      <c r="BE46" s="39">
        <f>'Graphiques GI'!$B$129</f>
        <v>0.24103807191536383</v>
      </c>
      <c r="BF46" s="39">
        <f>'Graphiques GI'!$B$129</f>
        <v>0.24103807191536383</v>
      </c>
      <c r="BG46" s="40">
        <f t="shared" si="26"/>
        <v>5.9999999999999942E-2</v>
      </c>
      <c r="BH46" s="39">
        <f>'Graphiques GI'!$B$142 + 'Graphiques GI'!$B$141</f>
        <v>0.78975212279544837</v>
      </c>
      <c r="BI46" s="39">
        <f>'Graphiques GI'!$B$141</f>
        <v>0.22812712279544856</v>
      </c>
      <c r="BJ46" s="39">
        <f>'Graphiques GI'!$B$141</f>
        <v>0.22812712279544856</v>
      </c>
      <c r="BK46" s="38">
        <f t="shared" si="27"/>
        <v>2.0000000000000018E-2</v>
      </c>
      <c r="BL46" s="39">
        <f>'Graphiques GI'!$B$154 + 'Graphiques GI'!$B$153</f>
        <v>0.69737848214039344</v>
      </c>
      <c r="BM46" s="39">
        <f>'Graphiques GI'!$B$153</f>
        <v>0.19929514880706004</v>
      </c>
      <c r="BN46" s="39">
        <f>'Graphiques GI'!$B$153</f>
        <v>0.19929514880706004</v>
      </c>
      <c r="BO46" s="40">
        <f t="shared" si="28"/>
        <v>0.18999999999999995</v>
      </c>
      <c r="BP46" s="39">
        <f>'Graphiques GI'!$B$166 + 'Graphiques GI'!$B$165</f>
        <v>0.73399069004916406</v>
      </c>
      <c r="BQ46" s="39">
        <f>'Graphiques GI'!$B$165</f>
        <v>0.20681013449360838</v>
      </c>
      <c r="BR46" s="39">
        <f>'Graphiques GI'!$B$165</f>
        <v>0.20681013449360838</v>
      </c>
      <c r="BS46" s="38">
        <f t="shared" si="29"/>
        <v>0.26999999999999996</v>
      </c>
      <c r="BT46" s="39">
        <f>'Graphiques GI'!$B$178 + 'Graphiques GI'!$B$177</f>
        <v>0.70591447730495149</v>
      </c>
      <c r="BU46" s="39">
        <f>'Graphiques GI'!$B$177</f>
        <v>0.19680336619384053</v>
      </c>
      <c r="BV46" s="39">
        <f>'Graphiques GI'!$B$177</f>
        <v>0.19680336619384053</v>
      </c>
    </row>
    <row r="47" spans="1:74">
      <c r="A47" s="22">
        <v>43556</v>
      </c>
      <c r="B47" s="21">
        <f t="shared" si="15"/>
        <v>46</v>
      </c>
      <c r="C47" s="19">
        <v>53020792</v>
      </c>
      <c r="D47" s="24" t="e">
        <f>NA()</f>
        <v>#N/A</v>
      </c>
      <c r="E47" s="29">
        <v>0.14000000000000001</v>
      </c>
      <c r="F47" s="38">
        <v>0.54</v>
      </c>
      <c r="G47" s="29">
        <v>7.0000000000000007E-2</v>
      </c>
      <c r="H47" s="38">
        <v>0.13</v>
      </c>
      <c r="I47" s="29">
        <v>0.19</v>
      </c>
      <c r="J47" s="38">
        <v>0.26</v>
      </c>
      <c r="K47" s="29">
        <v>0.3</v>
      </c>
      <c r="L47" s="38">
        <v>0.18</v>
      </c>
      <c r="M47" s="29">
        <v>0.15</v>
      </c>
      <c r="N47" s="38">
        <v>0.19</v>
      </c>
      <c r="O47" s="29">
        <v>0.73</v>
      </c>
      <c r="P47" s="38">
        <v>0.62</v>
      </c>
      <c r="Q47" s="29">
        <v>0.69</v>
      </c>
      <c r="R47" s="38">
        <v>0.69</v>
      </c>
      <c r="S47" s="29">
        <f t="shared" si="16"/>
        <v>0.25</v>
      </c>
      <c r="T47" s="37">
        <f>'Graphiques GI'!$B$22 + 'Graphiques GI'!$B$21</f>
        <v>0.28975859351784256</v>
      </c>
      <c r="U47" s="37">
        <f>'Graphiques GI'!$B$21</f>
        <v>0.10756414907339812</v>
      </c>
      <c r="V47" s="37">
        <f>'Graphiques GI'!$B$21</f>
        <v>0.10756414907339812</v>
      </c>
      <c r="W47" s="38">
        <f t="shared" si="17"/>
        <v>0.39</v>
      </c>
      <c r="X47" s="39">
        <f>'Graphiques GI'!$B$34 + 'Graphiques GI'!$B$33</f>
        <v>0.81194469877644415</v>
      </c>
      <c r="Y47" s="39">
        <f>'Graphiques GI'!$B$33</f>
        <v>0.26672247655422188</v>
      </c>
      <c r="Z47" s="39">
        <f>'Graphiques GI'!$B$33</f>
        <v>0.26672247655422188</v>
      </c>
      <c r="AA47" s="40">
        <f t="shared" si="18"/>
        <v>0.36</v>
      </c>
      <c r="AB47" s="39">
        <f>'Graphiques GI'!$B$46 + 'Graphiques GI'!$B$45</f>
        <v>0.29358350976639624</v>
      </c>
      <c r="AC47" s="39">
        <f>'Graphiques GI'!$B$45</f>
        <v>0.12688906532195182</v>
      </c>
      <c r="AD47" s="39">
        <f>'Graphiques GI'!$B$45</f>
        <v>0.12688906532195182</v>
      </c>
      <c r="AE47" s="38">
        <f t="shared" si="19"/>
        <v>0.5</v>
      </c>
      <c r="AF47" s="39">
        <f>'Graphiques GI'!$B$58 + 'Graphiques GI'!$B$57</f>
        <v>0.44586151063667712</v>
      </c>
      <c r="AG47" s="39">
        <f>'Graphiques GI'!$B$57</f>
        <v>0.16452817730334371</v>
      </c>
      <c r="AH47" s="39">
        <f>'Graphiques GI'!$B$57</f>
        <v>0.16452817730334371</v>
      </c>
      <c r="AI47" s="40">
        <f t="shared" si="20"/>
        <v>0.56000000000000005</v>
      </c>
      <c r="AJ47" s="39">
        <f>'Graphiques GI'!$B$70 + 'Graphiques GI'!$B$69</f>
        <v>0.43350371809687827</v>
      </c>
      <c r="AK47" s="39">
        <f>'Graphiques GI'!$B$69</f>
        <v>0.16369816254132286</v>
      </c>
      <c r="AL47" s="39">
        <f>'Graphiques GI'!$B$69</f>
        <v>0.16369816254132286</v>
      </c>
      <c r="AM47" s="38">
        <f t="shared" si="21"/>
        <v>0.63</v>
      </c>
      <c r="AN47" s="39">
        <f>'Graphiques GI'!$B$82 + 'Graphiques GI'!$B$81</f>
        <v>0.61833434579183444</v>
      </c>
      <c r="AO47" s="39">
        <f>'Graphiques GI'!$B$81</f>
        <v>0.18468569714318567</v>
      </c>
      <c r="AP47" s="39">
        <f>'Graphiques GI'!$B$81</f>
        <v>0.18468569714318567</v>
      </c>
      <c r="AQ47" s="40">
        <f t="shared" si="22"/>
        <v>0.66999999999999993</v>
      </c>
      <c r="AR47" s="39">
        <f>'Graphiques GI'!$B$94 + 'Graphiques GI'!$B$93</f>
        <v>0.51434309459725625</v>
      </c>
      <c r="AS47" s="39">
        <f>'Graphiques GI'!$B$93</f>
        <v>0.19019031681947857</v>
      </c>
      <c r="AT47" s="39">
        <f>'Graphiques GI'!$B$93</f>
        <v>0.19019031681947857</v>
      </c>
      <c r="AU47" s="38">
        <f t="shared" si="23"/>
        <v>0.58000000000000007</v>
      </c>
      <c r="AV47" s="39">
        <f>'Graphiques GI'!$B$106 + 'Graphiques GI'!$B$105</f>
        <v>0.43080513516816776</v>
      </c>
      <c r="AW47" s="39">
        <f>'Graphiques GI'!$B$105</f>
        <v>0.17391624627927879</v>
      </c>
      <c r="AX47" s="39">
        <f>'Graphiques GI'!$B$105</f>
        <v>0.17391624627927879</v>
      </c>
      <c r="AY47" s="40">
        <f t="shared" si="24"/>
        <v>0.72</v>
      </c>
      <c r="AZ47" s="39">
        <f>'Graphiques GI'!$B$118 + 'Graphiques GI'!$B$117</f>
        <v>0.54303418480793253</v>
      </c>
      <c r="BA47" s="39">
        <f>'Graphiques GI'!$B$117</f>
        <v>0.208964740363488</v>
      </c>
      <c r="BB47" s="39">
        <f>'Graphiques GI'!$B$117</f>
        <v>0.208964740363488</v>
      </c>
      <c r="BC47" s="38">
        <f t="shared" si="25"/>
        <v>0.75</v>
      </c>
      <c r="BD47" s="39">
        <f>'Graphiques GI'!$B$130 + 'Graphiques GI'!$B$129</f>
        <v>0.62703807191536376</v>
      </c>
      <c r="BE47" s="39">
        <f>'Graphiques GI'!$B$129</f>
        <v>0.24103807191536383</v>
      </c>
      <c r="BF47" s="39">
        <f>'Graphiques GI'!$B$129</f>
        <v>0.24103807191536383</v>
      </c>
      <c r="BG47" s="40">
        <f t="shared" si="26"/>
        <v>0.24</v>
      </c>
      <c r="BH47" s="39">
        <f>'Graphiques GI'!$B$142 + 'Graphiques GI'!$B$141</f>
        <v>0.78975212279544837</v>
      </c>
      <c r="BI47" s="39">
        <f>'Graphiques GI'!$B$141</f>
        <v>0.22812712279544856</v>
      </c>
      <c r="BJ47" s="39">
        <f>'Graphiques GI'!$B$141</f>
        <v>0.22812712279544856</v>
      </c>
      <c r="BK47" s="38">
        <f t="shared" si="27"/>
        <v>0.35</v>
      </c>
      <c r="BL47" s="39">
        <f>'Graphiques GI'!$B$154 + 'Graphiques GI'!$B$153</f>
        <v>0.69737848214039344</v>
      </c>
      <c r="BM47" s="39">
        <f>'Graphiques GI'!$B$153</f>
        <v>0.19929514880706004</v>
      </c>
      <c r="BN47" s="39">
        <f>'Graphiques GI'!$B$153</f>
        <v>0.19929514880706004</v>
      </c>
      <c r="BO47" s="40">
        <f t="shared" si="28"/>
        <v>0.27</v>
      </c>
      <c r="BP47" s="39">
        <f>'Graphiques GI'!$B$166 + 'Graphiques GI'!$B$165</f>
        <v>0.73399069004916406</v>
      </c>
      <c r="BQ47" s="39">
        <f>'Graphiques GI'!$B$165</f>
        <v>0.20681013449360838</v>
      </c>
      <c r="BR47" s="39">
        <f>'Graphiques GI'!$B$165</f>
        <v>0.20681013449360838</v>
      </c>
      <c r="BS47" s="38">
        <f t="shared" si="29"/>
        <v>0.1100000000000001</v>
      </c>
      <c r="BT47" s="39">
        <f>'Graphiques GI'!$B$178 + 'Graphiques GI'!$B$177</f>
        <v>0.70591447730495149</v>
      </c>
      <c r="BU47" s="39">
        <f>'Graphiques GI'!$B$177</f>
        <v>0.19680336619384053</v>
      </c>
      <c r="BV47" s="39">
        <f>'Graphiques GI'!$B$177</f>
        <v>0.19680336619384053</v>
      </c>
    </row>
    <row r="48" spans="1:74">
      <c r="A48" s="22">
        <v>43556</v>
      </c>
      <c r="B48" s="20">
        <f t="shared" si="15"/>
        <v>47</v>
      </c>
      <c r="C48" s="19">
        <v>52993246</v>
      </c>
      <c r="D48" s="24" t="e">
        <f>NA()</f>
        <v>#N/A</v>
      </c>
      <c r="E48" s="29">
        <v>0.39</v>
      </c>
      <c r="F48" s="38">
        <v>0.93</v>
      </c>
      <c r="G48" s="29">
        <v>0.43</v>
      </c>
      <c r="H48" s="38">
        <v>0.63</v>
      </c>
      <c r="I48" s="29">
        <v>0.75</v>
      </c>
      <c r="J48" s="38">
        <v>0.89</v>
      </c>
      <c r="K48" s="29">
        <v>0.97</v>
      </c>
      <c r="L48" s="38">
        <v>0.76</v>
      </c>
      <c r="M48" s="29">
        <v>0.87</v>
      </c>
      <c r="N48" s="38">
        <v>0.94</v>
      </c>
      <c r="O48" s="29">
        <v>0.97</v>
      </c>
      <c r="P48" s="38">
        <v>0.97</v>
      </c>
      <c r="Q48" s="29">
        <v>0.96</v>
      </c>
      <c r="R48" s="38">
        <v>0.8</v>
      </c>
      <c r="S48" s="29">
        <f t="shared" si="16"/>
        <v>0.19</v>
      </c>
      <c r="T48" s="37">
        <f>'Graphiques GI'!$B$22 + 'Graphiques GI'!$B$21</f>
        <v>0.28975859351784256</v>
      </c>
      <c r="U48" s="37">
        <f>'Graphiques GI'!$B$21</f>
        <v>0.10756414907339812</v>
      </c>
      <c r="V48" s="37">
        <f>'Graphiques GI'!$B$21</f>
        <v>0.10756414907339812</v>
      </c>
      <c r="W48" s="38">
        <f t="shared" si="17"/>
        <v>9.000000000000008E-2</v>
      </c>
      <c r="X48" s="39">
        <f>'Graphiques GI'!$B$34 + 'Graphiques GI'!$B$33</f>
        <v>0.81194469877644415</v>
      </c>
      <c r="Y48" s="39">
        <f>'Graphiques GI'!$B$33</f>
        <v>0.26672247655422188</v>
      </c>
      <c r="Z48" s="39">
        <f>'Graphiques GI'!$B$33</f>
        <v>0.26672247655422188</v>
      </c>
      <c r="AA48" s="40">
        <f t="shared" si="18"/>
        <v>0.36</v>
      </c>
      <c r="AB48" s="39">
        <f>'Graphiques GI'!$B$46 + 'Graphiques GI'!$B$45</f>
        <v>0.29358350976639624</v>
      </c>
      <c r="AC48" s="39">
        <f>'Graphiques GI'!$B$45</f>
        <v>0.12688906532195182</v>
      </c>
      <c r="AD48" s="39">
        <f>'Graphiques GI'!$B$45</f>
        <v>0.12688906532195182</v>
      </c>
      <c r="AE48" s="38">
        <f t="shared" si="19"/>
        <v>0.25</v>
      </c>
      <c r="AF48" s="39">
        <f>'Graphiques GI'!$B$58 + 'Graphiques GI'!$B$57</f>
        <v>0.44586151063667712</v>
      </c>
      <c r="AG48" s="39">
        <f>'Graphiques GI'!$B$57</f>
        <v>0.16452817730334371</v>
      </c>
      <c r="AH48" s="39">
        <f>'Graphiques GI'!$B$57</f>
        <v>0.16452817730334371</v>
      </c>
      <c r="AI48" s="40">
        <f t="shared" si="20"/>
        <v>0.4</v>
      </c>
      <c r="AJ48" s="39">
        <f>'Graphiques GI'!$B$70 + 'Graphiques GI'!$B$69</f>
        <v>0.43350371809687827</v>
      </c>
      <c r="AK48" s="39">
        <f>'Graphiques GI'!$B$69</f>
        <v>0.16369816254132286</v>
      </c>
      <c r="AL48" s="39">
        <f>'Graphiques GI'!$B$69</f>
        <v>0.16369816254132286</v>
      </c>
      <c r="AM48" s="38">
        <f t="shared" si="21"/>
        <v>0.46</v>
      </c>
      <c r="AN48" s="39">
        <f>'Graphiques GI'!$B$82 + 'Graphiques GI'!$B$81</f>
        <v>0.61833434579183444</v>
      </c>
      <c r="AO48" s="39">
        <f>'Graphiques GI'!$B$81</f>
        <v>0.18468569714318567</v>
      </c>
      <c r="AP48" s="39">
        <f>'Graphiques GI'!$B$81</f>
        <v>0.18468569714318567</v>
      </c>
      <c r="AQ48" s="40">
        <f t="shared" si="22"/>
        <v>0.38</v>
      </c>
      <c r="AR48" s="39">
        <f>'Graphiques GI'!$B$94 + 'Graphiques GI'!$B$93</f>
        <v>0.51434309459725625</v>
      </c>
      <c r="AS48" s="39">
        <f>'Graphiques GI'!$B$93</f>
        <v>0.19019031681947857</v>
      </c>
      <c r="AT48" s="39">
        <f>'Graphiques GI'!$B$93</f>
        <v>0.19019031681947857</v>
      </c>
      <c r="AU48" s="38">
        <f t="shared" si="23"/>
        <v>0.34</v>
      </c>
      <c r="AV48" s="39">
        <f>'Graphiques GI'!$B$106 + 'Graphiques GI'!$B$105</f>
        <v>0.43080513516816776</v>
      </c>
      <c r="AW48" s="39">
        <f>'Graphiques GI'!$B$105</f>
        <v>0.17391624627927879</v>
      </c>
      <c r="AX48" s="39">
        <f>'Graphiques GI'!$B$105</f>
        <v>0.17391624627927879</v>
      </c>
      <c r="AY48" s="40">
        <f t="shared" si="24"/>
        <v>0.32999999999999996</v>
      </c>
      <c r="AZ48" s="39">
        <f>'Graphiques GI'!$B$118 + 'Graphiques GI'!$B$117</f>
        <v>0.54303418480793253</v>
      </c>
      <c r="BA48" s="39">
        <f>'Graphiques GI'!$B$117</f>
        <v>0.208964740363488</v>
      </c>
      <c r="BB48" s="39">
        <f>'Graphiques GI'!$B$117</f>
        <v>0.208964740363488</v>
      </c>
      <c r="BC48" s="38">
        <f t="shared" si="25"/>
        <v>0.25</v>
      </c>
      <c r="BD48" s="39">
        <f>'Graphiques GI'!$B$130 + 'Graphiques GI'!$B$129</f>
        <v>0.62703807191536376</v>
      </c>
      <c r="BE48" s="39">
        <f>'Graphiques GI'!$B$129</f>
        <v>0.24103807191536383</v>
      </c>
      <c r="BF48" s="39">
        <f>'Graphiques GI'!$B$129</f>
        <v>0.24103807191536383</v>
      </c>
      <c r="BG48" s="40">
        <f t="shared" si="26"/>
        <v>0.36</v>
      </c>
      <c r="BH48" s="39">
        <f>'Graphiques GI'!$B$142 + 'Graphiques GI'!$B$141</f>
        <v>0.78975212279544837</v>
      </c>
      <c r="BI48" s="39">
        <f>'Graphiques GI'!$B$141</f>
        <v>0.22812712279544856</v>
      </c>
      <c r="BJ48" s="39">
        <f>'Graphiques GI'!$B$141</f>
        <v>0.22812712279544856</v>
      </c>
      <c r="BK48" s="38">
        <f t="shared" si="27"/>
        <v>0.43999999999999995</v>
      </c>
      <c r="BL48" s="39">
        <f>'Graphiques GI'!$B$154 + 'Graphiques GI'!$B$153</f>
        <v>0.69737848214039344</v>
      </c>
      <c r="BM48" s="39">
        <f>'Graphiques GI'!$B$153</f>
        <v>0.19929514880706004</v>
      </c>
      <c r="BN48" s="39">
        <f>'Graphiques GI'!$B$153</f>
        <v>0.19929514880706004</v>
      </c>
      <c r="BO48" s="40">
        <f t="shared" si="28"/>
        <v>0.45999999999999996</v>
      </c>
      <c r="BP48" s="39">
        <f>'Graphiques GI'!$B$166 + 'Graphiques GI'!$B$165</f>
        <v>0.73399069004916406</v>
      </c>
      <c r="BQ48" s="39">
        <f>'Graphiques GI'!$B$165</f>
        <v>0.20681013449360838</v>
      </c>
      <c r="BR48" s="39">
        <f>'Graphiques GI'!$B$165</f>
        <v>0.20681013449360838</v>
      </c>
      <c r="BS48" s="38">
        <f t="shared" si="29"/>
        <v>0.37000000000000005</v>
      </c>
      <c r="BT48" s="39">
        <f>'Graphiques GI'!$B$178 + 'Graphiques GI'!$B$177</f>
        <v>0.70591447730495149</v>
      </c>
      <c r="BU48" s="39">
        <f>'Graphiques GI'!$B$177</f>
        <v>0.19680336619384053</v>
      </c>
      <c r="BV48" s="39">
        <f>'Graphiques GI'!$B$177</f>
        <v>0.19680336619384053</v>
      </c>
    </row>
    <row r="49" spans="1:74">
      <c r="A49" s="22">
        <v>43556</v>
      </c>
      <c r="B49" s="21">
        <f t="shared" si="15"/>
        <v>48</v>
      </c>
      <c r="C49" s="19">
        <v>53005005</v>
      </c>
      <c r="D49" s="24" t="e">
        <f>NA()</f>
        <v>#N/A</v>
      </c>
      <c r="E49" s="29">
        <v>0.2</v>
      </c>
      <c r="F49" s="38">
        <v>0.84</v>
      </c>
      <c r="G49" s="29">
        <v>7.0000000000000007E-2</v>
      </c>
      <c r="H49" s="38">
        <v>0.38</v>
      </c>
      <c r="I49" s="29">
        <v>0.35</v>
      </c>
      <c r="J49" s="38">
        <v>0.43</v>
      </c>
      <c r="K49" s="29">
        <v>0.59</v>
      </c>
      <c r="L49" s="38">
        <v>0.42</v>
      </c>
      <c r="M49" s="29">
        <v>0.54</v>
      </c>
      <c r="N49" s="38">
        <v>0.69</v>
      </c>
      <c r="O49" s="29">
        <v>0.61</v>
      </c>
      <c r="P49" s="38">
        <v>0.53</v>
      </c>
      <c r="Q49" s="29">
        <v>0.5</v>
      </c>
      <c r="R49" s="38">
        <v>0.43</v>
      </c>
      <c r="S49" s="29">
        <f t="shared" si="16"/>
        <v>0.06</v>
      </c>
      <c r="T49" s="37">
        <f>'Graphiques GI'!$B$22 + 'Graphiques GI'!$B$21</f>
        <v>0.28975859351784256</v>
      </c>
      <c r="U49" s="37">
        <f>'Graphiques GI'!$B$21</f>
        <v>0.10756414907339812</v>
      </c>
      <c r="V49" s="37">
        <f>'Graphiques GI'!$B$21</f>
        <v>0.10756414907339812</v>
      </c>
      <c r="W49" s="38">
        <f t="shared" si="17"/>
        <v>0.22000000000000008</v>
      </c>
      <c r="X49" s="39">
        <f>'Graphiques GI'!$B$34 + 'Graphiques GI'!$B$33</f>
        <v>0.81194469877644415</v>
      </c>
      <c r="Y49" s="39">
        <f>'Graphiques GI'!$B$33</f>
        <v>0.26672247655422188</v>
      </c>
      <c r="Z49" s="39">
        <f>'Graphiques GI'!$B$33</f>
        <v>0.26672247655422188</v>
      </c>
      <c r="AA49" s="40">
        <f t="shared" si="18"/>
        <v>0</v>
      </c>
      <c r="AB49" s="39">
        <f>'Graphiques GI'!$B$46 + 'Graphiques GI'!$B$45</f>
        <v>0.29358350976639624</v>
      </c>
      <c r="AC49" s="39">
        <f>'Graphiques GI'!$B$45</f>
        <v>0.12688906532195182</v>
      </c>
      <c r="AD49" s="39">
        <f>'Graphiques GI'!$B$45</f>
        <v>0.12688906532195182</v>
      </c>
      <c r="AE49" s="38">
        <f t="shared" si="19"/>
        <v>0</v>
      </c>
      <c r="AF49" s="39">
        <f>'Graphiques GI'!$B$58 + 'Graphiques GI'!$B$57</f>
        <v>0.44586151063667712</v>
      </c>
      <c r="AG49" s="39">
        <f>'Graphiques GI'!$B$57</f>
        <v>0.16452817730334371</v>
      </c>
      <c r="AH49" s="39">
        <f>'Graphiques GI'!$B$57</f>
        <v>0.16452817730334371</v>
      </c>
      <c r="AI49" s="40">
        <f t="shared" si="20"/>
        <v>0.10000000000000003</v>
      </c>
      <c r="AJ49" s="39">
        <f>'Graphiques GI'!$B$70 + 'Graphiques GI'!$B$69</f>
        <v>0.43350371809687827</v>
      </c>
      <c r="AK49" s="39">
        <f>'Graphiques GI'!$B$69</f>
        <v>0.16369816254132286</v>
      </c>
      <c r="AL49" s="39">
        <f>'Graphiques GI'!$B$69</f>
        <v>0.16369816254132286</v>
      </c>
      <c r="AM49" s="38">
        <f t="shared" si="21"/>
        <v>9.0000000000000024E-2</v>
      </c>
      <c r="AN49" s="39">
        <f>'Graphiques GI'!$B$82 + 'Graphiques GI'!$B$81</f>
        <v>0.61833434579183444</v>
      </c>
      <c r="AO49" s="39">
        <f>'Graphiques GI'!$B$81</f>
        <v>0.18468569714318567</v>
      </c>
      <c r="AP49" s="39">
        <f>'Graphiques GI'!$B$81</f>
        <v>0.18468569714318567</v>
      </c>
      <c r="AQ49" s="40">
        <f t="shared" si="22"/>
        <v>5.9999999999999942E-2</v>
      </c>
      <c r="AR49" s="39">
        <f>'Graphiques GI'!$B$94 + 'Graphiques GI'!$B$93</f>
        <v>0.51434309459725625</v>
      </c>
      <c r="AS49" s="39">
        <f>'Graphiques GI'!$B$93</f>
        <v>0.19019031681947857</v>
      </c>
      <c r="AT49" s="39">
        <f>'Graphiques GI'!$B$93</f>
        <v>0.19019031681947857</v>
      </c>
      <c r="AU49" s="38">
        <f t="shared" si="23"/>
        <v>9.9999999999999978E-2</v>
      </c>
      <c r="AV49" s="39">
        <f>'Graphiques GI'!$B$106 + 'Graphiques GI'!$B$105</f>
        <v>0.43080513516816776</v>
      </c>
      <c r="AW49" s="39">
        <f>'Graphiques GI'!$B$105</f>
        <v>0.17391624627927879</v>
      </c>
      <c r="AX49" s="39">
        <f>'Graphiques GI'!$B$105</f>
        <v>0.17391624627927879</v>
      </c>
      <c r="AY49" s="40">
        <f t="shared" si="24"/>
        <v>0.11000000000000004</v>
      </c>
      <c r="AZ49" s="39">
        <f>'Graphiques GI'!$B$118 + 'Graphiques GI'!$B$117</f>
        <v>0.54303418480793253</v>
      </c>
      <c r="BA49" s="39">
        <f>'Graphiques GI'!$B$117</f>
        <v>0.208964740363488</v>
      </c>
      <c r="BB49" s="39">
        <f>'Graphiques GI'!$B$117</f>
        <v>0.208964740363488</v>
      </c>
      <c r="BC49" s="38">
        <f t="shared" si="25"/>
        <v>0.1399999999999999</v>
      </c>
      <c r="BD49" s="39">
        <f>'Graphiques GI'!$B$130 + 'Graphiques GI'!$B$129</f>
        <v>0.62703807191536376</v>
      </c>
      <c r="BE49" s="39">
        <f>'Graphiques GI'!$B$129</f>
        <v>0.24103807191536383</v>
      </c>
      <c r="BF49" s="39">
        <f>'Graphiques GI'!$B$129</f>
        <v>0.24103807191536383</v>
      </c>
      <c r="BG49" s="40">
        <f t="shared" si="26"/>
        <v>0.20999999999999996</v>
      </c>
      <c r="BH49" s="39">
        <f>'Graphiques GI'!$B$142 + 'Graphiques GI'!$B$141</f>
        <v>0.78975212279544837</v>
      </c>
      <c r="BI49" s="39">
        <f>'Graphiques GI'!$B$141</f>
        <v>0.22812712279544856</v>
      </c>
      <c r="BJ49" s="39">
        <f>'Graphiques GI'!$B$141</f>
        <v>0.22812712279544856</v>
      </c>
      <c r="BK49" s="38">
        <f t="shared" si="27"/>
        <v>0.21000000000000002</v>
      </c>
      <c r="BL49" s="39">
        <f>'Graphiques GI'!$B$154 + 'Graphiques GI'!$B$153</f>
        <v>0.69737848214039344</v>
      </c>
      <c r="BM49" s="39">
        <f>'Graphiques GI'!$B$153</f>
        <v>0.19929514880706004</v>
      </c>
      <c r="BN49" s="39">
        <f>'Graphiques GI'!$B$153</f>
        <v>0.19929514880706004</v>
      </c>
      <c r="BO49" s="40">
        <f t="shared" si="28"/>
        <v>0.15999999999999998</v>
      </c>
      <c r="BP49" s="39">
        <f>'Graphiques GI'!$B$166 + 'Graphiques GI'!$B$165</f>
        <v>0.73399069004916406</v>
      </c>
      <c r="BQ49" s="39">
        <f>'Graphiques GI'!$B$165</f>
        <v>0.20681013449360838</v>
      </c>
      <c r="BR49" s="39">
        <f>'Graphiques GI'!$B$165</f>
        <v>0.20681013449360838</v>
      </c>
      <c r="BS49" s="38">
        <f t="shared" si="29"/>
        <v>2.9999999999999971E-2</v>
      </c>
      <c r="BT49" s="39">
        <f>'Graphiques GI'!$B$178 + 'Graphiques GI'!$B$177</f>
        <v>0.70591447730495149</v>
      </c>
      <c r="BU49" s="39">
        <f>'Graphiques GI'!$B$177</f>
        <v>0.19680336619384053</v>
      </c>
      <c r="BV49" s="39">
        <f>'Graphiques GI'!$B$177</f>
        <v>0.19680336619384053</v>
      </c>
    </row>
    <row r="50" spans="1:74">
      <c r="A50" s="22">
        <v>43556</v>
      </c>
      <c r="B50" s="20">
        <f t="shared" si="15"/>
        <v>49</v>
      </c>
      <c r="C50" s="19">
        <v>52984470</v>
      </c>
      <c r="D50" s="24" t="e">
        <f>NA()</f>
        <v>#N/A</v>
      </c>
      <c r="E50" s="29">
        <v>0.26</v>
      </c>
      <c r="F50" s="38">
        <v>1.06</v>
      </c>
      <c r="G50" s="29">
        <v>7.0000000000000007E-2</v>
      </c>
      <c r="H50" s="38">
        <v>0.38</v>
      </c>
      <c r="I50" s="29">
        <v>0.45</v>
      </c>
      <c r="J50" s="38">
        <v>0.52</v>
      </c>
      <c r="K50" s="29">
        <v>0.53</v>
      </c>
      <c r="L50" s="38">
        <v>0.32</v>
      </c>
      <c r="M50" s="29">
        <v>0.43</v>
      </c>
      <c r="N50" s="38">
        <v>0.55000000000000004</v>
      </c>
      <c r="O50" s="29">
        <v>0.4</v>
      </c>
      <c r="P50" s="38">
        <v>0.32</v>
      </c>
      <c r="Q50" s="29">
        <v>0.34</v>
      </c>
      <c r="R50" s="38">
        <v>0.4</v>
      </c>
      <c r="S50" s="29">
        <f t="shared" si="16"/>
        <v>0.11000000000000001</v>
      </c>
      <c r="T50" s="37">
        <f>'Graphiques GI'!$B$22 + 'Graphiques GI'!$B$21</f>
        <v>0.28975859351784256</v>
      </c>
      <c r="U50" s="37">
        <f>'Graphiques GI'!$B$21</f>
        <v>0.10756414907339812</v>
      </c>
      <c r="V50" s="37">
        <f>'Graphiques GI'!$B$21</f>
        <v>0.10756414907339812</v>
      </c>
      <c r="W50" s="38">
        <f t="shared" si="17"/>
        <v>0.32000000000000006</v>
      </c>
      <c r="X50" s="39">
        <f>'Graphiques GI'!$B$34 + 'Graphiques GI'!$B$33</f>
        <v>0.81194469877644415</v>
      </c>
      <c r="Y50" s="39">
        <f>'Graphiques GI'!$B$33</f>
        <v>0.26672247655422188</v>
      </c>
      <c r="Z50" s="39">
        <f>'Graphiques GI'!$B$33</f>
        <v>0.26672247655422188</v>
      </c>
      <c r="AA50" s="40">
        <f t="shared" si="18"/>
        <v>0.27999999999999997</v>
      </c>
      <c r="AB50" s="39">
        <f>'Graphiques GI'!$B$46 + 'Graphiques GI'!$B$45</f>
        <v>0.29358350976639624</v>
      </c>
      <c r="AC50" s="39">
        <f>'Graphiques GI'!$B$45</f>
        <v>0.12688906532195182</v>
      </c>
      <c r="AD50" s="39">
        <f>'Graphiques GI'!$B$45</f>
        <v>0.12688906532195182</v>
      </c>
      <c r="AE50" s="38">
        <f t="shared" si="19"/>
        <v>0.16</v>
      </c>
      <c r="AF50" s="39">
        <f>'Graphiques GI'!$B$58 + 'Graphiques GI'!$B$57</f>
        <v>0.44586151063667712</v>
      </c>
      <c r="AG50" s="39">
        <f>'Graphiques GI'!$B$57</f>
        <v>0.16452817730334371</v>
      </c>
      <c r="AH50" s="39">
        <f>'Graphiques GI'!$B$57</f>
        <v>0.16452817730334371</v>
      </c>
      <c r="AI50" s="40">
        <f t="shared" si="20"/>
        <v>0.25</v>
      </c>
      <c r="AJ50" s="39">
        <f>'Graphiques GI'!$B$70 + 'Graphiques GI'!$B$69</f>
        <v>0.43350371809687827</v>
      </c>
      <c r="AK50" s="39">
        <f>'Graphiques GI'!$B$69</f>
        <v>0.16369816254132286</v>
      </c>
      <c r="AL50" s="39">
        <f>'Graphiques GI'!$B$69</f>
        <v>0.16369816254132286</v>
      </c>
      <c r="AM50" s="38">
        <f t="shared" si="21"/>
        <v>0.43000000000000005</v>
      </c>
      <c r="AN50" s="39">
        <f>'Graphiques GI'!$B$82 + 'Graphiques GI'!$B$81</f>
        <v>0.61833434579183444</v>
      </c>
      <c r="AO50" s="39">
        <f>'Graphiques GI'!$B$81</f>
        <v>0.18468569714318567</v>
      </c>
      <c r="AP50" s="39">
        <f>'Graphiques GI'!$B$81</f>
        <v>0.18468569714318567</v>
      </c>
      <c r="AQ50" s="40">
        <f t="shared" si="22"/>
        <v>0.51</v>
      </c>
      <c r="AR50" s="39">
        <f>'Graphiques GI'!$B$94 + 'Graphiques GI'!$B$93</f>
        <v>0.51434309459725625</v>
      </c>
      <c r="AS50" s="39">
        <f>'Graphiques GI'!$B$93</f>
        <v>0.19019031681947857</v>
      </c>
      <c r="AT50" s="39">
        <f>'Graphiques GI'!$B$93</f>
        <v>0.19019031681947857</v>
      </c>
      <c r="AU50" s="38">
        <f t="shared" si="23"/>
        <v>0.29000000000000004</v>
      </c>
      <c r="AV50" s="39">
        <f>'Graphiques GI'!$B$106 + 'Graphiques GI'!$B$105</f>
        <v>0.43080513516816776</v>
      </c>
      <c r="AW50" s="39">
        <f>'Graphiques GI'!$B$105</f>
        <v>0.17391624627927879</v>
      </c>
      <c r="AX50" s="39">
        <f>'Graphiques GI'!$B$105</f>
        <v>0.17391624627927879</v>
      </c>
      <c r="AY50" s="40">
        <f t="shared" si="24"/>
        <v>0.31</v>
      </c>
      <c r="AZ50" s="39">
        <f>'Graphiques GI'!$B$118 + 'Graphiques GI'!$B$117</f>
        <v>0.54303418480793253</v>
      </c>
      <c r="BA50" s="39">
        <f>'Graphiques GI'!$B$117</f>
        <v>0.208964740363488</v>
      </c>
      <c r="BB50" s="39">
        <f>'Graphiques GI'!$B$117</f>
        <v>0.208964740363488</v>
      </c>
      <c r="BC50" s="38">
        <f t="shared" si="25"/>
        <v>0.35000000000000003</v>
      </c>
      <c r="BD50" s="39">
        <f>'Graphiques GI'!$B$130 + 'Graphiques GI'!$B$129</f>
        <v>0.62703807191536376</v>
      </c>
      <c r="BE50" s="39">
        <f>'Graphiques GI'!$B$129</f>
        <v>0.24103807191536383</v>
      </c>
      <c r="BF50" s="39">
        <f>'Graphiques GI'!$B$129</f>
        <v>0.24103807191536383</v>
      </c>
      <c r="BG50" s="40">
        <f t="shared" si="26"/>
        <v>0.14000000000000001</v>
      </c>
      <c r="BH50" s="39">
        <f>'Graphiques GI'!$B$142 + 'Graphiques GI'!$B$141</f>
        <v>0.78975212279544837</v>
      </c>
      <c r="BI50" s="39">
        <f>'Graphiques GI'!$B$141</f>
        <v>0.22812712279544856</v>
      </c>
      <c r="BJ50" s="39">
        <f>'Graphiques GI'!$B$141</f>
        <v>0.22812712279544856</v>
      </c>
      <c r="BK50" s="38">
        <f t="shared" si="27"/>
        <v>0.2</v>
      </c>
      <c r="BL50" s="39">
        <f>'Graphiques GI'!$B$154 + 'Graphiques GI'!$B$153</f>
        <v>0.69737848214039344</v>
      </c>
      <c r="BM50" s="39">
        <f>'Graphiques GI'!$B$153</f>
        <v>0.19929514880706004</v>
      </c>
      <c r="BN50" s="39">
        <f>'Graphiques GI'!$B$153</f>
        <v>0.19929514880706004</v>
      </c>
      <c r="BO50" s="40">
        <f t="shared" si="28"/>
        <v>0.12999999999999995</v>
      </c>
      <c r="BP50" s="39">
        <f>'Graphiques GI'!$B$166 + 'Graphiques GI'!$B$165</f>
        <v>0.73399069004916406</v>
      </c>
      <c r="BQ50" s="39">
        <f>'Graphiques GI'!$B$165</f>
        <v>0.20681013449360838</v>
      </c>
      <c r="BR50" s="39">
        <f>'Graphiques GI'!$B$165</f>
        <v>0.20681013449360838</v>
      </c>
      <c r="BS50" s="38">
        <f t="shared" si="29"/>
        <v>5.0000000000000044E-2</v>
      </c>
      <c r="BT50" s="39">
        <f>'Graphiques GI'!$B$178 + 'Graphiques GI'!$B$177</f>
        <v>0.70591447730495149</v>
      </c>
      <c r="BU50" s="39">
        <f>'Graphiques GI'!$B$177</f>
        <v>0.19680336619384053</v>
      </c>
      <c r="BV50" s="39">
        <f>'Graphiques GI'!$B$177</f>
        <v>0.19680336619384053</v>
      </c>
    </row>
    <row r="51" spans="1:74">
      <c r="A51" s="22">
        <v>43556</v>
      </c>
      <c r="B51" s="21">
        <f t="shared" si="15"/>
        <v>50</v>
      </c>
      <c r="C51" s="19">
        <v>53012710</v>
      </c>
      <c r="D51" s="24" t="e">
        <f>NA()</f>
        <v>#N/A</v>
      </c>
      <c r="E51" s="29">
        <v>0.15</v>
      </c>
      <c r="F51" s="38">
        <v>0.74</v>
      </c>
      <c r="G51" s="29">
        <v>0.35</v>
      </c>
      <c r="H51" s="38">
        <v>0.22</v>
      </c>
      <c r="I51" s="29">
        <v>0.2</v>
      </c>
      <c r="J51" s="38">
        <v>0.09</v>
      </c>
      <c r="K51" s="29">
        <v>0.02</v>
      </c>
      <c r="L51" s="38">
        <v>0.03</v>
      </c>
      <c r="M51" s="29">
        <v>0.12</v>
      </c>
      <c r="N51" s="38">
        <v>0.2</v>
      </c>
      <c r="O51" s="29">
        <v>0.54</v>
      </c>
      <c r="P51" s="38">
        <v>0.52</v>
      </c>
      <c r="Q51" s="29">
        <v>0.47</v>
      </c>
      <c r="R51" s="38">
        <v>0.35</v>
      </c>
      <c r="S51" s="29">
        <f t="shared" si="16"/>
        <v>0.19999999999999998</v>
      </c>
      <c r="T51" s="37">
        <f>'Graphiques GI'!$B$22 + 'Graphiques GI'!$B$21</f>
        <v>0.28975859351784256</v>
      </c>
      <c r="U51" s="37">
        <f>'Graphiques GI'!$B$21</f>
        <v>0.10756414907339812</v>
      </c>
      <c r="V51" s="37">
        <f>'Graphiques GI'!$B$21</f>
        <v>0.10756414907339812</v>
      </c>
      <c r="W51" s="38">
        <f t="shared" si="17"/>
        <v>0.17999999999999994</v>
      </c>
      <c r="X51" s="39">
        <f>'Graphiques GI'!$B$34 + 'Graphiques GI'!$B$33</f>
        <v>0.81194469877644415</v>
      </c>
      <c r="Y51" s="39">
        <f>'Graphiques GI'!$B$33</f>
        <v>0.26672247655422188</v>
      </c>
      <c r="Z51" s="39">
        <f>'Graphiques GI'!$B$33</f>
        <v>0.26672247655422188</v>
      </c>
      <c r="AA51" s="40">
        <f t="shared" si="18"/>
        <v>0.31999999999999995</v>
      </c>
      <c r="AB51" s="39">
        <f>'Graphiques GI'!$B$46 + 'Graphiques GI'!$B$45</f>
        <v>0.29358350976639624</v>
      </c>
      <c r="AC51" s="39">
        <f>'Graphiques GI'!$B$45</f>
        <v>0.12688906532195182</v>
      </c>
      <c r="AD51" s="39">
        <f>'Graphiques GI'!$B$45</f>
        <v>0.12688906532195182</v>
      </c>
      <c r="AE51" s="38">
        <f t="shared" si="19"/>
        <v>1.0000000000000009E-2</v>
      </c>
      <c r="AF51" s="39">
        <f>'Graphiques GI'!$B$58 + 'Graphiques GI'!$B$57</f>
        <v>0.44586151063667712</v>
      </c>
      <c r="AG51" s="39">
        <f>'Graphiques GI'!$B$57</f>
        <v>0.16452817730334371</v>
      </c>
      <c r="AH51" s="39">
        <f>'Graphiques GI'!$B$57</f>
        <v>0.16452817730334371</v>
      </c>
      <c r="AI51" s="40">
        <f t="shared" si="20"/>
        <v>8.9999999999999969E-2</v>
      </c>
      <c r="AJ51" s="39">
        <f>'Graphiques GI'!$B$70 + 'Graphiques GI'!$B$69</f>
        <v>0.43350371809687827</v>
      </c>
      <c r="AK51" s="39">
        <f>'Graphiques GI'!$B$69</f>
        <v>0.16369816254132286</v>
      </c>
      <c r="AL51" s="39">
        <f>'Graphiques GI'!$B$69</f>
        <v>0.16369816254132286</v>
      </c>
      <c r="AM51" s="38">
        <f t="shared" si="21"/>
        <v>0.21</v>
      </c>
      <c r="AN51" s="39">
        <f>'Graphiques GI'!$B$82 + 'Graphiques GI'!$B$81</f>
        <v>0.61833434579183444</v>
      </c>
      <c r="AO51" s="39">
        <f>'Graphiques GI'!$B$81</f>
        <v>0.18468569714318567</v>
      </c>
      <c r="AP51" s="39">
        <f>'Graphiques GI'!$B$81</f>
        <v>0.18468569714318567</v>
      </c>
      <c r="AQ51" s="40">
        <f t="shared" si="22"/>
        <v>0.42</v>
      </c>
      <c r="AR51" s="39">
        <f>'Graphiques GI'!$B$94 + 'Graphiques GI'!$B$93</f>
        <v>0.51434309459725625</v>
      </c>
      <c r="AS51" s="39">
        <f>'Graphiques GI'!$B$93</f>
        <v>0.19019031681947857</v>
      </c>
      <c r="AT51" s="39">
        <f>'Graphiques GI'!$B$93</f>
        <v>0.19019031681947857</v>
      </c>
      <c r="AU51" s="38">
        <f t="shared" si="23"/>
        <v>0.38</v>
      </c>
      <c r="AV51" s="39">
        <f>'Graphiques GI'!$B$106 + 'Graphiques GI'!$B$105</f>
        <v>0.43080513516816776</v>
      </c>
      <c r="AW51" s="39">
        <f>'Graphiques GI'!$B$105</f>
        <v>0.17391624627927879</v>
      </c>
      <c r="AX51" s="39">
        <f>'Graphiques GI'!$B$105</f>
        <v>0.17391624627927879</v>
      </c>
      <c r="AY51" s="40">
        <f t="shared" si="24"/>
        <v>0.25</v>
      </c>
      <c r="AZ51" s="39">
        <f>'Graphiques GI'!$B$118 + 'Graphiques GI'!$B$117</f>
        <v>0.54303418480793253</v>
      </c>
      <c r="BA51" s="39">
        <f>'Graphiques GI'!$B$117</f>
        <v>0.208964740363488</v>
      </c>
      <c r="BB51" s="39">
        <f>'Graphiques GI'!$B$117</f>
        <v>0.208964740363488</v>
      </c>
      <c r="BC51" s="38">
        <f t="shared" si="25"/>
        <v>0.18</v>
      </c>
      <c r="BD51" s="39">
        <f>'Graphiques GI'!$B$130 + 'Graphiques GI'!$B$129</f>
        <v>0.62703807191536376</v>
      </c>
      <c r="BE51" s="39">
        <f>'Graphiques GI'!$B$129</f>
        <v>0.24103807191536383</v>
      </c>
      <c r="BF51" s="39">
        <f>'Graphiques GI'!$B$129</f>
        <v>0.24103807191536383</v>
      </c>
      <c r="BG51" s="40">
        <f t="shared" si="26"/>
        <v>6.9999999999999951E-2</v>
      </c>
      <c r="BH51" s="39">
        <f>'Graphiques GI'!$B$142 + 'Graphiques GI'!$B$141</f>
        <v>0.78975212279544837</v>
      </c>
      <c r="BI51" s="39">
        <f>'Graphiques GI'!$B$141</f>
        <v>0.22812712279544856</v>
      </c>
      <c r="BJ51" s="39">
        <f>'Graphiques GI'!$B$141</f>
        <v>0.22812712279544856</v>
      </c>
      <c r="BK51" s="38">
        <f t="shared" si="27"/>
        <v>3.0000000000000027E-2</v>
      </c>
      <c r="BL51" s="39">
        <f>'Graphiques GI'!$B$154 + 'Graphiques GI'!$B$153</f>
        <v>0.69737848214039344</v>
      </c>
      <c r="BM51" s="39">
        <f>'Graphiques GI'!$B$153</f>
        <v>0.19929514880706004</v>
      </c>
      <c r="BN51" s="39">
        <f>'Graphiques GI'!$B$153</f>
        <v>0.19929514880706004</v>
      </c>
      <c r="BO51" s="40">
        <f t="shared" si="28"/>
        <v>9.9999999999999534E-3</v>
      </c>
      <c r="BP51" s="39">
        <f>'Graphiques GI'!$B$166 + 'Graphiques GI'!$B$165</f>
        <v>0.73399069004916406</v>
      </c>
      <c r="BQ51" s="39">
        <f>'Graphiques GI'!$B$165</f>
        <v>0.20681013449360838</v>
      </c>
      <c r="BR51" s="39">
        <f>'Graphiques GI'!$B$165</f>
        <v>0.20681013449360838</v>
      </c>
      <c r="BS51" s="38">
        <f t="shared" si="29"/>
        <v>0</v>
      </c>
      <c r="BT51" s="39">
        <f>'Graphiques GI'!$B$178 + 'Graphiques GI'!$B$177</f>
        <v>0.70591447730495149</v>
      </c>
      <c r="BU51" s="39">
        <f>'Graphiques GI'!$B$177</f>
        <v>0.19680336619384053</v>
      </c>
      <c r="BV51" s="39">
        <f>'Graphiques GI'!$B$177</f>
        <v>0.19680336619384053</v>
      </c>
    </row>
    <row r="52" spans="1:74">
      <c r="A52" s="22">
        <v>43556</v>
      </c>
      <c r="B52" s="20">
        <f t="shared" si="15"/>
        <v>51</v>
      </c>
      <c r="C52" s="19">
        <v>53012711</v>
      </c>
      <c r="D52" s="24" t="e">
        <f>NA()</f>
        <v>#N/A</v>
      </c>
      <c r="E52" s="29">
        <v>0.35</v>
      </c>
      <c r="F52" s="38">
        <v>0.56000000000000005</v>
      </c>
      <c r="G52" s="29">
        <v>0.03</v>
      </c>
      <c r="H52" s="38">
        <v>0.23</v>
      </c>
      <c r="I52" s="29">
        <v>0.28999999999999998</v>
      </c>
      <c r="J52" s="38">
        <v>0.3</v>
      </c>
      <c r="K52" s="29">
        <v>0.44</v>
      </c>
      <c r="L52" s="38">
        <v>0.41</v>
      </c>
      <c r="M52" s="29">
        <v>0.37</v>
      </c>
      <c r="N52" s="38">
        <v>0.38</v>
      </c>
      <c r="O52" s="29">
        <v>0.61</v>
      </c>
      <c r="P52" s="38">
        <v>0.55000000000000004</v>
      </c>
      <c r="Q52" s="29">
        <v>0.46</v>
      </c>
      <c r="R52" s="38">
        <v>0.35</v>
      </c>
      <c r="S52" s="29">
        <f t="shared" si="16"/>
        <v>4.0000000000000036E-2</v>
      </c>
      <c r="T52" s="37">
        <f>'Graphiques GI'!$B$22 + 'Graphiques GI'!$B$21</f>
        <v>0.28975859351784256</v>
      </c>
      <c r="U52" s="37">
        <f>'Graphiques GI'!$B$21</f>
        <v>0.10756414907339812</v>
      </c>
      <c r="V52" s="37">
        <f>'Graphiques GI'!$B$21</f>
        <v>0.10756414907339812</v>
      </c>
      <c r="W52" s="38">
        <f t="shared" si="17"/>
        <v>0.25</v>
      </c>
      <c r="X52" s="39">
        <f>'Graphiques GI'!$B$34 + 'Graphiques GI'!$B$33</f>
        <v>0.81194469877644415</v>
      </c>
      <c r="Y52" s="39">
        <f>'Graphiques GI'!$B$33</f>
        <v>0.26672247655422188</v>
      </c>
      <c r="Z52" s="39">
        <f>'Graphiques GI'!$B$33</f>
        <v>0.26672247655422188</v>
      </c>
      <c r="AA52" s="40">
        <f t="shared" si="18"/>
        <v>0.09</v>
      </c>
      <c r="AB52" s="39">
        <f>'Graphiques GI'!$B$46 + 'Graphiques GI'!$B$45</f>
        <v>0.29358350976639624</v>
      </c>
      <c r="AC52" s="39">
        <f>'Graphiques GI'!$B$45</f>
        <v>0.12688906532195182</v>
      </c>
      <c r="AD52" s="39">
        <f>'Graphiques GI'!$B$45</f>
        <v>0.12688906532195182</v>
      </c>
      <c r="AE52" s="38">
        <f t="shared" si="19"/>
        <v>0.39</v>
      </c>
      <c r="AF52" s="39">
        <f>'Graphiques GI'!$B$58 + 'Graphiques GI'!$B$57</f>
        <v>0.44586151063667712</v>
      </c>
      <c r="AG52" s="39">
        <f>'Graphiques GI'!$B$57</f>
        <v>0.16452817730334371</v>
      </c>
      <c r="AH52" s="39">
        <f>'Graphiques GI'!$B$57</f>
        <v>0.16452817730334371</v>
      </c>
      <c r="AI52" s="40">
        <f t="shared" si="20"/>
        <v>0.36000000000000004</v>
      </c>
      <c r="AJ52" s="39">
        <f>'Graphiques GI'!$B$70 + 'Graphiques GI'!$B$69</f>
        <v>0.43350371809687827</v>
      </c>
      <c r="AK52" s="39">
        <f>'Graphiques GI'!$B$69</f>
        <v>0.16369816254132286</v>
      </c>
      <c r="AL52" s="39">
        <f>'Graphiques GI'!$B$69</f>
        <v>0.16369816254132286</v>
      </c>
      <c r="AM52" s="38">
        <f t="shared" si="21"/>
        <v>0.38000000000000006</v>
      </c>
      <c r="AN52" s="39">
        <f>'Graphiques GI'!$B$82 + 'Graphiques GI'!$B$81</f>
        <v>0.61833434579183444</v>
      </c>
      <c r="AO52" s="39">
        <f>'Graphiques GI'!$B$81</f>
        <v>0.18468569714318567</v>
      </c>
      <c r="AP52" s="39">
        <f>'Graphiques GI'!$B$81</f>
        <v>0.18468569714318567</v>
      </c>
      <c r="AQ52" s="40">
        <f t="shared" si="22"/>
        <v>0.23000000000000004</v>
      </c>
      <c r="AR52" s="39">
        <f>'Graphiques GI'!$B$94 + 'Graphiques GI'!$B$93</f>
        <v>0.51434309459725625</v>
      </c>
      <c r="AS52" s="39">
        <f>'Graphiques GI'!$B$93</f>
        <v>0.19019031681947857</v>
      </c>
      <c r="AT52" s="39">
        <f>'Graphiques GI'!$B$93</f>
        <v>0.19019031681947857</v>
      </c>
      <c r="AU52" s="38">
        <f t="shared" si="23"/>
        <v>0.18</v>
      </c>
      <c r="AV52" s="39">
        <f>'Graphiques GI'!$B$106 + 'Graphiques GI'!$B$105</f>
        <v>0.43080513516816776</v>
      </c>
      <c r="AW52" s="39">
        <f>'Graphiques GI'!$B$105</f>
        <v>0.17391624627927879</v>
      </c>
      <c r="AX52" s="39">
        <f>'Graphiques GI'!$B$105</f>
        <v>0.17391624627927879</v>
      </c>
      <c r="AY52" s="40">
        <f t="shared" si="24"/>
        <v>0.33999999999999997</v>
      </c>
      <c r="AZ52" s="39">
        <f>'Graphiques GI'!$B$118 + 'Graphiques GI'!$B$117</f>
        <v>0.54303418480793253</v>
      </c>
      <c r="BA52" s="39">
        <f>'Graphiques GI'!$B$117</f>
        <v>0.208964740363488</v>
      </c>
      <c r="BB52" s="39">
        <f>'Graphiques GI'!$B$117</f>
        <v>0.208964740363488</v>
      </c>
      <c r="BC52" s="38">
        <f t="shared" si="25"/>
        <v>0.4</v>
      </c>
      <c r="BD52" s="39">
        <f>'Graphiques GI'!$B$130 + 'Graphiques GI'!$B$129</f>
        <v>0.62703807191536376</v>
      </c>
      <c r="BE52" s="39">
        <f>'Graphiques GI'!$B$129</f>
        <v>0.24103807191536383</v>
      </c>
      <c r="BF52" s="39">
        <f>'Graphiques GI'!$B$129</f>
        <v>0.24103807191536383</v>
      </c>
      <c r="BG52" s="40">
        <f t="shared" si="26"/>
        <v>0.31000000000000005</v>
      </c>
      <c r="BH52" s="39">
        <f>'Graphiques GI'!$B$142 + 'Graphiques GI'!$B$141</f>
        <v>0.78975212279544837</v>
      </c>
      <c r="BI52" s="39">
        <f>'Graphiques GI'!$B$141</f>
        <v>0.22812712279544856</v>
      </c>
      <c r="BJ52" s="39">
        <f>'Graphiques GI'!$B$141</f>
        <v>0.22812712279544856</v>
      </c>
      <c r="BK52" s="38">
        <f t="shared" si="27"/>
        <v>5.9999999999999942E-2</v>
      </c>
      <c r="BL52" s="39">
        <f>'Graphiques GI'!$B$154 + 'Graphiques GI'!$B$153</f>
        <v>0.69737848214039344</v>
      </c>
      <c r="BM52" s="39">
        <f>'Graphiques GI'!$B$153</f>
        <v>0.19929514880706004</v>
      </c>
      <c r="BN52" s="39">
        <f>'Graphiques GI'!$B$153</f>
        <v>0.19929514880706004</v>
      </c>
      <c r="BO52" s="40">
        <f t="shared" si="28"/>
        <v>0.13999999999999996</v>
      </c>
      <c r="BP52" s="39">
        <f>'Graphiques GI'!$B$166 + 'Graphiques GI'!$B$165</f>
        <v>0.73399069004916406</v>
      </c>
      <c r="BQ52" s="39">
        <f>'Graphiques GI'!$B$165</f>
        <v>0.20681013449360838</v>
      </c>
      <c r="BR52" s="39">
        <f>'Graphiques GI'!$B$165</f>
        <v>0.20681013449360838</v>
      </c>
      <c r="BS52" s="38">
        <f t="shared" si="29"/>
        <v>5.0000000000000044E-2</v>
      </c>
      <c r="BT52" s="39">
        <f>'Graphiques GI'!$B$178 + 'Graphiques GI'!$B$177</f>
        <v>0.70591447730495149</v>
      </c>
      <c r="BU52" s="39">
        <f>'Graphiques GI'!$B$177</f>
        <v>0.19680336619384053</v>
      </c>
      <c r="BV52" s="39">
        <f>'Graphiques GI'!$B$177</f>
        <v>0.19680336619384053</v>
      </c>
    </row>
    <row r="53" spans="1:74">
      <c r="A53" s="22">
        <v>43556</v>
      </c>
      <c r="B53" s="21">
        <f t="shared" si="15"/>
        <v>52</v>
      </c>
      <c r="C53" s="19">
        <v>53022950</v>
      </c>
      <c r="D53" s="24" t="e">
        <f>NA()</f>
        <v>#N/A</v>
      </c>
      <c r="E53" s="29">
        <v>0.39</v>
      </c>
      <c r="F53" s="38">
        <v>0.81</v>
      </c>
      <c r="G53" s="29">
        <v>0.12</v>
      </c>
      <c r="H53" s="38">
        <v>0.62</v>
      </c>
      <c r="I53" s="29">
        <v>0.65</v>
      </c>
      <c r="J53" s="38">
        <v>0.68</v>
      </c>
      <c r="K53" s="29">
        <v>0.67</v>
      </c>
      <c r="L53" s="38">
        <v>0.59</v>
      </c>
      <c r="M53" s="29">
        <v>0.71</v>
      </c>
      <c r="N53" s="38">
        <v>0.78</v>
      </c>
      <c r="O53" s="29">
        <v>0.92</v>
      </c>
      <c r="P53" s="38">
        <v>0.61</v>
      </c>
      <c r="Q53" s="29">
        <v>0.6</v>
      </c>
      <c r="R53" s="38">
        <v>0.4</v>
      </c>
      <c r="S53" s="29">
        <f t="shared" si="16"/>
        <v>0.13</v>
      </c>
      <c r="T53" s="37">
        <f>'Graphiques GI'!$B$22 + 'Graphiques GI'!$B$21</f>
        <v>0.28975859351784256</v>
      </c>
      <c r="U53" s="37">
        <f>'Graphiques GI'!$B$21</f>
        <v>0.10756414907339812</v>
      </c>
      <c r="V53" s="37">
        <f>'Graphiques GI'!$B$21</f>
        <v>0.10756414907339812</v>
      </c>
      <c r="W53" s="38">
        <f t="shared" si="17"/>
        <v>0.17000000000000004</v>
      </c>
      <c r="X53" s="39">
        <f>'Graphiques GI'!$B$34 + 'Graphiques GI'!$B$33</f>
        <v>0.81194469877644415</v>
      </c>
      <c r="Y53" s="39">
        <f>'Graphiques GI'!$B$33</f>
        <v>0.26672247655422188</v>
      </c>
      <c r="Z53" s="39">
        <f>'Graphiques GI'!$B$33</f>
        <v>0.26672247655422188</v>
      </c>
      <c r="AA53" s="40">
        <f t="shared" si="18"/>
        <v>4.0000000000000008E-2</v>
      </c>
      <c r="AB53" s="39">
        <f>'Graphiques GI'!$B$46 + 'Graphiques GI'!$B$45</f>
        <v>0.29358350976639624</v>
      </c>
      <c r="AC53" s="39">
        <f>'Graphiques GI'!$B$45</f>
        <v>0.12688906532195182</v>
      </c>
      <c r="AD53" s="39">
        <f>'Graphiques GI'!$B$45</f>
        <v>0.12688906532195182</v>
      </c>
      <c r="AE53" s="38">
        <f t="shared" si="19"/>
        <v>0.4</v>
      </c>
      <c r="AF53" s="39">
        <f>'Graphiques GI'!$B$58 + 'Graphiques GI'!$B$57</f>
        <v>0.44586151063667712</v>
      </c>
      <c r="AG53" s="39">
        <f>'Graphiques GI'!$B$57</f>
        <v>0.16452817730334371</v>
      </c>
      <c r="AH53" s="39">
        <f>'Graphiques GI'!$B$57</f>
        <v>0.16452817730334371</v>
      </c>
      <c r="AI53" s="40">
        <f t="shared" si="20"/>
        <v>0.38</v>
      </c>
      <c r="AJ53" s="39">
        <f>'Graphiques GI'!$B$70 + 'Graphiques GI'!$B$69</f>
        <v>0.43350371809687827</v>
      </c>
      <c r="AK53" s="39">
        <f>'Graphiques GI'!$B$69</f>
        <v>0.16369816254132286</v>
      </c>
      <c r="AL53" s="39">
        <f>'Graphiques GI'!$B$69</f>
        <v>0.16369816254132286</v>
      </c>
      <c r="AM53" s="38">
        <f t="shared" si="21"/>
        <v>0.32000000000000006</v>
      </c>
      <c r="AN53" s="39">
        <f>'Graphiques GI'!$B$82 + 'Graphiques GI'!$B$81</f>
        <v>0.61833434579183444</v>
      </c>
      <c r="AO53" s="39">
        <f>'Graphiques GI'!$B$81</f>
        <v>0.18468569714318567</v>
      </c>
      <c r="AP53" s="39">
        <f>'Graphiques GI'!$B$81</f>
        <v>0.18468569714318567</v>
      </c>
      <c r="AQ53" s="40">
        <f t="shared" si="22"/>
        <v>0.27</v>
      </c>
      <c r="AR53" s="39">
        <f>'Graphiques GI'!$B$94 + 'Graphiques GI'!$B$93</f>
        <v>0.51434309459725625</v>
      </c>
      <c r="AS53" s="39">
        <f>'Graphiques GI'!$B$93</f>
        <v>0.19019031681947857</v>
      </c>
      <c r="AT53" s="39">
        <f>'Graphiques GI'!$B$93</f>
        <v>0.19019031681947857</v>
      </c>
      <c r="AU53" s="38">
        <f t="shared" si="23"/>
        <v>0.41999999999999993</v>
      </c>
      <c r="AV53" s="39">
        <f>'Graphiques GI'!$B$106 + 'Graphiques GI'!$B$105</f>
        <v>0.43080513516816776</v>
      </c>
      <c r="AW53" s="39">
        <f>'Graphiques GI'!$B$105</f>
        <v>0.17391624627927879</v>
      </c>
      <c r="AX53" s="39">
        <f>'Graphiques GI'!$B$105</f>
        <v>0.17391624627927879</v>
      </c>
      <c r="AY53" s="40">
        <f t="shared" si="24"/>
        <v>0.36999999999999994</v>
      </c>
      <c r="AZ53" s="39">
        <f>'Graphiques GI'!$B$118 + 'Graphiques GI'!$B$117</f>
        <v>0.54303418480793253</v>
      </c>
      <c r="BA53" s="39">
        <f>'Graphiques GI'!$B$117</f>
        <v>0.208964740363488</v>
      </c>
      <c r="BB53" s="39">
        <f>'Graphiques GI'!$B$117</f>
        <v>0.208964740363488</v>
      </c>
      <c r="BC53" s="38">
        <f t="shared" si="25"/>
        <v>0.31000000000000005</v>
      </c>
      <c r="BD53" s="39">
        <f>'Graphiques GI'!$B$130 + 'Graphiques GI'!$B$129</f>
        <v>0.62703807191536376</v>
      </c>
      <c r="BE53" s="39">
        <f>'Graphiques GI'!$B$129</f>
        <v>0.24103807191536383</v>
      </c>
      <c r="BF53" s="39">
        <f>'Graphiques GI'!$B$129</f>
        <v>0.24103807191536383</v>
      </c>
      <c r="BG53" s="40">
        <f t="shared" si="26"/>
        <v>0.18000000000000005</v>
      </c>
      <c r="BH53" s="39">
        <f>'Graphiques GI'!$B$142 + 'Graphiques GI'!$B$141</f>
        <v>0.78975212279544837</v>
      </c>
      <c r="BI53" s="39">
        <f>'Graphiques GI'!$B$141</f>
        <v>0.22812712279544856</v>
      </c>
      <c r="BJ53" s="39">
        <f>'Graphiques GI'!$B$141</f>
        <v>0.22812712279544856</v>
      </c>
      <c r="BK53" s="38">
        <f t="shared" si="27"/>
        <v>9.9999999999999978E-2</v>
      </c>
      <c r="BL53" s="39">
        <f>'Graphiques GI'!$B$154 + 'Graphiques GI'!$B$153</f>
        <v>0.69737848214039344</v>
      </c>
      <c r="BM53" s="39">
        <f>'Graphiques GI'!$B$153</f>
        <v>0.19929514880706004</v>
      </c>
      <c r="BN53" s="39">
        <f>'Graphiques GI'!$B$153</f>
        <v>0.19929514880706004</v>
      </c>
      <c r="BO53" s="40">
        <f t="shared" si="28"/>
        <v>0.14000000000000001</v>
      </c>
      <c r="BP53" s="39">
        <f>'Graphiques GI'!$B$166 + 'Graphiques GI'!$B$165</f>
        <v>0.73399069004916406</v>
      </c>
      <c r="BQ53" s="39">
        <f>'Graphiques GI'!$B$165</f>
        <v>0.20681013449360838</v>
      </c>
      <c r="BR53" s="39">
        <f>'Graphiques GI'!$B$165</f>
        <v>0.20681013449360838</v>
      </c>
      <c r="BS53" s="38">
        <f t="shared" si="29"/>
        <v>0.22999999999999998</v>
      </c>
      <c r="BT53" s="39">
        <f>'Graphiques GI'!$B$178 + 'Graphiques GI'!$B$177</f>
        <v>0.70591447730495149</v>
      </c>
      <c r="BU53" s="39">
        <f>'Graphiques GI'!$B$177</f>
        <v>0.19680336619384053</v>
      </c>
      <c r="BV53" s="39">
        <f>'Graphiques GI'!$B$177</f>
        <v>0.19680336619384053</v>
      </c>
    </row>
    <row r="54" spans="1:74">
      <c r="A54" s="22">
        <v>43556</v>
      </c>
      <c r="B54" s="20">
        <f t="shared" si="15"/>
        <v>53</v>
      </c>
      <c r="C54" s="19">
        <v>53022976</v>
      </c>
      <c r="D54" s="24" t="e">
        <f>NA()</f>
        <v>#N/A</v>
      </c>
      <c r="E54" s="29">
        <v>0.26</v>
      </c>
      <c r="F54" s="38">
        <v>0.64</v>
      </c>
      <c r="G54" s="29">
        <v>0.16</v>
      </c>
      <c r="H54" s="38">
        <v>0.22</v>
      </c>
      <c r="I54" s="29">
        <v>0.27</v>
      </c>
      <c r="J54" s="38">
        <v>0.36</v>
      </c>
      <c r="K54" s="29">
        <v>0.4</v>
      </c>
      <c r="L54" s="38">
        <v>0.17</v>
      </c>
      <c r="M54" s="29">
        <v>0.34</v>
      </c>
      <c r="N54" s="38">
        <v>0.47</v>
      </c>
      <c r="O54" s="29">
        <v>0.74</v>
      </c>
      <c r="P54" s="38">
        <v>0.71</v>
      </c>
      <c r="Q54" s="29">
        <v>0.74</v>
      </c>
      <c r="R54" s="38">
        <v>0.63</v>
      </c>
      <c r="S54" s="29">
        <f t="shared" si="16"/>
        <v>0.14000000000000001</v>
      </c>
      <c r="T54" s="37">
        <f>'Graphiques GI'!$B$22 + 'Graphiques GI'!$B$21</f>
        <v>0.28975859351784256</v>
      </c>
      <c r="U54" s="37">
        <f>'Graphiques GI'!$B$21</f>
        <v>0.10756414907339812</v>
      </c>
      <c r="V54" s="37">
        <f>'Graphiques GI'!$B$21</f>
        <v>0.10756414907339812</v>
      </c>
      <c r="W54" s="38">
        <f t="shared" si="17"/>
        <v>4.9999999999999933E-2</v>
      </c>
      <c r="X54" s="39">
        <f>'Graphiques GI'!$B$34 + 'Graphiques GI'!$B$33</f>
        <v>0.81194469877644415</v>
      </c>
      <c r="Y54" s="39">
        <f>'Graphiques GI'!$B$33</f>
        <v>0.26672247655422188</v>
      </c>
      <c r="Z54" s="39">
        <f>'Graphiques GI'!$B$33</f>
        <v>0.26672247655422188</v>
      </c>
      <c r="AA54" s="40">
        <f t="shared" si="18"/>
        <v>0.31999999999999995</v>
      </c>
      <c r="AB54" s="39">
        <f>'Graphiques GI'!$B$46 + 'Graphiques GI'!$B$45</f>
        <v>0.29358350976639624</v>
      </c>
      <c r="AC54" s="39">
        <f>'Graphiques GI'!$B$45</f>
        <v>0.12688906532195182</v>
      </c>
      <c r="AD54" s="39">
        <f>'Graphiques GI'!$B$45</f>
        <v>0.12688906532195182</v>
      </c>
      <c r="AE54" s="38">
        <f t="shared" si="19"/>
        <v>0.1</v>
      </c>
      <c r="AF54" s="39">
        <f>'Graphiques GI'!$B$58 + 'Graphiques GI'!$B$57</f>
        <v>0.44586151063667712</v>
      </c>
      <c r="AG54" s="39">
        <f>'Graphiques GI'!$B$57</f>
        <v>0.16452817730334371</v>
      </c>
      <c r="AH54" s="39">
        <f>'Graphiques GI'!$B$57</f>
        <v>0.16452817730334371</v>
      </c>
      <c r="AI54" s="40">
        <f t="shared" si="20"/>
        <v>0.23</v>
      </c>
      <c r="AJ54" s="39">
        <f>'Graphiques GI'!$B$70 + 'Graphiques GI'!$B$69</f>
        <v>0.43350371809687827</v>
      </c>
      <c r="AK54" s="39">
        <f>'Graphiques GI'!$B$69</f>
        <v>0.16369816254132286</v>
      </c>
      <c r="AL54" s="39">
        <f>'Graphiques GI'!$B$69</f>
        <v>0.16369816254132286</v>
      </c>
      <c r="AM54" s="38">
        <f t="shared" si="21"/>
        <v>0.21</v>
      </c>
      <c r="AN54" s="39">
        <f>'Graphiques GI'!$B$82 + 'Graphiques GI'!$B$81</f>
        <v>0.61833434579183444</v>
      </c>
      <c r="AO54" s="39">
        <f>'Graphiques GI'!$B$81</f>
        <v>0.18468569714318567</v>
      </c>
      <c r="AP54" s="39">
        <f>'Graphiques GI'!$B$81</f>
        <v>0.18468569714318567</v>
      </c>
      <c r="AQ54" s="40">
        <f t="shared" si="22"/>
        <v>0.10000000000000003</v>
      </c>
      <c r="AR54" s="39">
        <f>'Graphiques GI'!$B$94 + 'Graphiques GI'!$B$93</f>
        <v>0.51434309459725625</v>
      </c>
      <c r="AS54" s="39">
        <f>'Graphiques GI'!$B$93</f>
        <v>0.19019031681947857</v>
      </c>
      <c r="AT54" s="39">
        <f>'Graphiques GI'!$B$93</f>
        <v>0.19019031681947857</v>
      </c>
      <c r="AU54" s="38">
        <f t="shared" si="23"/>
        <v>0.03</v>
      </c>
      <c r="AV54" s="39">
        <f>'Graphiques GI'!$B$106 + 'Graphiques GI'!$B$105</f>
        <v>0.43080513516816776</v>
      </c>
      <c r="AW54" s="39">
        <f>'Graphiques GI'!$B$105</f>
        <v>0.17391624627927879</v>
      </c>
      <c r="AX54" s="39">
        <f>'Graphiques GI'!$B$105</f>
        <v>0.17391624627927879</v>
      </c>
      <c r="AY54" s="40">
        <f t="shared" si="24"/>
        <v>7.0000000000000007E-2</v>
      </c>
      <c r="AZ54" s="39">
        <f>'Graphiques GI'!$B$118 + 'Graphiques GI'!$B$117</f>
        <v>0.54303418480793253</v>
      </c>
      <c r="BA54" s="39">
        <f>'Graphiques GI'!$B$117</f>
        <v>0.208964740363488</v>
      </c>
      <c r="BB54" s="39">
        <f>'Graphiques GI'!$B$117</f>
        <v>0.208964740363488</v>
      </c>
      <c r="BC54" s="38">
        <f t="shared" si="25"/>
        <v>8.9999999999999969E-2</v>
      </c>
      <c r="BD54" s="39">
        <f>'Graphiques GI'!$B$130 + 'Graphiques GI'!$B$129</f>
        <v>0.62703807191536376</v>
      </c>
      <c r="BE54" s="39">
        <f>'Graphiques GI'!$B$129</f>
        <v>0.24103807191536383</v>
      </c>
      <c r="BF54" s="39">
        <f>'Graphiques GI'!$B$129</f>
        <v>0.24103807191536383</v>
      </c>
      <c r="BG54" s="40">
        <f t="shared" si="26"/>
        <v>0.15000000000000002</v>
      </c>
      <c r="BH54" s="39">
        <f>'Graphiques GI'!$B$142 + 'Graphiques GI'!$B$141</f>
        <v>0.78975212279544837</v>
      </c>
      <c r="BI54" s="39">
        <f>'Graphiques GI'!$B$141</f>
        <v>0.22812712279544856</v>
      </c>
      <c r="BJ54" s="39">
        <f>'Graphiques GI'!$B$141</f>
        <v>0.22812712279544856</v>
      </c>
      <c r="BK54" s="38">
        <f t="shared" si="27"/>
        <v>0.24999999999999994</v>
      </c>
      <c r="BL54" s="39">
        <f>'Graphiques GI'!$B$154 + 'Graphiques GI'!$B$153</f>
        <v>0.69737848214039344</v>
      </c>
      <c r="BM54" s="39">
        <f>'Graphiques GI'!$B$153</f>
        <v>0.19929514880706004</v>
      </c>
      <c r="BN54" s="39">
        <f>'Graphiques GI'!$B$153</f>
        <v>0.19929514880706004</v>
      </c>
      <c r="BO54" s="40">
        <f t="shared" si="28"/>
        <v>0.35</v>
      </c>
      <c r="BP54" s="39">
        <f>'Graphiques GI'!$B$166 + 'Graphiques GI'!$B$165</f>
        <v>0.73399069004916406</v>
      </c>
      <c r="BQ54" s="39">
        <f>'Graphiques GI'!$B$165</f>
        <v>0.20681013449360838</v>
      </c>
      <c r="BR54" s="39">
        <f>'Graphiques GI'!$B$165</f>
        <v>0.20681013449360838</v>
      </c>
      <c r="BS54" s="38">
        <f t="shared" si="29"/>
        <v>0.35</v>
      </c>
      <c r="BT54" s="39">
        <f>'Graphiques GI'!$B$178 + 'Graphiques GI'!$B$177</f>
        <v>0.70591447730495149</v>
      </c>
      <c r="BU54" s="39">
        <f>'Graphiques GI'!$B$177</f>
        <v>0.19680336619384053</v>
      </c>
      <c r="BV54" s="39">
        <f>'Graphiques GI'!$B$177</f>
        <v>0.19680336619384053</v>
      </c>
    </row>
    <row r="55" spans="1:74">
      <c r="A55" s="22">
        <v>43586</v>
      </c>
      <c r="B55" s="21">
        <f t="shared" si="15"/>
        <v>54</v>
      </c>
      <c r="C55" s="19">
        <v>53030963</v>
      </c>
      <c r="D55" s="24" t="e">
        <f>NA()</f>
        <v>#N/A</v>
      </c>
      <c r="E55" s="29">
        <v>0.12</v>
      </c>
      <c r="F55" s="38">
        <v>0.69</v>
      </c>
      <c r="G55" s="29">
        <v>0.48</v>
      </c>
      <c r="H55" s="38">
        <v>0.12</v>
      </c>
      <c r="I55" s="29">
        <v>0.04</v>
      </c>
      <c r="J55" s="38">
        <v>0.15</v>
      </c>
      <c r="K55" s="29">
        <v>0.3</v>
      </c>
      <c r="L55" s="38">
        <v>0.2</v>
      </c>
      <c r="M55" s="29">
        <v>0.27</v>
      </c>
      <c r="N55" s="38">
        <v>0.38</v>
      </c>
      <c r="O55" s="29">
        <v>0.59</v>
      </c>
      <c r="P55" s="38">
        <v>0.46</v>
      </c>
      <c r="Q55" s="29">
        <v>0.39</v>
      </c>
      <c r="R55" s="38">
        <v>0.28000000000000003</v>
      </c>
      <c r="S55" s="29">
        <f t="shared" si="16"/>
        <v>0.11000000000000001</v>
      </c>
      <c r="T55" s="37">
        <f>'Graphiques GI'!$B$22 + 'Graphiques GI'!$B$21</f>
        <v>0.28975859351784256</v>
      </c>
      <c r="U55" s="37">
        <f>'Graphiques GI'!$B$21</f>
        <v>0.10756414907339812</v>
      </c>
      <c r="V55" s="37">
        <f>'Graphiques GI'!$B$21</f>
        <v>0.10756414907339812</v>
      </c>
      <c r="W55" s="38">
        <f t="shared" si="17"/>
        <v>0.29000000000000004</v>
      </c>
      <c r="X55" s="39">
        <f>'Graphiques GI'!$B$34 + 'Graphiques GI'!$B$33</f>
        <v>0.81194469877644415</v>
      </c>
      <c r="Y55" s="39">
        <f>'Graphiques GI'!$B$33</f>
        <v>0.26672247655422188</v>
      </c>
      <c r="Z55" s="39">
        <f>'Graphiques GI'!$B$33</f>
        <v>0.26672247655422188</v>
      </c>
      <c r="AA55" s="40">
        <f t="shared" si="18"/>
        <v>0.21999999999999997</v>
      </c>
      <c r="AB55" s="39">
        <f>'Graphiques GI'!$B$46 + 'Graphiques GI'!$B$45</f>
        <v>0.29358350976639624</v>
      </c>
      <c r="AC55" s="39">
        <f>'Graphiques GI'!$B$45</f>
        <v>0.12688906532195182</v>
      </c>
      <c r="AD55" s="39">
        <f>'Graphiques GI'!$B$45</f>
        <v>0.12688906532195182</v>
      </c>
      <c r="AE55" s="38">
        <f t="shared" si="19"/>
        <v>0.03</v>
      </c>
      <c r="AF55" s="39">
        <f>'Graphiques GI'!$B$58 + 'Graphiques GI'!$B$57</f>
        <v>0.44586151063667712</v>
      </c>
      <c r="AG55" s="39">
        <f>'Graphiques GI'!$B$57</f>
        <v>0.16452817730334371</v>
      </c>
      <c r="AH55" s="39">
        <f>'Graphiques GI'!$B$57</f>
        <v>0.16452817730334371</v>
      </c>
      <c r="AI55" s="40">
        <f t="shared" si="20"/>
        <v>0.09</v>
      </c>
      <c r="AJ55" s="39">
        <f>'Graphiques GI'!$B$70 + 'Graphiques GI'!$B$69</f>
        <v>0.43350371809687827</v>
      </c>
      <c r="AK55" s="39">
        <f>'Graphiques GI'!$B$69</f>
        <v>0.16369816254132286</v>
      </c>
      <c r="AL55" s="39">
        <f>'Graphiques GI'!$B$69</f>
        <v>0.16369816254132286</v>
      </c>
      <c r="AM55" s="38">
        <f t="shared" si="21"/>
        <v>0.1</v>
      </c>
      <c r="AN55" s="39">
        <f>'Graphiques GI'!$B$82 + 'Graphiques GI'!$B$81</f>
        <v>0.61833434579183444</v>
      </c>
      <c r="AO55" s="39">
        <f>'Graphiques GI'!$B$81</f>
        <v>0.18468569714318567</v>
      </c>
      <c r="AP55" s="39">
        <f>'Graphiques GI'!$B$81</f>
        <v>0.18468569714318567</v>
      </c>
      <c r="AQ55" s="40">
        <f t="shared" si="22"/>
        <v>0.10999999999999999</v>
      </c>
      <c r="AR55" s="39">
        <f>'Graphiques GI'!$B$94 + 'Graphiques GI'!$B$93</f>
        <v>0.51434309459725625</v>
      </c>
      <c r="AS55" s="39">
        <f>'Graphiques GI'!$B$93</f>
        <v>0.19019031681947857</v>
      </c>
      <c r="AT55" s="39">
        <f>'Graphiques GI'!$B$93</f>
        <v>0.19019031681947857</v>
      </c>
      <c r="AU55" s="38">
        <f t="shared" si="23"/>
        <v>0.18</v>
      </c>
      <c r="AV55" s="39">
        <f>'Graphiques GI'!$B$106 + 'Graphiques GI'!$B$105</f>
        <v>0.43080513516816776</v>
      </c>
      <c r="AW55" s="39">
        <f>'Graphiques GI'!$B$105</f>
        <v>0.17391624627927879</v>
      </c>
      <c r="AX55" s="39">
        <f>'Graphiques GI'!$B$105</f>
        <v>0.17391624627927879</v>
      </c>
      <c r="AY55" s="40">
        <f t="shared" si="24"/>
        <v>0.28000000000000003</v>
      </c>
      <c r="AZ55" s="39">
        <f>'Graphiques GI'!$B$118 + 'Graphiques GI'!$B$117</f>
        <v>0.54303418480793253</v>
      </c>
      <c r="BA55" s="39">
        <f>'Graphiques GI'!$B$117</f>
        <v>0.208964740363488</v>
      </c>
      <c r="BB55" s="39">
        <f>'Graphiques GI'!$B$117</f>
        <v>0.208964740363488</v>
      </c>
      <c r="BC55" s="38">
        <f t="shared" si="25"/>
        <v>0.37</v>
      </c>
      <c r="BD55" s="39">
        <f>'Graphiques GI'!$B$130 + 'Graphiques GI'!$B$129</f>
        <v>0.62703807191536376</v>
      </c>
      <c r="BE55" s="39">
        <f>'Graphiques GI'!$B$129</f>
        <v>0.24103807191536383</v>
      </c>
      <c r="BF55" s="39">
        <f>'Graphiques GI'!$B$129</f>
        <v>0.24103807191536383</v>
      </c>
      <c r="BG55" s="40">
        <f t="shared" si="26"/>
        <v>0.18999999999999995</v>
      </c>
      <c r="BH55" s="39">
        <f>'Graphiques GI'!$B$142 + 'Graphiques GI'!$B$141</f>
        <v>0.78975212279544837</v>
      </c>
      <c r="BI55" s="39">
        <f>'Graphiques GI'!$B$141</f>
        <v>0.22812712279544856</v>
      </c>
      <c r="BJ55" s="39">
        <f>'Graphiques GI'!$B$141</f>
        <v>0.22812712279544856</v>
      </c>
      <c r="BK55" s="38">
        <f t="shared" si="27"/>
        <v>9.0000000000000024E-2</v>
      </c>
      <c r="BL55" s="39">
        <f>'Graphiques GI'!$B$154 + 'Graphiques GI'!$B$153</f>
        <v>0.69737848214039344</v>
      </c>
      <c r="BM55" s="39">
        <f>'Graphiques GI'!$B$153</f>
        <v>0.19929514880706004</v>
      </c>
      <c r="BN55" s="39">
        <f>'Graphiques GI'!$B$153</f>
        <v>0.19929514880706004</v>
      </c>
      <c r="BO55" s="40">
        <f t="shared" si="28"/>
        <v>3.999999999999998E-2</v>
      </c>
      <c r="BP55" s="39">
        <f>'Graphiques GI'!$B$166 + 'Graphiques GI'!$B$165</f>
        <v>0.73399069004916406</v>
      </c>
      <c r="BQ55" s="39">
        <f>'Graphiques GI'!$B$165</f>
        <v>0.20681013449360838</v>
      </c>
      <c r="BR55" s="39">
        <f>'Graphiques GI'!$B$165</f>
        <v>0.20681013449360838</v>
      </c>
      <c r="BS55" s="38">
        <f t="shared" si="29"/>
        <v>2.9999999999999971E-2</v>
      </c>
      <c r="BT55" s="39">
        <f>'Graphiques GI'!$B$178 + 'Graphiques GI'!$B$177</f>
        <v>0.70591447730495149</v>
      </c>
      <c r="BU55" s="39">
        <f>'Graphiques GI'!$B$177</f>
        <v>0.19680336619384053</v>
      </c>
      <c r="BV55" s="39">
        <f>'Graphiques GI'!$B$177</f>
        <v>0.19680336619384053</v>
      </c>
    </row>
    <row r="56" spans="1:74">
      <c r="A56" s="22">
        <v>43586</v>
      </c>
      <c r="B56" s="20">
        <f t="shared" si="15"/>
        <v>55</v>
      </c>
      <c r="C56" s="19">
        <v>53030973</v>
      </c>
      <c r="D56" s="24" t="e">
        <f>NA()</f>
        <v>#N/A</v>
      </c>
      <c r="E56" s="29">
        <v>0.23</v>
      </c>
      <c r="F56" s="38">
        <v>0.98</v>
      </c>
      <c r="G56" s="29">
        <v>0.26</v>
      </c>
      <c r="H56" s="38">
        <v>0.15</v>
      </c>
      <c r="I56" s="29">
        <v>0.13</v>
      </c>
      <c r="J56" s="38">
        <v>0.25</v>
      </c>
      <c r="K56" s="29">
        <v>0.41</v>
      </c>
      <c r="L56" s="38">
        <v>0.38</v>
      </c>
      <c r="M56" s="29">
        <v>0.55000000000000004</v>
      </c>
      <c r="N56" s="38">
        <v>0.75</v>
      </c>
      <c r="O56" s="29">
        <v>0.4</v>
      </c>
      <c r="P56" s="38">
        <v>0.37</v>
      </c>
      <c r="Q56" s="29">
        <v>0.43</v>
      </c>
      <c r="R56" s="38">
        <v>0.31</v>
      </c>
      <c r="S56" s="29">
        <f t="shared" si="16"/>
        <v>0.14000000000000001</v>
      </c>
      <c r="T56" s="37">
        <f>'Graphiques GI'!$B$22 + 'Graphiques GI'!$B$21</f>
        <v>0.28975859351784256</v>
      </c>
      <c r="U56" s="37">
        <f>'Graphiques GI'!$B$21</f>
        <v>0.10756414907339812</v>
      </c>
      <c r="V56" s="37">
        <f>'Graphiques GI'!$B$21</f>
        <v>0.10756414907339812</v>
      </c>
      <c r="W56" s="38">
        <f t="shared" si="17"/>
        <v>0.47</v>
      </c>
      <c r="X56" s="39">
        <f>'Graphiques GI'!$B$34 + 'Graphiques GI'!$B$33</f>
        <v>0.81194469877644415</v>
      </c>
      <c r="Y56" s="39">
        <f>'Graphiques GI'!$B$33</f>
        <v>0.26672247655422188</v>
      </c>
      <c r="Z56" s="39">
        <f>'Graphiques GI'!$B$33</f>
        <v>0.26672247655422188</v>
      </c>
      <c r="AA56" s="40">
        <f t="shared" si="18"/>
        <v>0.14999999999999997</v>
      </c>
      <c r="AB56" s="39">
        <f>'Graphiques GI'!$B$46 + 'Graphiques GI'!$B$45</f>
        <v>0.29358350976639624</v>
      </c>
      <c r="AC56" s="39">
        <f>'Graphiques GI'!$B$45</f>
        <v>0.12688906532195182</v>
      </c>
      <c r="AD56" s="39">
        <f>'Graphiques GI'!$B$45</f>
        <v>0.12688906532195182</v>
      </c>
      <c r="AE56" s="38">
        <f t="shared" si="19"/>
        <v>7.0000000000000007E-2</v>
      </c>
      <c r="AF56" s="39">
        <f>'Graphiques GI'!$B$58 + 'Graphiques GI'!$B$57</f>
        <v>0.44586151063667712</v>
      </c>
      <c r="AG56" s="39">
        <f>'Graphiques GI'!$B$57</f>
        <v>0.16452817730334371</v>
      </c>
      <c r="AH56" s="39">
        <f>'Graphiques GI'!$B$57</f>
        <v>0.16452817730334371</v>
      </c>
      <c r="AI56" s="40">
        <f t="shared" si="20"/>
        <v>0</v>
      </c>
      <c r="AJ56" s="39">
        <f>'Graphiques GI'!$B$70 + 'Graphiques GI'!$B$69</f>
        <v>0.43350371809687827</v>
      </c>
      <c r="AK56" s="39">
        <f>'Graphiques GI'!$B$69</f>
        <v>0.16369816254132286</v>
      </c>
      <c r="AL56" s="39">
        <f>'Graphiques GI'!$B$69</f>
        <v>0.16369816254132286</v>
      </c>
      <c r="AM56" s="38">
        <f t="shared" si="21"/>
        <v>0.16</v>
      </c>
      <c r="AN56" s="39">
        <f>'Graphiques GI'!$B$82 + 'Graphiques GI'!$B$81</f>
        <v>0.61833434579183444</v>
      </c>
      <c r="AO56" s="39">
        <f>'Graphiques GI'!$B$81</f>
        <v>0.18468569714318567</v>
      </c>
      <c r="AP56" s="39">
        <f>'Graphiques GI'!$B$81</f>
        <v>0.18468569714318567</v>
      </c>
      <c r="AQ56" s="40">
        <f t="shared" si="22"/>
        <v>0.35</v>
      </c>
      <c r="AR56" s="39">
        <f>'Graphiques GI'!$B$94 + 'Graphiques GI'!$B$93</f>
        <v>0.51434309459725625</v>
      </c>
      <c r="AS56" s="39">
        <f>'Graphiques GI'!$B$93</f>
        <v>0.19019031681947857</v>
      </c>
      <c r="AT56" s="39">
        <f>'Graphiques GI'!$B$93</f>
        <v>0.19019031681947857</v>
      </c>
      <c r="AU56" s="38">
        <f t="shared" si="23"/>
        <v>0.29000000000000004</v>
      </c>
      <c r="AV56" s="39">
        <f>'Graphiques GI'!$B$106 + 'Graphiques GI'!$B$105</f>
        <v>0.43080513516816776</v>
      </c>
      <c r="AW56" s="39">
        <f>'Graphiques GI'!$B$105</f>
        <v>0.17391624627927879</v>
      </c>
      <c r="AX56" s="39">
        <f>'Graphiques GI'!$B$105</f>
        <v>0.17391624627927879</v>
      </c>
      <c r="AY56" s="40">
        <f t="shared" si="24"/>
        <v>0.41000000000000003</v>
      </c>
      <c r="AZ56" s="39">
        <f>'Graphiques GI'!$B$118 + 'Graphiques GI'!$B$117</f>
        <v>0.54303418480793253</v>
      </c>
      <c r="BA56" s="39">
        <f>'Graphiques GI'!$B$117</f>
        <v>0.208964740363488</v>
      </c>
      <c r="BB56" s="39">
        <f>'Graphiques GI'!$B$117</f>
        <v>0.208964740363488</v>
      </c>
      <c r="BC56" s="38">
        <f t="shared" si="25"/>
        <v>0.45</v>
      </c>
      <c r="BD56" s="39">
        <f>'Graphiques GI'!$B$130 + 'Graphiques GI'!$B$129</f>
        <v>0.62703807191536376</v>
      </c>
      <c r="BE56" s="39">
        <f>'Graphiques GI'!$B$129</f>
        <v>0.24103807191536383</v>
      </c>
      <c r="BF56" s="39">
        <f>'Graphiques GI'!$B$129</f>
        <v>0.24103807191536383</v>
      </c>
      <c r="BG56" s="40">
        <f t="shared" si="26"/>
        <v>0.35</v>
      </c>
      <c r="BH56" s="39">
        <f>'Graphiques GI'!$B$142 + 'Graphiques GI'!$B$141</f>
        <v>0.78975212279544837</v>
      </c>
      <c r="BI56" s="39">
        <f>'Graphiques GI'!$B$141</f>
        <v>0.22812712279544856</v>
      </c>
      <c r="BJ56" s="39">
        <f>'Graphiques GI'!$B$141</f>
        <v>0.22812712279544856</v>
      </c>
      <c r="BK56" s="38">
        <f t="shared" si="27"/>
        <v>3.999999999999998E-2</v>
      </c>
      <c r="BL56" s="39">
        <f>'Graphiques GI'!$B$154 + 'Graphiques GI'!$B$153</f>
        <v>0.69737848214039344</v>
      </c>
      <c r="BM56" s="39">
        <f>'Graphiques GI'!$B$153</f>
        <v>0.19929514880706004</v>
      </c>
      <c r="BN56" s="39">
        <f>'Graphiques GI'!$B$153</f>
        <v>0.19929514880706004</v>
      </c>
      <c r="BO56" s="40">
        <f t="shared" si="28"/>
        <v>0.12000000000000005</v>
      </c>
      <c r="BP56" s="39">
        <f>'Graphiques GI'!$B$166 + 'Graphiques GI'!$B$165</f>
        <v>0.73399069004916406</v>
      </c>
      <c r="BQ56" s="39">
        <f>'Graphiques GI'!$B$165</f>
        <v>0.20681013449360838</v>
      </c>
      <c r="BR56" s="39">
        <f>'Graphiques GI'!$B$165</f>
        <v>0.20681013449360838</v>
      </c>
      <c r="BS56" s="38">
        <f t="shared" si="29"/>
        <v>0.15999999999999998</v>
      </c>
      <c r="BT56" s="39">
        <f>'Graphiques GI'!$B$178 + 'Graphiques GI'!$B$177</f>
        <v>0.70591447730495149</v>
      </c>
      <c r="BU56" s="39">
        <f>'Graphiques GI'!$B$177</f>
        <v>0.19680336619384053</v>
      </c>
      <c r="BV56" s="39">
        <f>'Graphiques GI'!$B$177</f>
        <v>0.19680336619384053</v>
      </c>
    </row>
    <row r="57" spans="1:74">
      <c r="A57" s="22">
        <v>43586</v>
      </c>
      <c r="B57" s="21">
        <f t="shared" si="15"/>
        <v>56</v>
      </c>
      <c r="C57" s="19">
        <v>53036307</v>
      </c>
      <c r="D57" s="24" t="e">
        <f>NA()</f>
        <v>#N/A</v>
      </c>
      <c r="E57" s="29">
        <v>0.09</v>
      </c>
      <c r="F57" s="38">
        <v>0.51</v>
      </c>
      <c r="G57" s="29">
        <v>0.41</v>
      </c>
      <c r="H57" s="38">
        <v>0.22</v>
      </c>
      <c r="I57" s="29">
        <v>0.13</v>
      </c>
      <c r="J57" s="38">
        <v>0.09</v>
      </c>
      <c r="K57" s="29">
        <v>0.06</v>
      </c>
      <c r="L57" s="38">
        <v>0.09</v>
      </c>
      <c r="M57" s="29">
        <v>0.14000000000000001</v>
      </c>
      <c r="N57" s="38">
        <v>0.3</v>
      </c>
      <c r="O57" s="29">
        <v>0.75</v>
      </c>
      <c r="P57" s="38">
        <v>0.41</v>
      </c>
      <c r="Q57" s="29">
        <v>0.55000000000000004</v>
      </c>
      <c r="R57" s="38">
        <v>0.47</v>
      </c>
      <c r="S57" s="29">
        <f t="shared" si="16"/>
        <v>7.0000000000000007E-2</v>
      </c>
      <c r="T57" s="37">
        <f>'Graphiques GI'!$B$22 + 'Graphiques GI'!$B$21</f>
        <v>0.28975859351784256</v>
      </c>
      <c r="U57" s="37">
        <f>'Graphiques GI'!$B$21</f>
        <v>0.10756414907339812</v>
      </c>
      <c r="V57" s="37">
        <f>'Graphiques GI'!$B$21</f>
        <v>0.10756414907339812</v>
      </c>
      <c r="W57" s="38">
        <f t="shared" si="17"/>
        <v>0.16000000000000003</v>
      </c>
      <c r="X57" s="39">
        <f>'Graphiques GI'!$B$34 + 'Graphiques GI'!$B$33</f>
        <v>0.81194469877644415</v>
      </c>
      <c r="Y57" s="39">
        <f>'Graphiques GI'!$B$33</f>
        <v>0.26672247655422188</v>
      </c>
      <c r="Z57" s="39">
        <f>'Graphiques GI'!$B$33</f>
        <v>0.26672247655422188</v>
      </c>
      <c r="AA57" s="40">
        <f t="shared" si="18"/>
        <v>4.9999999999999989E-2</v>
      </c>
      <c r="AB57" s="39">
        <f>'Graphiques GI'!$B$46 + 'Graphiques GI'!$B$45</f>
        <v>0.29358350976639624</v>
      </c>
      <c r="AC57" s="39">
        <f>'Graphiques GI'!$B$45</f>
        <v>0.12688906532195182</v>
      </c>
      <c r="AD57" s="39">
        <f>'Graphiques GI'!$B$45</f>
        <v>0.12688906532195182</v>
      </c>
      <c r="AE57" s="38">
        <f t="shared" si="19"/>
        <v>1.999999999999999E-2</v>
      </c>
      <c r="AF57" s="39">
        <f>'Graphiques GI'!$B$58 + 'Graphiques GI'!$B$57</f>
        <v>0.44586151063667712</v>
      </c>
      <c r="AG57" s="39">
        <f>'Graphiques GI'!$B$57</f>
        <v>0.16452817730334371</v>
      </c>
      <c r="AH57" s="39">
        <f>'Graphiques GI'!$B$57</f>
        <v>0.16452817730334371</v>
      </c>
      <c r="AI57" s="40">
        <f t="shared" si="20"/>
        <v>4.9999999999999989E-2</v>
      </c>
      <c r="AJ57" s="39">
        <f>'Graphiques GI'!$B$70 + 'Graphiques GI'!$B$69</f>
        <v>0.43350371809687827</v>
      </c>
      <c r="AK57" s="39">
        <f>'Graphiques GI'!$B$69</f>
        <v>0.16369816254132286</v>
      </c>
      <c r="AL57" s="39">
        <f>'Graphiques GI'!$B$69</f>
        <v>0.16369816254132286</v>
      </c>
      <c r="AM57" s="38">
        <f t="shared" si="21"/>
        <v>0.14000000000000001</v>
      </c>
      <c r="AN57" s="39">
        <f>'Graphiques GI'!$B$82 + 'Graphiques GI'!$B$81</f>
        <v>0.61833434579183444</v>
      </c>
      <c r="AO57" s="39">
        <f>'Graphiques GI'!$B$81</f>
        <v>0.18468569714318567</v>
      </c>
      <c r="AP57" s="39">
        <f>'Graphiques GI'!$B$81</f>
        <v>0.18468569714318567</v>
      </c>
      <c r="AQ57" s="40">
        <f t="shared" si="22"/>
        <v>0.25</v>
      </c>
      <c r="AR57" s="39">
        <f>'Graphiques GI'!$B$94 + 'Graphiques GI'!$B$93</f>
        <v>0.51434309459725625</v>
      </c>
      <c r="AS57" s="39">
        <f>'Graphiques GI'!$B$93</f>
        <v>0.19019031681947857</v>
      </c>
      <c r="AT57" s="39">
        <f>'Graphiques GI'!$B$93</f>
        <v>0.19019031681947857</v>
      </c>
      <c r="AU57" s="38">
        <f t="shared" si="23"/>
        <v>4.9999999999999996E-2</v>
      </c>
      <c r="AV57" s="39">
        <f>'Graphiques GI'!$B$106 + 'Graphiques GI'!$B$105</f>
        <v>0.43080513516816776</v>
      </c>
      <c r="AW57" s="39">
        <f>'Graphiques GI'!$B$105</f>
        <v>0.17391624627927879</v>
      </c>
      <c r="AX57" s="39">
        <f>'Graphiques GI'!$B$105</f>
        <v>0.17391624627927879</v>
      </c>
      <c r="AY57" s="40">
        <f t="shared" si="24"/>
        <v>9.0000000000000011E-2</v>
      </c>
      <c r="AZ57" s="39">
        <f>'Graphiques GI'!$B$118 + 'Graphiques GI'!$B$117</f>
        <v>0.54303418480793253</v>
      </c>
      <c r="BA57" s="39">
        <f>'Graphiques GI'!$B$117</f>
        <v>0.208964740363488</v>
      </c>
      <c r="BB57" s="39">
        <f>'Graphiques GI'!$B$117</f>
        <v>0.208964740363488</v>
      </c>
      <c r="BC57" s="38">
        <f t="shared" si="25"/>
        <v>0.09</v>
      </c>
      <c r="BD57" s="39">
        <f>'Graphiques GI'!$B$130 + 'Graphiques GI'!$B$129</f>
        <v>0.62703807191536376</v>
      </c>
      <c r="BE57" s="39">
        <f>'Graphiques GI'!$B$129</f>
        <v>0.24103807191536383</v>
      </c>
      <c r="BF57" s="39">
        <f>'Graphiques GI'!$B$129</f>
        <v>0.24103807191536383</v>
      </c>
      <c r="BG57" s="40">
        <f t="shared" si="26"/>
        <v>0.14000000000000001</v>
      </c>
      <c r="BH57" s="39">
        <f>'Graphiques GI'!$B$142 + 'Graphiques GI'!$B$141</f>
        <v>0.78975212279544837</v>
      </c>
      <c r="BI57" s="39">
        <f>'Graphiques GI'!$B$141</f>
        <v>0.22812712279544856</v>
      </c>
      <c r="BJ57" s="39">
        <f>'Graphiques GI'!$B$141</f>
        <v>0.22812712279544856</v>
      </c>
      <c r="BK57" s="38">
        <f t="shared" si="27"/>
        <v>0.40000000000000008</v>
      </c>
      <c r="BL57" s="39">
        <f>'Graphiques GI'!$B$154 + 'Graphiques GI'!$B$153</f>
        <v>0.69737848214039344</v>
      </c>
      <c r="BM57" s="39">
        <f>'Graphiques GI'!$B$153</f>
        <v>0.19929514880706004</v>
      </c>
      <c r="BN57" s="39">
        <f>'Graphiques GI'!$B$153</f>
        <v>0.19929514880706004</v>
      </c>
      <c r="BO57" s="40">
        <f t="shared" si="28"/>
        <v>0.19999999999999996</v>
      </c>
      <c r="BP57" s="39">
        <f>'Graphiques GI'!$B$166 + 'Graphiques GI'!$B$165</f>
        <v>0.73399069004916406</v>
      </c>
      <c r="BQ57" s="39">
        <f>'Graphiques GI'!$B$165</f>
        <v>0.20681013449360838</v>
      </c>
      <c r="BR57" s="39">
        <f>'Graphiques GI'!$B$165</f>
        <v>0.20681013449360838</v>
      </c>
      <c r="BS57" s="38">
        <f t="shared" si="29"/>
        <v>0.26</v>
      </c>
      <c r="BT57" s="39">
        <f>'Graphiques GI'!$B$178 + 'Graphiques GI'!$B$177</f>
        <v>0.70591447730495149</v>
      </c>
      <c r="BU57" s="39">
        <f>'Graphiques GI'!$B$177</f>
        <v>0.19680336619384053</v>
      </c>
      <c r="BV57" s="39">
        <f>'Graphiques GI'!$B$177</f>
        <v>0.19680336619384053</v>
      </c>
    </row>
    <row r="58" spans="1:74">
      <c r="A58" s="22">
        <v>43586</v>
      </c>
      <c r="B58" s="20">
        <f t="shared" si="15"/>
        <v>57</v>
      </c>
      <c r="C58" s="19">
        <v>53039653</v>
      </c>
      <c r="D58" s="24" t="e">
        <f>NA()</f>
        <v>#N/A</v>
      </c>
      <c r="E58" s="29">
        <v>0.16</v>
      </c>
      <c r="F58" s="38">
        <v>0.35</v>
      </c>
      <c r="G58" s="29">
        <v>0.36</v>
      </c>
      <c r="H58" s="38">
        <v>0.2</v>
      </c>
      <c r="I58" s="29">
        <v>0.18</v>
      </c>
      <c r="J58" s="38">
        <v>0.23</v>
      </c>
      <c r="K58" s="29">
        <v>0.31</v>
      </c>
      <c r="L58" s="38">
        <v>0.04</v>
      </c>
      <c r="M58" s="29">
        <v>0.05</v>
      </c>
      <c r="N58" s="38">
        <v>0.21</v>
      </c>
      <c r="O58" s="29">
        <v>0.89</v>
      </c>
      <c r="P58" s="38">
        <v>0.81</v>
      </c>
      <c r="Q58" s="29">
        <v>0.75</v>
      </c>
      <c r="R58" s="38">
        <v>0.73</v>
      </c>
      <c r="S58" s="29">
        <f t="shared" si="16"/>
        <v>7.0000000000000007E-2</v>
      </c>
      <c r="T58" s="37">
        <f>'Graphiques GI'!$B$22 + 'Graphiques GI'!$B$21</f>
        <v>0.28975859351784256</v>
      </c>
      <c r="U58" s="37">
        <f>'Graphiques GI'!$B$21</f>
        <v>0.10756414907339812</v>
      </c>
      <c r="V58" s="37">
        <f>'Graphiques GI'!$B$21</f>
        <v>0.10756414907339812</v>
      </c>
      <c r="W58" s="38">
        <f t="shared" si="17"/>
        <v>3.0000000000000027E-2</v>
      </c>
      <c r="X58" s="39">
        <f>'Graphiques GI'!$B$34 + 'Graphiques GI'!$B$33</f>
        <v>0.81194469877644415</v>
      </c>
      <c r="Y58" s="39">
        <f>'Graphiques GI'!$B$33</f>
        <v>0.26672247655422188</v>
      </c>
      <c r="Z58" s="39">
        <f>'Graphiques GI'!$B$33</f>
        <v>0.26672247655422188</v>
      </c>
      <c r="AA58" s="40">
        <f t="shared" si="18"/>
        <v>0.35</v>
      </c>
      <c r="AB58" s="39">
        <f>'Graphiques GI'!$B$46 + 'Graphiques GI'!$B$45</f>
        <v>0.29358350976639624</v>
      </c>
      <c r="AC58" s="39">
        <f>'Graphiques GI'!$B$45</f>
        <v>0.12688906532195182</v>
      </c>
      <c r="AD58" s="39">
        <f>'Graphiques GI'!$B$45</f>
        <v>0.12688906532195182</v>
      </c>
      <c r="AE58" s="38">
        <f t="shared" si="19"/>
        <v>0.12000000000000001</v>
      </c>
      <c r="AF58" s="39">
        <f>'Graphiques GI'!$B$58 + 'Graphiques GI'!$B$57</f>
        <v>0.44586151063667712</v>
      </c>
      <c r="AG58" s="39">
        <f>'Graphiques GI'!$B$57</f>
        <v>0.16452817730334371</v>
      </c>
      <c r="AH58" s="39">
        <f>'Graphiques GI'!$B$57</f>
        <v>0.16452817730334371</v>
      </c>
      <c r="AI58" s="40">
        <f t="shared" si="20"/>
        <v>0.06</v>
      </c>
      <c r="AJ58" s="39">
        <f>'Graphiques GI'!$B$70 + 'Graphiques GI'!$B$69</f>
        <v>0.43350371809687827</v>
      </c>
      <c r="AK58" s="39">
        <f>'Graphiques GI'!$B$69</f>
        <v>0.16369816254132286</v>
      </c>
      <c r="AL58" s="39">
        <f>'Graphiques GI'!$B$69</f>
        <v>0.16369816254132286</v>
      </c>
      <c r="AM58" s="38">
        <f t="shared" si="21"/>
        <v>8.0000000000000016E-2</v>
      </c>
      <c r="AN58" s="39">
        <f>'Graphiques GI'!$B$82 + 'Graphiques GI'!$B$81</f>
        <v>0.61833434579183444</v>
      </c>
      <c r="AO58" s="39">
        <f>'Graphiques GI'!$B$81</f>
        <v>0.18468569714318567</v>
      </c>
      <c r="AP58" s="39">
        <f>'Graphiques GI'!$B$81</f>
        <v>0.18468569714318567</v>
      </c>
      <c r="AQ58" s="40">
        <f t="shared" si="22"/>
        <v>0.19</v>
      </c>
      <c r="AR58" s="39">
        <f>'Graphiques GI'!$B$94 + 'Graphiques GI'!$B$93</f>
        <v>0.51434309459725625</v>
      </c>
      <c r="AS58" s="39">
        <f>'Graphiques GI'!$B$93</f>
        <v>0.19019031681947857</v>
      </c>
      <c r="AT58" s="39">
        <f>'Graphiques GI'!$B$93</f>
        <v>0.19019031681947857</v>
      </c>
      <c r="AU58" s="38">
        <f t="shared" si="23"/>
        <v>7.0000000000000007E-2</v>
      </c>
      <c r="AV58" s="39">
        <f>'Graphiques GI'!$B$106 + 'Graphiques GI'!$B$105</f>
        <v>0.43080513516816776</v>
      </c>
      <c r="AW58" s="39">
        <f>'Graphiques GI'!$B$105</f>
        <v>0.17391624627927879</v>
      </c>
      <c r="AX58" s="39">
        <f>'Graphiques GI'!$B$105</f>
        <v>0.17391624627927879</v>
      </c>
      <c r="AY58" s="40">
        <f t="shared" si="24"/>
        <v>0.12000000000000001</v>
      </c>
      <c r="AZ58" s="39">
        <f>'Graphiques GI'!$B$118 + 'Graphiques GI'!$B$117</f>
        <v>0.54303418480793253</v>
      </c>
      <c r="BA58" s="39">
        <f>'Graphiques GI'!$B$117</f>
        <v>0.208964740363488</v>
      </c>
      <c r="BB58" s="39">
        <f>'Graphiques GI'!$B$117</f>
        <v>0.208964740363488</v>
      </c>
      <c r="BC58" s="38">
        <f t="shared" si="25"/>
        <v>7.9999999999999988E-2</v>
      </c>
      <c r="BD58" s="39">
        <f>'Graphiques GI'!$B$130 + 'Graphiques GI'!$B$129</f>
        <v>0.62703807191536376</v>
      </c>
      <c r="BE58" s="39">
        <f>'Graphiques GI'!$B$129</f>
        <v>0.24103807191536383</v>
      </c>
      <c r="BF58" s="39">
        <f>'Graphiques GI'!$B$129</f>
        <v>0.24103807191536383</v>
      </c>
      <c r="BG58" s="40">
        <f t="shared" si="26"/>
        <v>0.45</v>
      </c>
      <c r="BH58" s="39">
        <f>'Graphiques GI'!$B$142 + 'Graphiques GI'!$B$141</f>
        <v>0.78975212279544837</v>
      </c>
      <c r="BI58" s="39">
        <f>'Graphiques GI'!$B$141</f>
        <v>0.22812712279544856</v>
      </c>
      <c r="BJ58" s="39">
        <f>'Graphiques GI'!$B$141</f>
        <v>0.22812712279544856</v>
      </c>
      <c r="BK58" s="38">
        <f t="shared" si="27"/>
        <v>0.45000000000000007</v>
      </c>
      <c r="BL58" s="39">
        <f>'Graphiques GI'!$B$154 + 'Graphiques GI'!$B$153</f>
        <v>0.69737848214039344</v>
      </c>
      <c r="BM58" s="39">
        <f>'Graphiques GI'!$B$153</f>
        <v>0.19929514880706004</v>
      </c>
      <c r="BN58" s="39">
        <f>'Graphiques GI'!$B$153</f>
        <v>0.19929514880706004</v>
      </c>
      <c r="BO58" s="40">
        <f t="shared" si="28"/>
        <v>0.35</v>
      </c>
      <c r="BP58" s="39">
        <f>'Graphiques GI'!$B$166 + 'Graphiques GI'!$B$165</f>
        <v>0.73399069004916406</v>
      </c>
      <c r="BQ58" s="39">
        <f>'Graphiques GI'!$B$165</f>
        <v>0.20681013449360838</v>
      </c>
      <c r="BR58" s="39">
        <f>'Graphiques GI'!$B$165</f>
        <v>0.20681013449360838</v>
      </c>
      <c r="BS58" s="38">
        <f t="shared" si="29"/>
        <v>0.41</v>
      </c>
      <c r="BT58" s="39">
        <f>'Graphiques GI'!$B$178 + 'Graphiques GI'!$B$177</f>
        <v>0.70591447730495149</v>
      </c>
      <c r="BU58" s="39">
        <f>'Graphiques GI'!$B$177</f>
        <v>0.19680336619384053</v>
      </c>
      <c r="BV58" s="39">
        <f>'Graphiques GI'!$B$177</f>
        <v>0.19680336619384053</v>
      </c>
    </row>
    <row r="59" spans="1:74">
      <c r="A59" s="22">
        <v>43586</v>
      </c>
      <c r="B59" s="21">
        <f t="shared" si="15"/>
        <v>58</v>
      </c>
      <c r="C59" s="19">
        <v>53057699</v>
      </c>
      <c r="D59" s="24" t="e">
        <f>NA()</f>
        <v>#N/A</v>
      </c>
      <c r="E59" s="29">
        <v>0.09</v>
      </c>
      <c r="F59" s="38">
        <v>0.38</v>
      </c>
      <c r="G59" s="29">
        <v>0.01</v>
      </c>
      <c r="H59" s="38">
        <v>0.08</v>
      </c>
      <c r="I59" s="29">
        <v>0.12</v>
      </c>
      <c r="J59" s="38">
        <v>0.15</v>
      </c>
      <c r="K59" s="29">
        <v>0.12</v>
      </c>
      <c r="L59" s="38">
        <v>0.11</v>
      </c>
      <c r="M59" s="29">
        <v>0.17</v>
      </c>
      <c r="N59" s="38">
        <v>0.13</v>
      </c>
      <c r="O59" s="29">
        <v>0.44</v>
      </c>
      <c r="P59" s="38">
        <v>0.36</v>
      </c>
      <c r="Q59" s="29">
        <v>0.4</v>
      </c>
      <c r="R59" s="38">
        <v>0.32</v>
      </c>
      <c r="S59" s="29">
        <f t="shared" si="16"/>
        <v>4.0000000000000008E-2</v>
      </c>
      <c r="T59" s="37">
        <f>'Graphiques GI'!$B$22 + 'Graphiques GI'!$B$21</f>
        <v>0.28975859351784256</v>
      </c>
      <c r="U59" s="37">
        <f>'Graphiques GI'!$B$21</f>
        <v>0.10756414907339812</v>
      </c>
      <c r="V59" s="37">
        <f>'Graphiques GI'!$B$21</f>
        <v>0.10756414907339812</v>
      </c>
      <c r="W59" s="38">
        <f t="shared" si="17"/>
        <v>3.0000000000000027E-2</v>
      </c>
      <c r="X59" s="39">
        <f>'Graphiques GI'!$B$34 + 'Graphiques GI'!$B$33</f>
        <v>0.81194469877644415</v>
      </c>
      <c r="Y59" s="39">
        <f>'Graphiques GI'!$B$33</f>
        <v>0.26672247655422188</v>
      </c>
      <c r="Z59" s="39">
        <f>'Graphiques GI'!$B$33</f>
        <v>0.26672247655422188</v>
      </c>
      <c r="AA59" s="40">
        <f t="shared" si="18"/>
        <v>0.18</v>
      </c>
      <c r="AB59" s="39">
        <f>'Graphiques GI'!$B$46 + 'Graphiques GI'!$B$45</f>
        <v>0.29358350976639624</v>
      </c>
      <c r="AC59" s="39">
        <f>'Graphiques GI'!$B$45</f>
        <v>0.12688906532195182</v>
      </c>
      <c r="AD59" s="39">
        <f>'Graphiques GI'!$B$45</f>
        <v>0.12688906532195182</v>
      </c>
      <c r="AE59" s="38">
        <f t="shared" si="19"/>
        <v>0.62</v>
      </c>
      <c r="AF59" s="39">
        <f>'Graphiques GI'!$B$58 + 'Graphiques GI'!$B$57</f>
        <v>0.44586151063667712</v>
      </c>
      <c r="AG59" s="39">
        <f>'Graphiques GI'!$B$57</f>
        <v>0.16452817730334371</v>
      </c>
      <c r="AH59" s="39">
        <f>'Graphiques GI'!$B$57</f>
        <v>0.16452817730334371</v>
      </c>
      <c r="AI59" s="40">
        <f t="shared" si="20"/>
        <v>0.14000000000000001</v>
      </c>
      <c r="AJ59" s="39">
        <f>'Graphiques GI'!$B$70 + 'Graphiques GI'!$B$69</f>
        <v>0.43350371809687827</v>
      </c>
      <c r="AK59" s="39">
        <f>'Graphiques GI'!$B$69</f>
        <v>0.16369816254132286</v>
      </c>
      <c r="AL59" s="39">
        <f>'Graphiques GI'!$B$69</f>
        <v>0.16369816254132286</v>
      </c>
      <c r="AM59" s="38">
        <f t="shared" si="21"/>
        <v>0.16</v>
      </c>
      <c r="AN59" s="39">
        <f>'Graphiques GI'!$B$82 + 'Graphiques GI'!$B$81</f>
        <v>0.61833434579183444</v>
      </c>
      <c r="AO59" s="39">
        <f>'Graphiques GI'!$B$81</f>
        <v>0.18468569714318567</v>
      </c>
      <c r="AP59" s="39">
        <f>'Graphiques GI'!$B$81</f>
        <v>0.18468569714318567</v>
      </c>
      <c r="AQ59" s="40">
        <f t="shared" si="22"/>
        <v>0.13</v>
      </c>
      <c r="AR59" s="39">
        <f>'Graphiques GI'!$B$94 + 'Graphiques GI'!$B$93</f>
        <v>0.51434309459725625</v>
      </c>
      <c r="AS59" s="39">
        <f>'Graphiques GI'!$B$93</f>
        <v>0.19019031681947857</v>
      </c>
      <c r="AT59" s="39">
        <f>'Graphiques GI'!$B$93</f>
        <v>0.19019031681947857</v>
      </c>
      <c r="AU59" s="38">
        <f t="shared" si="23"/>
        <v>0.11</v>
      </c>
      <c r="AV59" s="39">
        <f>'Graphiques GI'!$B$106 + 'Graphiques GI'!$B$105</f>
        <v>0.43080513516816776</v>
      </c>
      <c r="AW59" s="39">
        <f>'Graphiques GI'!$B$105</f>
        <v>0.17391624627927879</v>
      </c>
      <c r="AX59" s="39">
        <f>'Graphiques GI'!$B$105</f>
        <v>0.17391624627927879</v>
      </c>
      <c r="AY59" s="40">
        <f t="shared" si="24"/>
        <v>0.13999999999999999</v>
      </c>
      <c r="AZ59" s="39">
        <f>'Graphiques GI'!$B$118 + 'Graphiques GI'!$B$117</f>
        <v>0.54303418480793253</v>
      </c>
      <c r="BA59" s="39">
        <f>'Graphiques GI'!$B$117</f>
        <v>0.208964740363488</v>
      </c>
      <c r="BB59" s="39">
        <f>'Graphiques GI'!$B$117</f>
        <v>0.208964740363488</v>
      </c>
      <c r="BC59" s="38">
        <f t="shared" si="25"/>
        <v>0.10999999999999999</v>
      </c>
      <c r="BD59" s="39">
        <f>'Graphiques GI'!$B$130 + 'Graphiques GI'!$B$129</f>
        <v>0.62703807191536376</v>
      </c>
      <c r="BE59" s="39">
        <f>'Graphiques GI'!$B$129</f>
        <v>0.24103807191536383</v>
      </c>
      <c r="BF59" s="39">
        <f>'Graphiques GI'!$B$129</f>
        <v>0.24103807191536383</v>
      </c>
      <c r="BG59" s="40">
        <f t="shared" si="26"/>
        <v>0.12999999999999995</v>
      </c>
      <c r="BH59" s="39">
        <f>'Graphiques GI'!$B$142 + 'Graphiques GI'!$B$141</f>
        <v>0.78975212279544837</v>
      </c>
      <c r="BI59" s="39">
        <f>'Graphiques GI'!$B$141</f>
        <v>0.22812712279544856</v>
      </c>
      <c r="BJ59" s="39">
        <f>'Graphiques GI'!$B$141</f>
        <v>0.22812712279544856</v>
      </c>
      <c r="BK59" s="38">
        <f t="shared" si="27"/>
        <v>0.10000000000000003</v>
      </c>
      <c r="BL59" s="39">
        <f>'Graphiques GI'!$B$154 + 'Graphiques GI'!$B$153</f>
        <v>0.69737848214039344</v>
      </c>
      <c r="BM59" s="39">
        <f>'Graphiques GI'!$B$153</f>
        <v>0.19929514880706004</v>
      </c>
      <c r="BN59" s="39">
        <f>'Graphiques GI'!$B$153</f>
        <v>0.19929514880706004</v>
      </c>
      <c r="BO59" s="40">
        <f t="shared" si="28"/>
        <v>2.9999999999999971E-2</v>
      </c>
      <c r="BP59" s="39">
        <f>'Graphiques GI'!$B$166 + 'Graphiques GI'!$B$165</f>
        <v>0.73399069004916406</v>
      </c>
      <c r="BQ59" s="39">
        <f>'Graphiques GI'!$B$165</f>
        <v>0.20681013449360838</v>
      </c>
      <c r="BR59" s="39">
        <f>'Graphiques GI'!$B$165</f>
        <v>0.20681013449360838</v>
      </c>
      <c r="BS59" s="38">
        <f t="shared" si="29"/>
        <v>1.0000000000000009E-2</v>
      </c>
      <c r="BT59" s="39">
        <f>'Graphiques GI'!$B$178 + 'Graphiques GI'!$B$177</f>
        <v>0.70591447730495149</v>
      </c>
      <c r="BU59" s="39">
        <f>'Graphiques GI'!$B$177</f>
        <v>0.19680336619384053</v>
      </c>
      <c r="BV59" s="39">
        <f>'Graphiques GI'!$B$177</f>
        <v>0.19680336619384053</v>
      </c>
    </row>
    <row r="60" spans="1:74">
      <c r="A60" s="22">
        <v>43586</v>
      </c>
      <c r="B60" s="20">
        <f t="shared" si="15"/>
        <v>59</v>
      </c>
      <c r="C60" s="19">
        <v>53036306</v>
      </c>
      <c r="D60" s="24" t="e">
        <f>NA()</f>
        <v>#N/A</v>
      </c>
      <c r="E60" s="29">
        <v>0.13</v>
      </c>
      <c r="F60" s="38">
        <v>0.35</v>
      </c>
      <c r="G60" s="29">
        <v>0.19</v>
      </c>
      <c r="H60" s="38">
        <v>0.7</v>
      </c>
      <c r="I60" s="29">
        <v>0.26</v>
      </c>
      <c r="J60" s="38">
        <v>0.31</v>
      </c>
      <c r="K60" s="29">
        <v>0.25</v>
      </c>
      <c r="L60" s="38">
        <v>0.22</v>
      </c>
      <c r="M60" s="29">
        <v>0.31</v>
      </c>
      <c r="N60" s="38">
        <v>0.24</v>
      </c>
      <c r="O60" s="29">
        <v>0.56999999999999995</v>
      </c>
      <c r="P60" s="38">
        <v>0.46</v>
      </c>
      <c r="Q60" s="29">
        <v>0.43</v>
      </c>
      <c r="R60" s="38">
        <v>0.33</v>
      </c>
      <c r="S60" s="29">
        <f t="shared" si="16"/>
        <v>0.11</v>
      </c>
      <c r="T60" s="37">
        <f>'Graphiques GI'!$B$22 + 'Graphiques GI'!$B$21</f>
        <v>0.28975859351784256</v>
      </c>
      <c r="U60" s="37">
        <f>'Graphiques GI'!$B$21</f>
        <v>0.10756414907339812</v>
      </c>
      <c r="V60" s="37">
        <f>'Graphiques GI'!$B$21</f>
        <v>0.10756414907339812</v>
      </c>
      <c r="W60" s="38">
        <f t="shared" si="17"/>
        <v>8.9999999999999969E-2</v>
      </c>
      <c r="X60" s="39">
        <f>'Graphiques GI'!$B$34 + 'Graphiques GI'!$B$33</f>
        <v>0.81194469877644415</v>
      </c>
      <c r="Y60" s="39">
        <f>'Graphiques GI'!$B$33</f>
        <v>0.26672247655422188</v>
      </c>
      <c r="Z60" s="39">
        <f>'Graphiques GI'!$B$33</f>
        <v>0.26672247655422188</v>
      </c>
      <c r="AA60" s="40">
        <f t="shared" si="18"/>
        <v>0.14000000000000001</v>
      </c>
      <c r="AB60" s="39">
        <f>'Graphiques GI'!$B$46 + 'Graphiques GI'!$B$45</f>
        <v>0.29358350976639624</v>
      </c>
      <c r="AC60" s="39">
        <f>'Graphiques GI'!$B$45</f>
        <v>0.12688906532195182</v>
      </c>
      <c r="AD60" s="39">
        <f>'Graphiques GI'!$B$45</f>
        <v>0.12688906532195182</v>
      </c>
      <c r="AE60" s="38">
        <f t="shared" si="19"/>
        <v>0.62999999999999989</v>
      </c>
      <c r="AF60" s="39">
        <f>'Graphiques GI'!$B$58 + 'Graphiques GI'!$B$57</f>
        <v>0.44586151063667712</v>
      </c>
      <c r="AG60" s="39">
        <f>'Graphiques GI'!$B$57</f>
        <v>0.16452817730334371</v>
      </c>
      <c r="AH60" s="39">
        <f>'Graphiques GI'!$B$57</f>
        <v>0.16452817730334371</v>
      </c>
      <c r="AI60" s="40">
        <f t="shared" si="20"/>
        <v>0.24000000000000002</v>
      </c>
      <c r="AJ60" s="39">
        <f>'Graphiques GI'!$B$70 + 'Graphiques GI'!$B$69</f>
        <v>0.43350371809687827</v>
      </c>
      <c r="AK60" s="39">
        <f>'Graphiques GI'!$B$69</f>
        <v>0.16369816254132286</v>
      </c>
      <c r="AL60" s="39">
        <f>'Graphiques GI'!$B$69</f>
        <v>0.16369816254132286</v>
      </c>
      <c r="AM60" s="38">
        <f t="shared" si="21"/>
        <v>0.30299999999999999</v>
      </c>
      <c r="AN60" s="39">
        <f>'Graphiques GI'!$B$82 + 'Graphiques GI'!$B$81</f>
        <v>0.61833434579183444</v>
      </c>
      <c r="AO60" s="39">
        <f>'Graphiques GI'!$B$81</f>
        <v>0.18468569714318567</v>
      </c>
      <c r="AP60" s="39">
        <f>'Graphiques GI'!$B$81</f>
        <v>0.18468569714318567</v>
      </c>
      <c r="AQ60" s="40">
        <f t="shared" si="22"/>
        <v>4.0000000000000008E-2</v>
      </c>
      <c r="AR60" s="39">
        <f>'Graphiques GI'!$B$94 + 'Graphiques GI'!$B$93</f>
        <v>0.51434309459725625</v>
      </c>
      <c r="AS60" s="39">
        <f>'Graphiques GI'!$B$93</f>
        <v>0.19019031681947857</v>
      </c>
      <c r="AT60" s="39">
        <f>'Graphiques GI'!$B$93</f>
        <v>0.19019031681947857</v>
      </c>
      <c r="AU60" s="38">
        <f t="shared" si="23"/>
        <v>0.15</v>
      </c>
      <c r="AV60" s="39">
        <f>'Graphiques GI'!$B$106 + 'Graphiques GI'!$B$105</f>
        <v>0.43080513516816776</v>
      </c>
      <c r="AW60" s="39">
        <f>'Graphiques GI'!$B$105</f>
        <v>0.17391624627927879</v>
      </c>
      <c r="AX60" s="39">
        <f>'Graphiques GI'!$B$105</f>
        <v>0.17391624627927879</v>
      </c>
      <c r="AY60" s="40">
        <f t="shared" si="24"/>
        <v>0.18</v>
      </c>
      <c r="AZ60" s="39">
        <f>'Graphiques GI'!$B$118 + 'Graphiques GI'!$B$117</f>
        <v>0.54303418480793253</v>
      </c>
      <c r="BA60" s="39">
        <f>'Graphiques GI'!$B$117</f>
        <v>0.208964740363488</v>
      </c>
      <c r="BB60" s="39">
        <f>'Graphiques GI'!$B$117</f>
        <v>0.208964740363488</v>
      </c>
      <c r="BC60" s="38">
        <f t="shared" si="25"/>
        <v>0.13999999999999999</v>
      </c>
      <c r="BD60" s="39">
        <f>'Graphiques GI'!$B$130 + 'Graphiques GI'!$B$129</f>
        <v>0.62703807191536376</v>
      </c>
      <c r="BE60" s="39">
        <f>'Graphiques GI'!$B$129</f>
        <v>0.24103807191536383</v>
      </c>
      <c r="BF60" s="39">
        <f>'Graphiques GI'!$B$129</f>
        <v>0.24103807191536383</v>
      </c>
      <c r="BG60" s="40">
        <f t="shared" si="26"/>
        <v>0.16999999999999993</v>
      </c>
      <c r="BH60" s="39">
        <f>'Graphiques GI'!$B$142 + 'Graphiques GI'!$B$141</f>
        <v>0.78975212279544837</v>
      </c>
      <c r="BI60" s="39">
        <f>'Graphiques GI'!$B$141</f>
        <v>0.22812712279544856</v>
      </c>
      <c r="BJ60" s="39">
        <f>'Graphiques GI'!$B$141</f>
        <v>0.22812712279544856</v>
      </c>
      <c r="BK60" s="38">
        <f t="shared" si="27"/>
        <v>0.12</v>
      </c>
      <c r="BL60" s="39">
        <f>'Graphiques GI'!$B$154 + 'Graphiques GI'!$B$153</f>
        <v>0.69737848214039344</v>
      </c>
      <c r="BM60" s="39">
        <f>'Graphiques GI'!$B$153</f>
        <v>0.19929514880706004</v>
      </c>
      <c r="BN60" s="39">
        <f>'Graphiques GI'!$B$153</f>
        <v>0.19929514880706004</v>
      </c>
      <c r="BO60" s="40">
        <f t="shared" si="28"/>
        <v>0.21</v>
      </c>
      <c r="BP60" s="39">
        <f>'Graphiques GI'!$B$166 + 'Graphiques GI'!$B$165</f>
        <v>0.73399069004916406</v>
      </c>
      <c r="BQ60" s="39">
        <f>'Graphiques GI'!$B$165</f>
        <v>0.20681013449360838</v>
      </c>
      <c r="BR60" s="39">
        <f>'Graphiques GI'!$B$165</f>
        <v>0.20681013449360838</v>
      </c>
      <c r="BS60" s="38">
        <f t="shared" si="29"/>
        <v>0.16</v>
      </c>
      <c r="BT60" s="39">
        <f>'Graphiques GI'!$B$178 + 'Graphiques GI'!$B$177</f>
        <v>0.70591447730495149</v>
      </c>
      <c r="BU60" s="39">
        <f>'Graphiques GI'!$B$177</f>
        <v>0.19680336619384053</v>
      </c>
      <c r="BV60" s="39">
        <f>'Graphiques GI'!$B$177</f>
        <v>0.19680336619384053</v>
      </c>
    </row>
    <row r="61" spans="1:74">
      <c r="A61" s="22">
        <v>43586</v>
      </c>
      <c r="B61" s="21">
        <f t="shared" si="15"/>
        <v>60</v>
      </c>
      <c r="C61" s="19">
        <v>53063880</v>
      </c>
      <c r="D61" s="24" t="e">
        <f>NA()</f>
        <v>#N/A</v>
      </c>
      <c r="E61" s="29">
        <v>0.02</v>
      </c>
      <c r="F61" s="38">
        <v>0.26</v>
      </c>
      <c r="G61" s="29">
        <v>0.33</v>
      </c>
      <c r="H61" s="38">
        <v>7.0000000000000007E-2</v>
      </c>
      <c r="I61" s="29">
        <v>0.02</v>
      </c>
      <c r="J61" s="38">
        <v>7.0000000000000001E-3</v>
      </c>
      <c r="K61" s="29">
        <v>0.21</v>
      </c>
      <c r="L61" s="38">
        <v>7.0000000000000007E-2</v>
      </c>
      <c r="M61" s="29">
        <v>0.13</v>
      </c>
      <c r="N61" s="38">
        <v>0.1</v>
      </c>
      <c r="O61" s="29">
        <v>0.4</v>
      </c>
      <c r="P61" s="38">
        <v>0.34</v>
      </c>
      <c r="Q61" s="29">
        <v>0.22</v>
      </c>
      <c r="R61" s="38">
        <v>0.17</v>
      </c>
      <c r="S61" s="29">
        <f t="shared" si="16"/>
        <v>0.25</v>
      </c>
      <c r="T61" s="37">
        <f>'Graphiques GI'!$B$22 + 'Graphiques GI'!$B$21</f>
        <v>0.28975859351784256</v>
      </c>
      <c r="U61" s="37">
        <f>'Graphiques GI'!$B$21</f>
        <v>0.10756414907339812</v>
      </c>
      <c r="V61" s="37">
        <f>'Graphiques GI'!$B$21</f>
        <v>0.10756414907339812</v>
      </c>
      <c r="W61" s="38">
        <f t="shared" si="17"/>
        <v>0.28000000000000003</v>
      </c>
      <c r="X61" s="39">
        <f>'Graphiques GI'!$B$34 + 'Graphiques GI'!$B$33</f>
        <v>0.81194469877644415</v>
      </c>
      <c r="Y61" s="39">
        <f>'Graphiques GI'!$B$33</f>
        <v>0.26672247655422188</v>
      </c>
      <c r="Z61" s="39">
        <f>'Graphiques GI'!$B$33</f>
        <v>0.26672247655422188</v>
      </c>
      <c r="AA61" s="40">
        <f t="shared" si="18"/>
        <v>0.10999999999999999</v>
      </c>
      <c r="AB61" s="39">
        <f>'Graphiques GI'!$B$46 + 'Graphiques GI'!$B$45</f>
        <v>0.29358350976639624</v>
      </c>
      <c r="AC61" s="39">
        <f>'Graphiques GI'!$B$45</f>
        <v>0.12688906532195182</v>
      </c>
      <c r="AD61" s="39">
        <f>'Graphiques GI'!$B$45</f>
        <v>0.12688906532195182</v>
      </c>
      <c r="AE61" s="38">
        <f t="shared" si="19"/>
        <v>0.41</v>
      </c>
      <c r="AF61" s="39">
        <f>'Graphiques GI'!$B$58 + 'Graphiques GI'!$B$57</f>
        <v>0.44586151063667712</v>
      </c>
      <c r="AG61" s="39">
        <f>'Graphiques GI'!$B$57</f>
        <v>0.16452817730334371</v>
      </c>
      <c r="AH61" s="39">
        <f>'Graphiques GI'!$B$57</f>
        <v>0.16452817730334371</v>
      </c>
      <c r="AI61" s="40">
        <f t="shared" si="20"/>
        <v>0.44</v>
      </c>
      <c r="AJ61" s="39">
        <f>'Graphiques GI'!$B$70 + 'Graphiques GI'!$B$69</f>
        <v>0.43350371809687827</v>
      </c>
      <c r="AK61" s="39">
        <f>'Graphiques GI'!$B$69</f>
        <v>0.16369816254132286</v>
      </c>
      <c r="AL61" s="39">
        <f>'Graphiques GI'!$B$69</f>
        <v>0.16369816254132286</v>
      </c>
      <c r="AM61" s="38">
        <f t="shared" si="21"/>
        <v>0.26300000000000001</v>
      </c>
      <c r="AN61" s="39">
        <f>'Graphiques GI'!$B$82 + 'Graphiques GI'!$B$81</f>
        <v>0.61833434579183444</v>
      </c>
      <c r="AO61" s="39">
        <f>'Graphiques GI'!$B$81</f>
        <v>0.18468569714318567</v>
      </c>
      <c r="AP61" s="39">
        <f>'Graphiques GI'!$B$81</f>
        <v>0.18468569714318567</v>
      </c>
      <c r="AQ61" s="40">
        <f t="shared" si="22"/>
        <v>9.9999999999999811E-3</v>
      </c>
      <c r="AR61" s="39">
        <f>'Graphiques GI'!$B$94 + 'Graphiques GI'!$B$93</f>
        <v>0.51434309459725625</v>
      </c>
      <c r="AS61" s="39">
        <f>'Graphiques GI'!$B$93</f>
        <v>0.19019031681947857</v>
      </c>
      <c r="AT61" s="39">
        <f>'Graphiques GI'!$B$93</f>
        <v>0.19019031681947857</v>
      </c>
      <c r="AU61" s="38">
        <f t="shared" si="23"/>
        <v>0.1</v>
      </c>
      <c r="AV61" s="39">
        <f>'Graphiques GI'!$B$106 + 'Graphiques GI'!$B$105</f>
        <v>0.43080513516816776</v>
      </c>
      <c r="AW61" s="39">
        <f>'Graphiques GI'!$B$105</f>
        <v>0.17391624627927879</v>
      </c>
      <c r="AX61" s="39">
        <f>'Graphiques GI'!$B$105</f>
        <v>0.17391624627927879</v>
      </c>
      <c r="AY61" s="40">
        <f t="shared" si="24"/>
        <v>1.0000000000000009E-2</v>
      </c>
      <c r="AZ61" s="39">
        <f>'Graphiques GI'!$B$118 + 'Graphiques GI'!$B$117</f>
        <v>0.54303418480793253</v>
      </c>
      <c r="BA61" s="39">
        <f>'Graphiques GI'!$B$117</f>
        <v>0.208964740363488</v>
      </c>
      <c r="BB61" s="39">
        <f>'Graphiques GI'!$B$117</f>
        <v>0.208964740363488</v>
      </c>
      <c r="BC61" s="38">
        <f t="shared" si="25"/>
        <v>4.0000000000000008E-2</v>
      </c>
      <c r="BD61" s="39">
        <f>'Graphiques GI'!$B$130 + 'Graphiques GI'!$B$129</f>
        <v>0.62703807191536376</v>
      </c>
      <c r="BE61" s="39">
        <f>'Graphiques GI'!$B$129</f>
        <v>0.24103807191536383</v>
      </c>
      <c r="BF61" s="39">
        <f>'Graphiques GI'!$B$129</f>
        <v>0.24103807191536383</v>
      </c>
      <c r="BG61" s="40">
        <f t="shared" si="26"/>
        <v>0.16999999999999993</v>
      </c>
      <c r="BH61" s="39">
        <f>'Graphiques GI'!$B$142 + 'Graphiques GI'!$B$141</f>
        <v>0.78975212279544837</v>
      </c>
      <c r="BI61" s="39">
        <f>'Graphiques GI'!$B$141</f>
        <v>0.22812712279544856</v>
      </c>
      <c r="BJ61" s="39">
        <f>'Graphiques GI'!$B$141</f>
        <v>0.22812712279544856</v>
      </c>
      <c r="BK61" s="38">
        <f t="shared" si="27"/>
        <v>0.12999999999999995</v>
      </c>
      <c r="BL61" s="39">
        <f>'Graphiques GI'!$B$154 + 'Graphiques GI'!$B$153</f>
        <v>0.69737848214039344</v>
      </c>
      <c r="BM61" s="39">
        <f>'Graphiques GI'!$B$153</f>
        <v>0.19929514880706004</v>
      </c>
      <c r="BN61" s="39">
        <f>'Graphiques GI'!$B$153</f>
        <v>0.19929514880706004</v>
      </c>
      <c r="BO61" s="40">
        <f t="shared" si="28"/>
        <v>0.18000000000000002</v>
      </c>
      <c r="BP61" s="39">
        <f>'Graphiques GI'!$B$166 + 'Graphiques GI'!$B$165</f>
        <v>0.73399069004916406</v>
      </c>
      <c r="BQ61" s="39">
        <f>'Graphiques GI'!$B$165</f>
        <v>0.20681013449360838</v>
      </c>
      <c r="BR61" s="39">
        <f>'Graphiques GI'!$B$165</f>
        <v>0.20681013449360838</v>
      </c>
      <c r="BS61" s="38">
        <f t="shared" si="29"/>
        <v>0.17</v>
      </c>
      <c r="BT61" s="39">
        <f>'Graphiques GI'!$B$178 + 'Graphiques GI'!$B$177</f>
        <v>0.70591447730495149</v>
      </c>
      <c r="BU61" s="39">
        <f>'Graphiques GI'!$B$177</f>
        <v>0.19680336619384053</v>
      </c>
      <c r="BV61" s="39">
        <f>'Graphiques GI'!$B$177</f>
        <v>0.19680336619384053</v>
      </c>
    </row>
    <row r="62" spans="1:74">
      <c r="A62" s="22">
        <v>43586</v>
      </c>
      <c r="B62" s="20">
        <f t="shared" si="15"/>
        <v>61</v>
      </c>
      <c r="C62" s="19">
        <v>53053397</v>
      </c>
      <c r="D62" s="24" t="e">
        <f>NA()</f>
        <v>#N/A</v>
      </c>
      <c r="E62" s="29">
        <v>0.27</v>
      </c>
      <c r="F62" s="38">
        <v>0.54</v>
      </c>
      <c r="G62" s="29">
        <v>0.44</v>
      </c>
      <c r="H62" s="38">
        <v>0.48</v>
      </c>
      <c r="I62" s="29">
        <v>0.46</v>
      </c>
      <c r="J62" s="38">
        <v>0.27</v>
      </c>
      <c r="K62" s="29">
        <v>0.2</v>
      </c>
      <c r="L62" s="38">
        <v>0.17</v>
      </c>
      <c r="M62" s="29">
        <v>0.12</v>
      </c>
      <c r="N62" s="38">
        <v>0.06</v>
      </c>
      <c r="O62" s="29">
        <v>0.56999999999999995</v>
      </c>
      <c r="P62" s="38">
        <v>0.47</v>
      </c>
      <c r="Q62" s="29">
        <v>0.4</v>
      </c>
      <c r="R62" s="38">
        <v>0.34</v>
      </c>
      <c r="S62" s="29">
        <f t="shared" si="16"/>
        <v>0.14000000000000001</v>
      </c>
      <c r="T62" s="37">
        <f>'Graphiques GI'!$B$22 + 'Graphiques GI'!$B$21</f>
        <v>0.28975859351784256</v>
      </c>
      <c r="U62" s="37">
        <f>'Graphiques GI'!$B$21</f>
        <v>0.10756414907339812</v>
      </c>
      <c r="V62" s="37">
        <f>'Graphiques GI'!$B$21</f>
        <v>0.10756414907339812</v>
      </c>
      <c r="W62" s="38">
        <f t="shared" si="17"/>
        <v>0.41000000000000003</v>
      </c>
      <c r="X62" s="39">
        <f>'Graphiques GI'!$B$34 + 'Graphiques GI'!$B$33</f>
        <v>0.81194469877644415</v>
      </c>
      <c r="Y62" s="39">
        <f>'Graphiques GI'!$B$33</f>
        <v>0.26672247655422188</v>
      </c>
      <c r="Z62" s="39">
        <f>'Graphiques GI'!$B$33</f>
        <v>0.26672247655422188</v>
      </c>
      <c r="AA62" s="40">
        <f t="shared" si="18"/>
        <v>0.13</v>
      </c>
      <c r="AB62" s="39">
        <f>'Graphiques GI'!$B$46 + 'Graphiques GI'!$B$45</f>
        <v>0.29358350976639624</v>
      </c>
      <c r="AC62" s="39">
        <f>'Graphiques GI'!$B$45</f>
        <v>0.12688906532195182</v>
      </c>
      <c r="AD62" s="39">
        <f>'Graphiques GI'!$B$45</f>
        <v>0.12688906532195182</v>
      </c>
      <c r="AE62" s="38">
        <f t="shared" si="19"/>
        <v>0.37</v>
      </c>
      <c r="AF62" s="39">
        <f>'Graphiques GI'!$B$58 + 'Graphiques GI'!$B$57</f>
        <v>0.44586151063667712</v>
      </c>
      <c r="AG62" s="39">
        <f>'Graphiques GI'!$B$57</f>
        <v>0.16452817730334371</v>
      </c>
      <c r="AH62" s="39">
        <f>'Graphiques GI'!$B$57</f>
        <v>0.16452817730334371</v>
      </c>
      <c r="AI62" s="40">
        <f t="shared" si="20"/>
        <v>0.32</v>
      </c>
      <c r="AJ62" s="39">
        <f>'Graphiques GI'!$B$70 + 'Graphiques GI'!$B$69</f>
        <v>0.43350371809687827</v>
      </c>
      <c r="AK62" s="39">
        <f>'Graphiques GI'!$B$69</f>
        <v>0.16369816254132286</v>
      </c>
      <c r="AL62" s="39">
        <f>'Graphiques GI'!$B$69</f>
        <v>0.16369816254132286</v>
      </c>
      <c r="AM62" s="38">
        <f t="shared" si="21"/>
        <v>0.19</v>
      </c>
      <c r="AN62" s="39">
        <f>'Graphiques GI'!$B$82 + 'Graphiques GI'!$B$81</f>
        <v>0.61833434579183444</v>
      </c>
      <c r="AO62" s="39">
        <f>'Graphiques GI'!$B$81</f>
        <v>0.18468569714318567</v>
      </c>
      <c r="AP62" s="39">
        <f>'Graphiques GI'!$B$81</f>
        <v>0.18468569714318567</v>
      </c>
      <c r="AQ62" s="40">
        <f t="shared" si="22"/>
        <v>0.11000000000000001</v>
      </c>
      <c r="AR62" s="39">
        <f>'Graphiques GI'!$B$94 + 'Graphiques GI'!$B$93</f>
        <v>0.51434309459725625</v>
      </c>
      <c r="AS62" s="39">
        <f>'Graphiques GI'!$B$93</f>
        <v>0.19019031681947857</v>
      </c>
      <c r="AT62" s="39">
        <f>'Graphiques GI'!$B$93</f>
        <v>0.19019031681947857</v>
      </c>
      <c r="AU62" s="38">
        <f t="shared" si="23"/>
        <v>0.11000000000000001</v>
      </c>
      <c r="AV62" s="39">
        <f>'Graphiques GI'!$B$106 + 'Graphiques GI'!$B$105</f>
        <v>0.43080513516816776</v>
      </c>
      <c r="AW62" s="39">
        <f>'Graphiques GI'!$B$105</f>
        <v>0.17391624627927879</v>
      </c>
      <c r="AX62" s="39">
        <f>'Graphiques GI'!$B$105</f>
        <v>0.17391624627927879</v>
      </c>
      <c r="AY62" s="40">
        <f t="shared" si="24"/>
        <v>9.999999999999995E-3</v>
      </c>
      <c r="AZ62" s="39">
        <f>'Graphiques GI'!$B$118 + 'Graphiques GI'!$B$117</f>
        <v>0.54303418480793253</v>
      </c>
      <c r="BA62" s="39">
        <f>'Graphiques GI'!$B$117</f>
        <v>0.208964740363488</v>
      </c>
      <c r="BB62" s="39">
        <f>'Graphiques GI'!$B$117</f>
        <v>0.208964740363488</v>
      </c>
      <c r="BC62" s="38">
        <f t="shared" si="25"/>
        <v>1.9999999999999997E-2</v>
      </c>
      <c r="BD62" s="39">
        <f>'Graphiques GI'!$B$130 + 'Graphiques GI'!$B$129</f>
        <v>0.62703807191536376</v>
      </c>
      <c r="BE62" s="39">
        <f>'Graphiques GI'!$B$129</f>
        <v>0.24103807191536383</v>
      </c>
      <c r="BF62" s="39">
        <f>'Graphiques GI'!$B$129</f>
        <v>0.24103807191536383</v>
      </c>
      <c r="BG62" s="40">
        <f t="shared" si="26"/>
        <v>0.48999999999999994</v>
      </c>
      <c r="BH62" s="39">
        <f>'Graphiques GI'!$B$142 + 'Graphiques GI'!$B$141</f>
        <v>0.78975212279544837</v>
      </c>
      <c r="BI62" s="39">
        <f>'Graphiques GI'!$B$141</f>
        <v>0.22812712279544856</v>
      </c>
      <c r="BJ62" s="39">
        <f>'Graphiques GI'!$B$141</f>
        <v>0.22812712279544856</v>
      </c>
      <c r="BK62" s="38">
        <f t="shared" si="27"/>
        <v>0.32999999999999996</v>
      </c>
      <c r="BL62" s="39">
        <f>'Graphiques GI'!$B$154 + 'Graphiques GI'!$B$153</f>
        <v>0.69737848214039344</v>
      </c>
      <c r="BM62" s="39">
        <f>'Graphiques GI'!$B$153</f>
        <v>0.19929514880706004</v>
      </c>
      <c r="BN62" s="39">
        <f>'Graphiques GI'!$B$153</f>
        <v>0.19929514880706004</v>
      </c>
      <c r="BO62" s="40">
        <f t="shared" si="28"/>
        <v>0.10000000000000003</v>
      </c>
      <c r="BP62" s="39">
        <f>'Graphiques GI'!$B$166 + 'Graphiques GI'!$B$165</f>
        <v>0.73399069004916406</v>
      </c>
      <c r="BQ62" s="39">
        <f>'Graphiques GI'!$B$165</f>
        <v>0.20681013449360838</v>
      </c>
      <c r="BR62" s="39">
        <f>'Graphiques GI'!$B$165</f>
        <v>0.20681013449360838</v>
      </c>
      <c r="BS62" s="38">
        <f t="shared" si="29"/>
        <v>0.06</v>
      </c>
      <c r="BT62" s="39">
        <f>'Graphiques GI'!$B$178 + 'Graphiques GI'!$B$177</f>
        <v>0.70591447730495149</v>
      </c>
      <c r="BU62" s="39">
        <f>'Graphiques GI'!$B$177</f>
        <v>0.19680336619384053</v>
      </c>
      <c r="BV62" s="39">
        <f>'Graphiques GI'!$B$177</f>
        <v>0.19680336619384053</v>
      </c>
    </row>
    <row r="63" spans="1:74">
      <c r="A63" s="22">
        <v>43619</v>
      </c>
      <c r="B63" s="21">
        <f t="shared" si="15"/>
        <v>62</v>
      </c>
      <c r="C63" s="19">
        <v>53057703</v>
      </c>
      <c r="D63" s="24" t="e">
        <f>NA()</f>
        <v>#N/A</v>
      </c>
      <c r="E63" s="29">
        <v>0.13</v>
      </c>
      <c r="F63" s="38">
        <v>0.13</v>
      </c>
      <c r="G63" s="29">
        <v>0.31</v>
      </c>
      <c r="H63" s="38">
        <v>0.11</v>
      </c>
      <c r="I63" s="29">
        <v>0.14000000000000001</v>
      </c>
      <c r="J63" s="38">
        <v>0.08</v>
      </c>
      <c r="K63" s="29">
        <v>0.09</v>
      </c>
      <c r="L63" s="38">
        <v>0.06</v>
      </c>
      <c r="M63" s="29">
        <v>0.11</v>
      </c>
      <c r="N63" s="38">
        <v>0.04</v>
      </c>
      <c r="O63" s="29">
        <v>0.08</v>
      </c>
      <c r="P63" s="38">
        <v>0.14000000000000001</v>
      </c>
      <c r="Q63" s="29">
        <v>0.3</v>
      </c>
      <c r="R63" s="38">
        <v>0.28000000000000003</v>
      </c>
      <c r="S63" s="29">
        <f t="shared" si="16"/>
        <v>1.999999999999999E-2</v>
      </c>
      <c r="T63" s="37">
        <f>'Graphiques GI'!$B$22 + 'Graphiques GI'!$B$21</f>
        <v>0.28975859351784256</v>
      </c>
      <c r="U63" s="37">
        <f>'Graphiques GI'!$B$21</f>
        <v>0.10756414907339812</v>
      </c>
      <c r="V63" s="37">
        <f>'Graphiques GI'!$B$21</f>
        <v>0.10756414907339812</v>
      </c>
      <c r="W63" s="38">
        <f t="shared" si="17"/>
        <v>0.12</v>
      </c>
      <c r="X63" s="39">
        <f>'Graphiques GI'!$B$34 + 'Graphiques GI'!$B$33</f>
        <v>0.81194469877644415</v>
      </c>
      <c r="Y63" s="39">
        <f>'Graphiques GI'!$B$33</f>
        <v>0.26672247655422188</v>
      </c>
      <c r="Z63" s="39">
        <f>'Graphiques GI'!$B$33</f>
        <v>0.26672247655422188</v>
      </c>
      <c r="AA63" s="40">
        <f t="shared" si="18"/>
        <v>4.9999999999999989E-2</v>
      </c>
      <c r="AB63" s="39">
        <f>'Graphiques GI'!$B$46 + 'Graphiques GI'!$B$45</f>
        <v>0.29358350976639624</v>
      </c>
      <c r="AC63" s="39">
        <f>'Graphiques GI'!$B$45</f>
        <v>0.12688906532195182</v>
      </c>
      <c r="AD63" s="39">
        <f>'Graphiques GI'!$B$45</f>
        <v>0.12688906532195182</v>
      </c>
      <c r="AE63" s="38">
        <f t="shared" si="19"/>
        <v>9.0000000000000011E-2</v>
      </c>
      <c r="AF63" s="39">
        <f>'Graphiques GI'!$B$58 + 'Graphiques GI'!$B$57</f>
        <v>0.44586151063667712</v>
      </c>
      <c r="AG63" s="39">
        <f>'Graphiques GI'!$B$57</f>
        <v>0.16452817730334371</v>
      </c>
      <c r="AH63" s="39">
        <f>'Graphiques GI'!$B$57</f>
        <v>0.16452817730334371</v>
      </c>
      <c r="AI63" s="40">
        <f t="shared" si="20"/>
        <v>0.15999999999999998</v>
      </c>
      <c r="AJ63" s="39">
        <f>'Graphiques GI'!$B$70 + 'Graphiques GI'!$B$69</f>
        <v>0.43350371809687827</v>
      </c>
      <c r="AK63" s="39">
        <f>'Graphiques GI'!$B$69</f>
        <v>0.16369816254132286</v>
      </c>
      <c r="AL63" s="39">
        <f>'Graphiques GI'!$B$69</f>
        <v>0.16369816254132286</v>
      </c>
      <c r="AM63" s="38">
        <f t="shared" si="21"/>
        <v>0.18</v>
      </c>
      <c r="AN63" s="39">
        <f>'Graphiques GI'!$B$82 + 'Graphiques GI'!$B$81</f>
        <v>0.61833434579183444</v>
      </c>
      <c r="AO63" s="39">
        <f>'Graphiques GI'!$B$81</f>
        <v>0.18468569714318567</v>
      </c>
      <c r="AP63" s="39">
        <f>'Graphiques GI'!$B$81</f>
        <v>0.18468569714318567</v>
      </c>
      <c r="AQ63" s="40">
        <f t="shared" si="22"/>
        <v>7.0000000000000007E-2</v>
      </c>
      <c r="AR63" s="39">
        <f>'Graphiques GI'!$B$94 + 'Graphiques GI'!$B$93</f>
        <v>0.51434309459725625</v>
      </c>
      <c r="AS63" s="39">
        <f>'Graphiques GI'!$B$93</f>
        <v>0.19019031681947857</v>
      </c>
      <c r="AT63" s="39">
        <f>'Graphiques GI'!$B$93</f>
        <v>0.19019031681947857</v>
      </c>
      <c r="AU63" s="38">
        <f t="shared" si="23"/>
        <v>4.0000000000000008E-2</v>
      </c>
      <c r="AV63" s="39">
        <f>'Graphiques GI'!$B$106 + 'Graphiques GI'!$B$105</f>
        <v>0.43080513516816776</v>
      </c>
      <c r="AW63" s="39">
        <f>'Graphiques GI'!$B$105</f>
        <v>0.17391624627927879</v>
      </c>
      <c r="AX63" s="39">
        <f>'Graphiques GI'!$B$105</f>
        <v>0.17391624627927879</v>
      </c>
      <c r="AY63" s="40">
        <f t="shared" si="24"/>
        <v>0.08</v>
      </c>
      <c r="AZ63" s="39">
        <f>'Graphiques GI'!$B$118 + 'Graphiques GI'!$B$117</f>
        <v>0.54303418480793253</v>
      </c>
      <c r="BA63" s="39">
        <f>'Graphiques GI'!$B$117</f>
        <v>0.208964740363488</v>
      </c>
      <c r="BB63" s="39">
        <f>'Graphiques GI'!$B$117</f>
        <v>0.208964740363488</v>
      </c>
      <c r="BC63" s="38">
        <f t="shared" si="25"/>
        <v>0.18</v>
      </c>
      <c r="BD63" s="39">
        <f>'Graphiques GI'!$B$130 + 'Graphiques GI'!$B$129</f>
        <v>0.62703807191536376</v>
      </c>
      <c r="BE63" s="39">
        <f>'Graphiques GI'!$B$129</f>
        <v>0.24103807191536383</v>
      </c>
      <c r="BF63" s="39">
        <f>'Graphiques GI'!$B$129</f>
        <v>0.24103807191536383</v>
      </c>
      <c r="BG63" s="40">
        <f t="shared" si="26"/>
        <v>0.38999999999999996</v>
      </c>
      <c r="BH63" s="39">
        <f>'Graphiques GI'!$B$142 + 'Graphiques GI'!$B$141</f>
        <v>0.78975212279544837</v>
      </c>
      <c r="BI63" s="39">
        <f>'Graphiques GI'!$B$141</f>
        <v>0.22812712279544856</v>
      </c>
      <c r="BJ63" s="39">
        <f>'Graphiques GI'!$B$141</f>
        <v>0.22812712279544856</v>
      </c>
      <c r="BK63" s="38">
        <f t="shared" si="27"/>
        <v>0.36</v>
      </c>
      <c r="BL63" s="39">
        <f>'Graphiques GI'!$B$154 + 'Graphiques GI'!$B$153</f>
        <v>0.69737848214039344</v>
      </c>
      <c r="BM63" s="39">
        <f>'Graphiques GI'!$B$153</f>
        <v>0.19929514880706004</v>
      </c>
      <c r="BN63" s="39">
        <f>'Graphiques GI'!$B$153</f>
        <v>0.19929514880706004</v>
      </c>
      <c r="BO63" s="40">
        <f t="shared" si="28"/>
        <v>0.19</v>
      </c>
      <c r="BP63" s="39">
        <f>'Graphiques GI'!$B$166 + 'Graphiques GI'!$B$165</f>
        <v>0.73399069004916406</v>
      </c>
      <c r="BQ63" s="39">
        <f>'Graphiques GI'!$B$165</f>
        <v>0.20681013449360838</v>
      </c>
      <c r="BR63" s="39">
        <f>'Graphiques GI'!$B$165</f>
        <v>0.20681013449360838</v>
      </c>
      <c r="BS63" s="38">
        <f t="shared" si="29"/>
        <v>0.27</v>
      </c>
      <c r="BT63" s="39">
        <f>'Graphiques GI'!$B$178 + 'Graphiques GI'!$B$177</f>
        <v>0.70591447730495149</v>
      </c>
      <c r="BU63" s="39">
        <f>'Graphiques GI'!$B$177</f>
        <v>0.19680336619384053</v>
      </c>
      <c r="BV63" s="39">
        <f>'Graphiques GI'!$B$177</f>
        <v>0.19680336619384053</v>
      </c>
    </row>
    <row r="64" spans="1:74" ht="15.75" thickBot="1">
      <c r="A64" s="22">
        <v>43619</v>
      </c>
      <c r="B64" s="20">
        <f t="shared" si="15"/>
        <v>63</v>
      </c>
      <c r="C64" s="19">
        <v>53064437</v>
      </c>
      <c r="D64" s="24" t="e">
        <f>NA()</f>
        <v>#N/A</v>
      </c>
      <c r="E64" s="29">
        <v>0.15</v>
      </c>
      <c r="F64" s="38">
        <v>0.25</v>
      </c>
      <c r="G64" s="29">
        <v>0.26</v>
      </c>
      <c r="H64" s="38">
        <v>0.2</v>
      </c>
      <c r="I64" s="29">
        <v>0.3</v>
      </c>
      <c r="J64" s="38">
        <v>0.26</v>
      </c>
      <c r="K64" s="29">
        <v>0.16</v>
      </c>
      <c r="L64" s="38">
        <v>0.1</v>
      </c>
      <c r="M64" s="29">
        <v>0.19</v>
      </c>
      <c r="N64" s="38">
        <v>0.22</v>
      </c>
      <c r="O64" s="29">
        <v>0.47</v>
      </c>
      <c r="P64" s="38">
        <v>0.5</v>
      </c>
      <c r="Q64" s="29">
        <v>0.49</v>
      </c>
      <c r="R64" s="38">
        <v>0.55000000000000004</v>
      </c>
      <c r="S64" s="29">
        <f>MAX(E64:E64)-MIN(E64:E64)</f>
        <v>0</v>
      </c>
      <c r="T64" s="37">
        <f>'Graphiques GI'!$B$22 + 'Graphiques GI'!$B$21</f>
        <v>0.28975859351784256</v>
      </c>
      <c r="U64" s="37">
        <f>'Graphiques GI'!$B$21</f>
        <v>0.10756414907339812</v>
      </c>
      <c r="V64" s="37">
        <f>'Graphiques GI'!$B$21</f>
        <v>0.10756414907339812</v>
      </c>
      <c r="W64" s="38">
        <f>MAX(F64:F64)-MIN(F64:F64)</f>
        <v>0</v>
      </c>
      <c r="X64" s="39">
        <f>'Graphiques GI'!$B$34 + 'Graphiques GI'!$B$33</f>
        <v>0.81194469877644415</v>
      </c>
      <c r="Y64" s="39">
        <f>'Graphiques GI'!$B$33</f>
        <v>0.26672247655422188</v>
      </c>
      <c r="Z64" s="39">
        <f>'Graphiques GI'!$B$33</f>
        <v>0.26672247655422188</v>
      </c>
      <c r="AA64" s="40">
        <f>MAX(G64:G64)-MIN(G64:G64)</f>
        <v>0</v>
      </c>
      <c r="AB64" s="39">
        <f>'Graphiques GI'!$B$46 + 'Graphiques GI'!$B$45</f>
        <v>0.29358350976639624</v>
      </c>
      <c r="AC64" s="39">
        <f>'Graphiques GI'!$B$45</f>
        <v>0.12688906532195182</v>
      </c>
      <c r="AD64" s="39">
        <f>'Graphiques GI'!$B$45</f>
        <v>0.12688906532195182</v>
      </c>
      <c r="AE64" s="38">
        <f>MAX(H64:H64)-MIN(H64:H64)</f>
        <v>0</v>
      </c>
      <c r="AF64" s="39">
        <f>'Graphiques GI'!$B$58 + 'Graphiques GI'!$B$57</f>
        <v>0.44586151063667712</v>
      </c>
      <c r="AG64" s="39">
        <f>'Graphiques GI'!$B$57</f>
        <v>0.16452817730334371</v>
      </c>
      <c r="AH64" s="39">
        <f>'Graphiques GI'!$B$57</f>
        <v>0.16452817730334371</v>
      </c>
      <c r="AI64" s="40">
        <f>MAX(I64:I64)-MIN(I64:I64)</f>
        <v>0</v>
      </c>
      <c r="AJ64" s="39">
        <f>'Graphiques GI'!$B$70 + 'Graphiques GI'!$B$69</f>
        <v>0.43350371809687827</v>
      </c>
      <c r="AK64" s="39">
        <f>'Graphiques GI'!$B$69</f>
        <v>0.16369816254132286</v>
      </c>
      <c r="AL64" s="39">
        <f>'Graphiques GI'!$B$69</f>
        <v>0.16369816254132286</v>
      </c>
      <c r="AM64" s="38">
        <f>MAX(J64:J64)-MIN(J64:J64)</f>
        <v>0</v>
      </c>
      <c r="AN64" s="39">
        <f>'Graphiques GI'!$B$82 + 'Graphiques GI'!$B$81</f>
        <v>0.61833434579183444</v>
      </c>
      <c r="AO64" s="39">
        <f>'Graphiques GI'!$B$81</f>
        <v>0.18468569714318567</v>
      </c>
      <c r="AP64" s="39">
        <f>'Graphiques GI'!$B$81</f>
        <v>0.18468569714318567</v>
      </c>
      <c r="AQ64" s="40">
        <f>MAX(K64:K64)-MIN(K64:K64)</f>
        <v>0</v>
      </c>
      <c r="AR64" s="39">
        <f>'Graphiques GI'!$B$94 + 'Graphiques GI'!$B$93</f>
        <v>0.51434309459725625</v>
      </c>
      <c r="AS64" s="39">
        <f>'Graphiques GI'!$B$93</f>
        <v>0.19019031681947857</v>
      </c>
      <c r="AT64" s="39">
        <f>'Graphiques GI'!$B$93</f>
        <v>0.19019031681947857</v>
      </c>
      <c r="AU64" s="38">
        <f>MAX(L64:L64)-MIN(L64:L64)</f>
        <v>0</v>
      </c>
      <c r="AV64" s="39">
        <f>'Graphiques GI'!$B$106 + 'Graphiques GI'!$B$105</f>
        <v>0.43080513516816776</v>
      </c>
      <c r="AW64" s="39">
        <f>'Graphiques GI'!$B$105</f>
        <v>0.17391624627927879</v>
      </c>
      <c r="AX64" s="39">
        <f>'Graphiques GI'!$B$105</f>
        <v>0.17391624627927879</v>
      </c>
      <c r="AY64" s="40">
        <f>MAX(M64:M64)-MIN(M64:M64)</f>
        <v>0</v>
      </c>
      <c r="AZ64" s="39">
        <f>'Graphiques GI'!$B$118 + 'Graphiques GI'!$B$117</f>
        <v>0.54303418480793253</v>
      </c>
      <c r="BA64" s="39">
        <f>'Graphiques GI'!$B$117</f>
        <v>0.208964740363488</v>
      </c>
      <c r="BB64" s="39">
        <f>'Graphiques GI'!$B$117</f>
        <v>0.208964740363488</v>
      </c>
      <c r="BC64" s="38">
        <f>MAX(N64:N64)-MIN(N64:N64)</f>
        <v>0</v>
      </c>
      <c r="BD64" s="39">
        <f>'Graphiques GI'!$B$130 + 'Graphiques GI'!$B$129</f>
        <v>0.62703807191536376</v>
      </c>
      <c r="BE64" s="39">
        <f>'Graphiques GI'!$B$129</f>
        <v>0.24103807191536383</v>
      </c>
      <c r="BF64" s="39">
        <f>'Graphiques GI'!$B$129</f>
        <v>0.24103807191536383</v>
      </c>
      <c r="BG64" s="40">
        <f>MAX(O64:O64)-MIN(O64:O64)</f>
        <v>0</v>
      </c>
      <c r="BH64" s="39">
        <f>'Graphiques GI'!$B$142 + 'Graphiques GI'!$B$141</f>
        <v>0.78975212279544837</v>
      </c>
      <c r="BI64" s="39">
        <f>'Graphiques GI'!$B$141</f>
        <v>0.22812712279544856</v>
      </c>
      <c r="BJ64" s="39">
        <f>'Graphiques GI'!$B$141</f>
        <v>0.22812712279544856</v>
      </c>
      <c r="BK64" s="38">
        <f>MAX(P64:P64)-MIN(P64:P64)</f>
        <v>0</v>
      </c>
      <c r="BL64" s="39">
        <f>'Graphiques GI'!$B$154 + 'Graphiques GI'!$B$153</f>
        <v>0.69737848214039344</v>
      </c>
      <c r="BM64" s="39">
        <f>'Graphiques GI'!$B$153</f>
        <v>0.19929514880706004</v>
      </c>
      <c r="BN64" s="39">
        <f>'Graphiques GI'!$B$153</f>
        <v>0.19929514880706004</v>
      </c>
      <c r="BO64" s="40">
        <f>MAX(Q64:Q64)-MIN(Q64:Q64)</f>
        <v>0</v>
      </c>
      <c r="BP64" s="39">
        <f>'Graphiques GI'!$B$166 + 'Graphiques GI'!$B$165</f>
        <v>0.73399069004916406</v>
      </c>
      <c r="BQ64" s="39">
        <f>'Graphiques GI'!$B$165</f>
        <v>0.20681013449360838</v>
      </c>
      <c r="BR64" s="39">
        <f>'Graphiques GI'!$B$165</f>
        <v>0.20681013449360838</v>
      </c>
      <c r="BS64" s="38">
        <f>MAX(R64:R64)-MIN(R64:R64)</f>
        <v>0</v>
      </c>
      <c r="BT64" s="39">
        <f>'Graphiques GI'!$B$178 + 'Graphiques GI'!$B$177</f>
        <v>0.70591447730495149</v>
      </c>
      <c r="BU64" s="39">
        <f>'Graphiques GI'!$B$177</f>
        <v>0.19680336619384053</v>
      </c>
      <c r="BV64" s="39">
        <f>'Graphiques GI'!$B$177</f>
        <v>0.19680336619384053</v>
      </c>
    </row>
    <row r="65" spans="1:74" ht="15.75" thickBot="1">
      <c r="A65" s="22">
        <v>43630</v>
      </c>
      <c r="B65" s="24">
        <f t="shared" si="15"/>
        <v>64</v>
      </c>
      <c r="C65" s="56">
        <v>53078456</v>
      </c>
      <c r="D65" s="24" t="e">
        <f>NA()</f>
        <v>#N/A</v>
      </c>
      <c r="E65" s="29">
        <v>0.3</v>
      </c>
      <c r="F65" s="54">
        <v>0.49</v>
      </c>
      <c r="G65" s="43">
        <v>0.03</v>
      </c>
      <c r="H65" s="38">
        <v>0.42</v>
      </c>
      <c r="I65" s="29">
        <v>0.38</v>
      </c>
      <c r="J65" s="38">
        <v>0.46</v>
      </c>
      <c r="K65" s="29">
        <v>0.56000000000000005</v>
      </c>
      <c r="L65" s="54">
        <v>0.31</v>
      </c>
      <c r="M65" s="52">
        <v>0.39</v>
      </c>
      <c r="N65" s="54">
        <v>0.4</v>
      </c>
      <c r="O65" s="52">
        <v>0.56999999999999995</v>
      </c>
      <c r="P65" s="54">
        <v>0.61</v>
      </c>
      <c r="Q65" s="52">
        <v>0.59</v>
      </c>
      <c r="R65" s="55">
        <v>0.53</v>
      </c>
      <c r="S65" s="29">
        <f t="shared" ref="S65:S70" si="30">MAX(E65:E133)-MIN(E65:E133)</f>
        <v>0.316</v>
      </c>
      <c r="T65" s="37">
        <f>'Graphiques GI'!$B$22 + 'Graphiques GI'!$B$21</f>
        <v>0.28975859351784256</v>
      </c>
      <c r="U65" s="37">
        <f>'Graphiques GI'!$B$21</f>
        <v>0.10756414907339812</v>
      </c>
      <c r="V65" s="37">
        <f>'Graphiques GI'!$B$21</f>
        <v>0.10756414907339812</v>
      </c>
      <c r="W65" s="38">
        <f t="shared" ref="W65:W70" si="31">MAX(F65:F133)-MIN(F65:F133)</f>
        <v>0.89500000000000002</v>
      </c>
      <c r="X65" s="39">
        <f>'Graphiques GI'!$B$34 + 'Graphiques GI'!$B$33</f>
        <v>0.81194469877644415</v>
      </c>
      <c r="Y65" s="39">
        <f>'Graphiques GI'!$B$33</f>
        <v>0.26672247655422188</v>
      </c>
      <c r="Z65" s="39">
        <f>'Graphiques GI'!$B$33</f>
        <v>0.26672247655422188</v>
      </c>
      <c r="AA65" s="40">
        <f t="shared" ref="AA65:AA70" si="32">MAX(G65:G133)-MIN(G65:G133)</f>
        <v>0.25</v>
      </c>
      <c r="AB65" s="39">
        <f>'Graphiques GI'!$B$46 + 'Graphiques GI'!$B$45</f>
        <v>0.29358350976639624</v>
      </c>
      <c r="AC65" s="39">
        <f>'Graphiques GI'!$B$45</f>
        <v>0.12688906532195182</v>
      </c>
      <c r="AD65" s="39">
        <f>'Graphiques GI'!$B$45</f>
        <v>0.12688906532195182</v>
      </c>
      <c r="AE65" s="38">
        <f t="shared" ref="AE65:AE70" si="33">MAX(H65:H133)-MIN(H65:H133)</f>
        <v>0.51200000000000001</v>
      </c>
      <c r="AF65" s="39">
        <f>'Graphiques GI'!$B$58 + 'Graphiques GI'!$B$57</f>
        <v>0.44586151063667712</v>
      </c>
      <c r="AG65" s="39">
        <f>'Graphiques GI'!$B$57</f>
        <v>0.16452817730334371</v>
      </c>
      <c r="AH65" s="39">
        <f>'Graphiques GI'!$B$57</f>
        <v>0.16452817730334371</v>
      </c>
      <c r="AI65" s="40">
        <f t="shared" ref="AI65:AI70" si="34">MAX(I65:I133)-MIN(I65:I133)</f>
        <v>0.38</v>
      </c>
      <c r="AJ65" s="39">
        <f>'Graphiques GI'!$B$70 + 'Graphiques GI'!$B$69</f>
        <v>0.43350371809687827</v>
      </c>
      <c r="AK65" s="39">
        <f>'Graphiques GI'!$B$69</f>
        <v>0.16369816254132286</v>
      </c>
      <c r="AL65" s="39">
        <f>'Graphiques GI'!$B$69</f>
        <v>0.16369816254132286</v>
      </c>
      <c r="AM65" s="38">
        <f t="shared" ref="AM65:AM70" si="35">MAX(J65:J133)-MIN(J65:J133)</f>
        <v>0.39</v>
      </c>
      <c r="AN65" s="39">
        <f>'Graphiques GI'!$B$82 + 'Graphiques GI'!$B$81</f>
        <v>0.61833434579183444</v>
      </c>
      <c r="AO65" s="39">
        <f>'Graphiques GI'!$B$81</f>
        <v>0.18468569714318567</v>
      </c>
      <c r="AP65" s="39">
        <f>'Graphiques GI'!$B$81</f>
        <v>0.18468569714318567</v>
      </c>
      <c r="AQ65" s="40">
        <f t="shared" ref="AQ65:AQ70" si="36">MAX(K65:K133)-MIN(K65:K133)</f>
        <v>0.45000000000000007</v>
      </c>
      <c r="AR65" s="39">
        <f>'Graphiques GI'!$B$94 + 'Graphiques GI'!$B$93</f>
        <v>0.51434309459725625</v>
      </c>
      <c r="AS65" s="39">
        <f>'Graphiques GI'!$B$93</f>
        <v>0.19019031681947857</v>
      </c>
      <c r="AT65" s="39">
        <f>'Graphiques GI'!$B$93</f>
        <v>0.19019031681947857</v>
      </c>
      <c r="AU65" s="38">
        <f t="shared" ref="AU65:AU70" si="37">MAX(L65:L133)-MIN(L65:L133)</f>
        <v>0.58599999999999997</v>
      </c>
      <c r="AV65" s="39">
        <f>'Graphiques GI'!$B$106 + 'Graphiques GI'!$B$105</f>
        <v>0.43080513516816776</v>
      </c>
      <c r="AW65" s="39">
        <f>'Graphiques GI'!$B$105</f>
        <v>0.17391624627927879</v>
      </c>
      <c r="AX65" s="39">
        <f>'Graphiques GI'!$B$105</f>
        <v>0.17391624627927879</v>
      </c>
      <c r="AY65" s="40">
        <f t="shared" ref="AY65:AY70" si="38">MAX(M65:M133)-MIN(M65:M133)</f>
        <v>0.79299999999999993</v>
      </c>
      <c r="AZ65" s="39">
        <f>'Graphiques GI'!$B$118 + 'Graphiques GI'!$B$117</f>
        <v>0.54303418480793253</v>
      </c>
      <c r="BA65" s="39">
        <f>'Graphiques GI'!$B$117</f>
        <v>0.208964740363488</v>
      </c>
      <c r="BB65" s="39">
        <f>'Graphiques GI'!$B$117</f>
        <v>0.208964740363488</v>
      </c>
      <c r="BC65" s="38">
        <f t="shared" ref="BC65:BC70" si="39">MAX(N65:N133)-MIN(N65:N133)</f>
        <v>0.75600000000000001</v>
      </c>
      <c r="BD65" s="39">
        <f>'Graphiques GI'!$B$130 + 'Graphiques GI'!$B$129</f>
        <v>0.62703807191536376</v>
      </c>
      <c r="BE65" s="39">
        <f>'Graphiques GI'!$B$129</f>
        <v>0.24103807191536383</v>
      </c>
      <c r="BF65" s="39">
        <f>'Graphiques GI'!$B$129</f>
        <v>0.24103807191536383</v>
      </c>
      <c r="BG65" s="40">
        <f t="shared" ref="BG65:BG70" si="40">MAX(O65:O133)-MIN(O65:O133)</f>
        <v>0.55899999999999994</v>
      </c>
      <c r="BH65" s="39">
        <f>'Graphiques GI'!$B$142 + 'Graphiques GI'!$B$141</f>
        <v>0.78975212279544837</v>
      </c>
      <c r="BI65" s="39">
        <f>'Graphiques GI'!$B$141</f>
        <v>0.22812712279544856</v>
      </c>
      <c r="BJ65" s="39">
        <f>'Graphiques GI'!$B$141</f>
        <v>0.22812712279544856</v>
      </c>
      <c r="BK65" s="38">
        <f t="shared" ref="BK65:BK70" si="41">MAX(P65:P133)-MIN(P65:P133)</f>
        <v>0.6120000000000001</v>
      </c>
      <c r="BL65" s="39">
        <f>'Graphiques GI'!$B$154 + 'Graphiques GI'!$B$153</f>
        <v>0.69737848214039344</v>
      </c>
      <c r="BM65" s="39">
        <f>'Graphiques GI'!$B$153</f>
        <v>0.19929514880706004</v>
      </c>
      <c r="BN65" s="39">
        <f>'Graphiques GI'!$B$153</f>
        <v>0.19929514880706004</v>
      </c>
      <c r="BO65" s="40">
        <f t="shared" ref="BO65:BO70" si="42">MAX(Q65:Q133)-MIN(Q65:Q133)</f>
        <v>0.73399999999999999</v>
      </c>
      <c r="BP65" s="39">
        <f>'Graphiques GI'!$B$166 + 'Graphiques GI'!$B$165</f>
        <v>0.73399069004916406</v>
      </c>
      <c r="BQ65" s="39">
        <f>'Graphiques GI'!$B$165</f>
        <v>0.20681013449360838</v>
      </c>
      <c r="BR65" s="39">
        <f>'Graphiques GI'!$B$165</f>
        <v>0.20681013449360838</v>
      </c>
      <c r="BS65" s="38">
        <f t="shared" ref="BS65:BS70" si="43">MAX(R65:R133)-MIN(R65:R133)</f>
        <v>0.54300000000000004</v>
      </c>
      <c r="BT65" s="39">
        <f>'Graphiques GI'!$B$178 + 'Graphiques GI'!$B$177</f>
        <v>0.70591447730495149</v>
      </c>
      <c r="BU65" s="39">
        <f>'Graphiques GI'!$B$177</f>
        <v>0.19680336619384053</v>
      </c>
      <c r="BV65" s="39">
        <f>'Graphiques GI'!$B$177</f>
        <v>0.19680336619384053</v>
      </c>
    </row>
    <row r="66" spans="1:74" ht="15.75" thickBot="1">
      <c r="A66" s="22">
        <v>43633</v>
      </c>
      <c r="B66" s="24">
        <f t="shared" si="15"/>
        <v>65</v>
      </c>
      <c r="C66" s="56">
        <v>53084911</v>
      </c>
      <c r="D66" s="24" t="e">
        <f>NA()</f>
        <v>#N/A</v>
      </c>
      <c r="E66" s="29">
        <v>0.04</v>
      </c>
      <c r="F66" s="54">
        <v>0.26</v>
      </c>
      <c r="G66" s="43">
        <v>0.21</v>
      </c>
      <c r="H66" s="38">
        <v>0.14000000000000001</v>
      </c>
      <c r="I66" s="29">
        <v>0.21</v>
      </c>
      <c r="J66" s="38">
        <v>0.28999999999999998</v>
      </c>
      <c r="K66" s="29">
        <v>0.28999999999999998</v>
      </c>
      <c r="L66" s="54">
        <v>0.12</v>
      </c>
      <c r="M66" s="52">
        <v>0.23</v>
      </c>
      <c r="N66" s="54">
        <v>0.21</v>
      </c>
      <c r="O66" s="52">
        <v>0.26</v>
      </c>
      <c r="P66" s="54">
        <v>0.2</v>
      </c>
      <c r="Q66" s="52">
        <v>0.36</v>
      </c>
      <c r="R66" s="55">
        <v>0.33</v>
      </c>
      <c r="S66" s="29">
        <f t="shared" si="30"/>
        <v>0.316</v>
      </c>
      <c r="T66" s="37">
        <f>'Graphiques GI'!$B$22 + 'Graphiques GI'!$B$21</f>
        <v>0.28975859351784256</v>
      </c>
      <c r="U66" s="37">
        <f>'Graphiques GI'!$B$21</f>
        <v>0.10756414907339812</v>
      </c>
      <c r="V66" s="37">
        <f>'Graphiques GI'!$B$21</f>
        <v>0.10756414907339812</v>
      </c>
      <c r="W66" s="38">
        <f t="shared" si="31"/>
        <v>0.89500000000000002</v>
      </c>
      <c r="X66" s="39">
        <f>'Graphiques GI'!$B$34 + 'Graphiques GI'!$B$33</f>
        <v>0.81194469877644415</v>
      </c>
      <c r="Y66" s="39">
        <f>'Graphiques GI'!$B$33</f>
        <v>0.26672247655422188</v>
      </c>
      <c r="Z66" s="39">
        <f>'Graphiques GI'!$B$33</f>
        <v>0.26672247655422188</v>
      </c>
      <c r="AA66" s="40">
        <f t="shared" si="32"/>
        <v>0.19400000000000003</v>
      </c>
      <c r="AB66" s="39">
        <f>'Graphiques GI'!$B$46 + 'Graphiques GI'!$B$45</f>
        <v>0.29358350976639624</v>
      </c>
      <c r="AC66" s="39">
        <f>'Graphiques GI'!$B$45</f>
        <v>0.12688906532195182</v>
      </c>
      <c r="AD66" s="39">
        <f>'Graphiques GI'!$B$45</f>
        <v>0.12688906532195182</v>
      </c>
      <c r="AE66" s="38">
        <f t="shared" si="33"/>
        <v>0.51200000000000001</v>
      </c>
      <c r="AF66" s="39">
        <f>'Graphiques GI'!$B$58 + 'Graphiques GI'!$B$57</f>
        <v>0.44586151063667712</v>
      </c>
      <c r="AG66" s="39">
        <f>'Graphiques GI'!$B$57</f>
        <v>0.16452817730334371</v>
      </c>
      <c r="AH66" s="39">
        <f>'Graphiques GI'!$B$57</f>
        <v>0.16452817730334371</v>
      </c>
      <c r="AI66" s="40">
        <f t="shared" si="34"/>
        <v>0.38</v>
      </c>
      <c r="AJ66" s="39">
        <f>'Graphiques GI'!$B$70 + 'Graphiques GI'!$B$69</f>
        <v>0.43350371809687827</v>
      </c>
      <c r="AK66" s="39">
        <f>'Graphiques GI'!$B$69</f>
        <v>0.16369816254132286</v>
      </c>
      <c r="AL66" s="39">
        <f>'Graphiques GI'!$B$69</f>
        <v>0.16369816254132286</v>
      </c>
      <c r="AM66" s="38">
        <f t="shared" si="35"/>
        <v>0.39</v>
      </c>
      <c r="AN66" s="39">
        <f>'Graphiques GI'!$B$82 + 'Graphiques GI'!$B$81</f>
        <v>0.61833434579183444</v>
      </c>
      <c r="AO66" s="39">
        <f>'Graphiques GI'!$B$81</f>
        <v>0.18468569714318567</v>
      </c>
      <c r="AP66" s="39">
        <f>'Graphiques GI'!$B$81</f>
        <v>0.18468569714318567</v>
      </c>
      <c r="AQ66" s="40">
        <f t="shared" si="36"/>
        <v>0.39700000000000002</v>
      </c>
      <c r="AR66" s="39">
        <f>'Graphiques GI'!$B$94 + 'Graphiques GI'!$B$93</f>
        <v>0.51434309459725625</v>
      </c>
      <c r="AS66" s="39">
        <f>'Graphiques GI'!$B$93</f>
        <v>0.19019031681947857</v>
      </c>
      <c r="AT66" s="39">
        <f>'Graphiques GI'!$B$93</f>
        <v>0.19019031681947857</v>
      </c>
      <c r="AU66" s="38">
        <f t="shared" si="37"/>
        <v>0.58599999999999997</v>
      </c>
      <c r="AV66" s="39">
        <f>'Graphiques GI'!$B$106 + 'Graphiques GI'!$B$105</f>
        <v>0.43080513516816776</v>
      </c>
      <c r="AW66" s="39">
        <f>'Graphiques GI'!$B$105</f>
        <v>0.17391624627927879</v>
      </c>
      <c r="AX66" s="39">
        <f>'Graphiques GI'!$B$105</f>
        <v>0.17391624627927879</v>
      </c>
      <c r="AY66" s="40">
        <f t="shared" si="38"/>
        <v>0.79299999999999993</v>
      </c>
      <c r="AZ66" s="39">
        <f>'Graphiques GI'!$B$118 + 'Graphiques GI'!$B$117</f>
        <v>0.54303418480793253</v>
      </c>
      <c r="BA66" s="39">
        <f>'Graphiques GI'!$B$117</f>
        <v>0.208964740363488</v>
      </c>
      <c r="BB66" s="39">
        <f>'Graphiques GI'!$B$117</f>
        <v>0.208964740363488</v>
      </c>
      <c r="BC66" s="38">
        <f t="shared" si="39"/>
        <v>0.75600000000000001</v>
      </c>
      <c r="BD66" s="39">
        <f>'Graphiques GI'!$B$130 + 'Graphiques GI'!$B$129</f>
        <v>0.62703807191536376</v>
      </c>
      <c r="BE66" s="39">
        <f>'Graphiques GI'!$B$129</f>
        <v>0.24103807191536383</v>
      </c>
      <c r="BF66" s="39">
        <f>'Graphiques GI'!$B$129</f>
        <v>0.24103807191536383</v>
      </c>
      <c r="BG66" s="40">
        <f t="shared" si="40"/>
        <v>0.55899999999999994</v>
      </c>
      <c r="BH66" s="39">
        <f>'Graphiques GI'!$B$142 + 'Graphiques GI'!$B$141</f>
        <v>0.78975212279544837</v>
      </c>
      <c r="BI66" s="39">
        <f>'Graphiques GI'!$B$141</f>
        <v>0.22812712279544856</v>
      </c>
      <c r="BJ66" s="39">
        <f>'Graphiques GI'!$B$141</f>
        <v>0.22812712279544856</v>
      </c>
      <c r="BK66" s="38">
        <f t="shared" si="41"/>
        <v>0.6120000000000001</v>
      </c>
      <c r="BL66" s="39">
        <f>'Graphiques GI'!$B$154 + 'Graphiques GI'!$B$153</f>
        <v>0.69737848214039344</v>
      </c>
      <c r="BM66" s="39">
        <f>'Graphiques GI'!$B$153</f>
        <v>0.19929514880706004</v>
      </c>
      <c r="BN66" s="39">
        <f>'Graphiques GI'!$B$153</f>
        <v>0.19929514880706004</v>
      </c>
      <c r="BO66" s="40">
        <f t="shared" si="42"/>
        <v>0.73399999999999999</v>
      </c>
      <c r="BP66" s="39">
        <f>'Graphiques GI'!$B$166 + 'Graphiques GI'!$B$165</f>
        <v>0.73399069004916406</v>
      </c>
      <c r="BQ66" s="39">
        <f>'Graphiques GI'!$B$165</f>
        <v>0.20681013449360838</v>
      </c>
      <c r="BR66" s="39">
        <f>'Graphiques GI'!$B$165</f>
        <v>0.20681013449360838</v>
      </c>
      <c r="BS66" s="38">
        <f t="shared" si="43"/>
        <v>0.54300000000000004</v>
      </c>
      <c r="BT66" s="39">
        <f>'Graphiques GI'!$B$178 + 'Graphiques GI'!$B$177</f>
        <v>0.70591447730495149</v>
      </c>
      <c r="BU66" s="39">
        <f>'Graphiques GI'!$B$177</f>
        <v>0.19680336619384053</v>
      </c>
      <c r="BV66" s="39">
        <f>'Graphiques GI'!$B$177</f>
        <v>0.19680336619384053</v>
      </c>
    </row>
    <row r="67" spans="1:74" ht="15.75" thickBot="1">
      <c r="A67" s="22">
        <v>43636</v>
      </c>
      <c r="B67" s="24">
        <f t="shared" si="15"/>
        <v>66</v>
      </c>
      <c r="C67" s="57">
        <v>53093702</v>
      </c>
      <c r="D67" s="24" t="e">
        <f>NA()</f>
        <v>#N/A</v>
      </c>
      <c r="E67" s="29">
        <v>0.21</v>
      </c>
      <c r="F67" s="54">
        <v>0.28000000000000003</v>
      </c>
      <c r="G67" s="43">
        <v>0.27</v>
      </c>
      <c r="H67" s="38">
        <v>0.38</v>
      </c>
      <c r="I67" s="29">
        <v>0.49</v>
      </c>
      <c r="J67" s="38">
        <v>0.48</v>
      </c>
      <c r="K67" s="29">
        <v>0.33</v>
      </c>
      <c r="L67" s="54">
        <v>0.28000000000000003</v>
      </c>
      <c r="M67" s="52">
        <v>0.28999999999999998</v>
      </c>
      <c r="N67" s="54">
        <v>0.22</v>
      </c>
      <c r="O67" s="52">
        <v>0.36</v>
      </c>
      <c r="P67" s="54">
        <v>0.24</v>
      </c>
      <c r="Q67" s="52">
        <v>0.35</v>
      </c>
      <c r="R67" s="55">
        <v>0.4</v>
      </c>
      <c r="S67" s="29">
        <f t="shared" si="30"/>
        <v>0.314</v>
      </c>
      <c r="T67" s="37">
        <f>'Graphiques GI'!$B$22 + 'Graphiques GI'!$B$21</f>
        <v>0.28975859351784256</v>
      </c>
      <c r="U67" s="37">
        <f>'Graphiques GI'!$B$21</f>
        <v>0.10756414907339812</v>
      </c>
      <c r="V67" s="37">
        <f>'Graphiques GI'!$B$21</f>
        <v>0.10756414907339812</v>
      </c>
      <c r="W67" s="38">
        <f t="shared" si="31"/>
        <v>0.89500000000000002</v>
      </c>
      <c r="X67" s="39">
        <f>'Graphiques GI'!$B$34 + 'Graphiques GI'!$B$33</f>
        <v>0.81194469877644415</v>
      </c>
      <c r="Y67" s="39">
        <f>'Graphiques GI'!$B$33</f>
        <v>0.26672247655422188</v>
      </c>
      <c r="Z67" s="39">
        <f>'Graphiques GI'!$B$33</f>
        <v>0.26672247655422188</v>
      </c>
      <c r="AA67" s="40">
        <f t="shared" si="32"/>
        <v>0.19400000000000003</v>
      </c>
      <c r="AB67" s="39">
        <f>'Graphiques GI'!$B$46 + 'Graphiques GI'!$B$45</f>
        <v>0.29358350976639624</v>
      </c>
      <c r="AC67" s="39">
        <f>'Graphiques GI'!$B$45</f>
        <v>0.12688906532195182</v>
      </c>
      <c r="AD67" s="39">
        <f>'Graphiques GI'!$B$45</f>
        <v>0.12688906532195182</v>
      </c>
      <c r="AE67" s="38">
        <f t="shared" si="33"/>
        <v>0.51200000000000001</v>
      </c>
      <c r="AF67" s="39">
        <f>'Graphiques GI'!$B$58 + 'Graphiques GI'!$B$57</f>
        <v>0.44586151063667712</v>
      </c>
      <c r="AG67" s="39">
        <f>'Graphiques GI'!$B$57</f>
        <v>0.16452817730334371</v>
      </c>
      <c r="AH67" s="39">
        <f>'Graphiques GI'!$B$57</f>
        <v>0.16452817730334371</v>
      </c>
      <c r="AI67" s="40">
        <f t="shared" si="34"/>
        <v>0.38</v>
      </c>
      <c r="AJ67" s="39">
        <f>'Graphiques GI'!$B$70 + 'Graphiques GI'!$B$69</f>
        <v>0.43350371809687827</v>
      </c>
      <c r="AK67" s="39">
        <f>'Graphiques GI'!$B$69</f>
        <v>0.16369816254132286</v>
      </c>
      <c r="AL67" s="39">
        <f>'Graphiques GI'!$B$69</f>
        <v>0.16369816254132286</v>
      </c>
      <c r="AM67" s="38">
        <f t="shared" si="35"/>
        <v>0.39</v>
      </c>
      <c r="AN67" s="39">
        <f>'Graphiques GI'!$B$82 + 'Graphiques GI'!$B$81</f>
        <v>0.61833434579183444</v>
      </c>
      <c r="AO67" s="39">
        <f>'Graphiques GI'!$B$81</f>
        <v>0.18468569714318567</v>
      </c>
      <c r="AP67" s="39">
        <f>'Graphiques GI'!$B$81</f>
        <v>0.18468569714318567</v>
      </c>
      <c r="AQ67" s="40">
        <f t="shared" si="36"/>
        <v>0.39700000000000002</v>
      </c>
      <c r="AR67" s="39">
        <f>'Graphiques GI'!$B$94 + 'Graphiques GI'!$B$93</f>
        <v>0.51434309459725625</v>
      </c>
      <c r="AS67" s="39">
        <f>'Graphiques GI'!$B$93</f>
        <v>0.19019031681947857</v>
      </c>
      <c r="AT67" s="39">
        <f>'Graphiques GI'!$B$93</f>
        <v>0.19019031681947857</v>
      </c>
      <c r="AU67" s="38">
        <f t="shared" si="37"/>
        <v>0.58599999999999997</v>
      </c>
      <c r="AV67" s="39">
        <f>'Graphiques GI'!$B$106 + 'Graphiques GI'!$B$105</f>
        <v>0.43080513516816776</v>
      </c>
      <c r="AW67" s="39">
        <f>'Graphiques GI'!$B$105</f>
        <v>0.17391624627927879</v>
      </c>
      <c r="AX67" s="39">
        <f>'Graphiques GI'!$B$105</f>
        <v>0.17391624627927879</v>
      </c>
      <c r="AY67" s="40">
        <f t="shared" si="38"/>
        <v>0.79299999999999993</v>
      </c>
      <c r="AZ67" s="39">
        <f>'Graphiques GI'!$B$118 + 'Graphiques GI'!$B$117</f>
        <v>0.54303418480793253</v>
      </c>
      <c r="BA67" s="39">
        <f>'Graphiques GI'!$B$117</f>
        <v>0.208964740363488</v>
      </c>
      <c r="BB67" s="39">
        <f>'Graphiques GI'!$B$117</f>
        <v>0.208964740363488</v>
      </c>
      <c r="BC67" s="38">
        <f t="shared" si="39"/>
        <v>0.75600000000000001</v>
      </c>
      <c r="BD67" s="39">
        <f>'Graphiques GI'!$B$130 + 'Graphiques GI'!$B$129</f>
        <v>0.62703807191536376</v>
      </c>
      <c r="BE67" s="39">
        <f>'Graphiques GI'!$B$129</f>
        <v>0.24103807191536383</v>
      </c>
      <c r="BF67" s="39">
        <f>'Graphiques GI'!$B$129</f>
        <v>0.24103807191536383</v>
      </c>
      <c r="BG67" s="40">
        <f t="shared" si="40"/>
        <v>0.45899999999999996</v>
      </c>
      <c r="BH67" s="39">
        <f>'Graphiques GI'!$B$142 + 'Graphiques GI'!$B$141</f>
        <v>0.78975212279544837</v>
      </c>
      <c r="BI67" s="39">
        <f>'Graphiques GI'!$B$141</f>
        <v>0.22812712279544856</v>
      </c>
      <c r="BJ67" s="39">
        <f>'Graphiques GI'!$B$141</f>
        <v>0.22812712279544856</v>
      </c>
      <c r="BK67" s="38">
        <f t="shared" si="41"/>
        <v>0.60200000000000009</v>
      </c>
      <c r="BL67" s="39">
        <f>'Graphiques GI'!$B$154 + 'Graphiques GI'!$B$153</f>
        <v>0.69737848214039344</v>
      </c>
      <c r="BM67" s="39">
        <f>'Graphiques GI'!$B$153</f>
        <v>0.19929514880706004</v>
      </c>
      <c r="BN67" s="39">
        <f>'Graphiques GI'!$B$153</f>
        <v>0.19929514880706004</v>
      </c>
      <c r="BO67" s="40">
        <f t="shared" si="42"/>
        <v>0.73399999999999999</v>
      </c>
      <c r="BP67" s="39">
        <f>'Graphiques GI'!$B$166 + 'Graphiques GI'!$B$165</f>
        <v>0.73399069004916406</v>
      </c>
      <c r="BQ67" s="39">
        <f>'Graphiques GI'!$B$165</f>
        <v>0.20681013449360838</v>
      </c>
      <c r="BR67" s="39">
        <f>'Graphiques GI'!$B$165</f>
        <v>0.20681013449360838</v>
      </c>
      <c r="BS67" s="38">
        <f t="shared" si="43"/>
        <v>0.54300000000000004</v>
      </c>
      <c r="BT67" s="39">
        <f>'Graphiques GI'!$B$178 + 'Graphiques GI'!$B$177</f>
        <v>0.70591447730495149</v>
      </c>
      <c r="BU67" s="39">
        <f>'Graphiques GI'!$B$177</f>
        <v>0.19680336619384053</v>
      </c>
      <c r="BV67" s="39">
        <f>'Graphiques GI'!$B$177</f>
        <v>0.19680336619384053</v>
      </c>
    </row>
    <row r="68" spans="1:74" ht="15.75" thickBot="1">
      <c r="A68" s="22">
        <v>43636</v>
      </c>
      <c r="B68" s="24">
        <f t="shared" si="15"/>
        <v>67</v>
      </c>
      <c r="C68" s="57">
        <v>53071968</v>
      </c>
      <c r="D68" s="24" t="e">
        <f>NA()</f>
        <v>#N/A</v>
      </c>
      <c r="E68" s="29">
        <v>0.21</v>
      </c>
      <c r="F68" s="54">
        <v>0.56000000000000005</v>
      </c>
      <c r="G68" s="43">
        <v>0.28000000000000003</v>
      </c>
      <c r="H68" s="38">
        <v>0.17</v>
      </c>
      <c r="I68" s="29">
        <v>0.11</v>
      </c>
      <c r="J68" s="38">
        <v>0.1</v>
      </c>
      <c r="K68" s="29">
        <v>0.2</v>
      </c>
      <c r="L68" s="54">
        <v>0.19</v>
      </c>
      <c r="M68" s="52">
        <v>0.31</v>
      </c>
      <c r="N68" s="54">
        <v>0.37</v>
      </c>
      <c r="O68" s="52">
        <v>0.71</v>
      </c>
      <c r="P68" s="54">
        <v>0.51</v>
      </c>
      <c r="Q68" s="52">
        <v>0.5</v>
      </c>
      <c r="R68" s="55">
        <v>0.48</v>
      </c>
      <c r="S68" s="29">
        <f t="shared" si="30"/>
        <v>0.314</v>
      </c>
      <c r="T68" s="37">
        <f>'Graphiques GI'!$B$22 + 'Graphiques GI'!$B$21</f>
        <v>0.28975859351784256</v>
      </c>
      <c r="U68" s="37">
        <f>'Graphiques GI'!$B$21</f>
        <v>0.10756414907339812</v>
      </c>
      <c r="V68" s="37">
        <f>'Graphiques GI'!$B$21</f>
        <v>0.10756414907339812</v>
      </c>
      <c r="W68" s="38">
        <f t="shared" si="31"/>
        <v>0.89500000000000002</v>
      </c>
      <c r="X68" s="39">
        <f>'Graphiques GI'!$B$34 + 'Graphiques GI'!$B$33</f>
        <v>0.81194469877644415</v>
      </c>
      <c r="Y68" s="39">
        <f>'Graphiques GI'!$B$33</f>
        <v>0.26672247655422188</v>
      </c>
      <c r="Z68" s="39">
        <f>'Graphiques GI'!$B$33</f>
        <v>0.26672247655422188</v>
      </c>
      <c r="AA68" s="40">
        <f t="shared" si="32"/>
        <v>0.19400000000000003</v>
      </c>
      <c r="AB68" s="39">
        <f>'Graphiques GI'!$B$46 + 'Graphiques GI'!$B$45</f>
        <v>0.29358350976639624</v>
      </c>
      <c r="AC68" s="39">
        <f>'Graphiques GI'!$B$45</f>
        <v>0.12688906532195182</v>
      </c>
      <c r="AD68" s="39">
        <f>'Graphiques GI'!$B$45</f>
        <v>0.12688906532195182</v>
      </c>
      <c r="AE68" s="38">
        <f t="shared" si="33"/>
        <v>0.51200000000000001</v>
      </c>
      <c r="AF68" s="39">
        <f>'Graphiques GI'!$B$58 + 'Graphiques GI'!$B$57</f>
        <v>0.44586151063667712</v>
      </c>
      <c r="AG68" s="39">
        <f>'Graphiques GI'!$B$57</f>
        <v>0.16452817730334371</v>
      </c>
      <c r="AH68" s="39">
        <f>'Graphiques GI'!$B$57</f>
        <v>0.16452817730334371</v>
      </c>
      <c r="AI68" s="40">
        <f t="shared" si="34"/>
        <v>0.36</v>
      </c>
      <c r="AJ68" s="39">
        <f>'Graphiques GI'!$B$70 + 'Graphiques GI'!$B$69</f>
        <v>0.43350371809687827</v>
      </c>
      <c r="AK68" s="39">
        <f>'Graphiques GI'!$B$69</f>
        <v>0.16369816254132286</v>
      </c>
      <c r="AL68" s="39">
        <f>'Graphiques GI'!$B$69</f>
        <v>0.16369816254132286</v>
      </c>
      <c r="AM68" s="38">
        <f t="shared" si="35"/>
        <v>0.31300000000000006</v>
      </c>
      <c r="AN68" s="39">
        <f>'Graphiques GI'!$B$82 + 'Graphiques GI'!$B$81</f>
        <v>0.61833434579183444</v>
      </c>
      <c r="AO68" s="39">
        <f>'Graphiques GI'!$B$81</f>
        <v>0.18468569714318567</v>
      </c>
      <c r="AP68" s="39">
        <f>'Graphiques GI'!$B$81</f>
        <v>0.18468569714318567</v>
      </c>
      <c r="AQ68" s="40">
        <f t="shared" si="36"/>
        <v>0.39700000000000002</v>
      </c>
      <c r="AR68" s="39">
        <f>'Graphiques GI'!$B$94 + 'Graphiques GI'!$B$93</f>
        <v>0.51434309459725625</v>
      </c>
      <c r="AS68" s="39">
        <f>'Graphiques GI'!$B$93</f>
        <v>0.19019031681947857</v>
      </c>
      <c r="AT68" s="39">
        <f>'Graphiques GI'!$B$93</f>
        <v>0.19019031681947857</v>
      </c>
      <c r="AU68" s="38">
        <f t="shared" si="37"/>
        <v>0.58599999999999997</v>
      </c>
      <c r="AV68" s="39">
        <f>'Graphiques GI'!$B$106 + 'Graphiques GI'!$B$105</f>
        <v>0.43080513516816776</v>
      </c>
      <c r="AW68" s="39">
        <f>'Graphiques GI'!$B$105</f>
        <v>0.17391624627927879</v>
      </c>
      <c r="AX68" s="39">
        <f>'Graphiques GI'!$B$105</f>
        <v>0.17391624627927879</v>
      </c>
      <c r="AY68" s="40">
        <f t="shared" si="38"/>
        <v>0.79299999999999993</v>
      </c>
      <c r="AZ68" s="39">
        <f>'Graphiques GI'!$B$118 + 'Graphiques GI'!$B$117</f>
        <v>0.54303418480793253</v>
      </c>
      <c r="BA68" s="39">
        <f>'Graphiques GI'!$B$117</f>
        <v>0.208964740363488</v>
      </c>
      <c r="BB68" s="39">
        <f>'Graphiques GI'!$B$117</f>
        <v>0.208964740363488</v>
      </c>
      <c r="BC68" s="38">
        <f t="shared" si="39"/>
        <v>0.75600000000000001</v>
      </c>
      <c r="BD68" s="39">
        <f>'Graphiques GI'!$B$130 + 'Graphiques GI'!$B$129</f>
        <v>0.62703807191536376</v>
      </c>
      <c r="BE68" s="39">
        <f>'Graphiques GI'!$B$129</f>
        <v>0.24103807191536383</v>
      </c>
      <c r="BF68" s="39">
        <f>'Graphiques GI'!$B$129</f>
        <v>0.24103807191536383</v>
      </c>
      <c r="BG68" s="40">
        <f t="shared" si="40"/>
        <v>0.39899999999999997</v>
      </c>
      <c r="BH68" s="39">
        <f>'Graphiques GI'!$B$142 + 'Graphiques GI'!$B$141</f>
        <v>0.78975212279544837</v>
      </c>
      <c r="BI68" s="39">
        <f>'Graphiques GI'!$B$141</f>
        <v>0.22812712279544856</v>
      </c>
      <c r="BJ68" s="39">
        <f>'Graphiques GI'!$B$141</f>
        <v>0.22812712279544856</v>
      </c>
      <c r="BK68" s="38">
        <f t="shared" si="41"/>
        <v>0.60200000000000009</v>
      </c>
      <c r="BL68" s="39">
        <f>'Graphiques GI'!$B$154 + 'Graphiques GI'!$B$153</f>
        <v>0.69737848214039344</v>
      </c>
      <c r="BM68" s="39">
        <f>'Graphiques GI'!$B$153</f>
        <v>0.19929514880706004</v>
      </c>
      <c r="BN68" s="39">
        <f>'Graphiques GI'!$B$153</f>
        <v>0.19929514880706004</v>
      </c>
      <c r="BO68" s="40">
        <f t="shared" si="42"/>
        <v>0.73399999999999999</v>
      </c>
      <c r="BP68" s="39">
        <f>'Graphiques GI'!$B$166 + 'Graphiques GI'!$B$165</f>
        <v>0.73399069004916406</v>
      </c>
      <c r="BQ68" s="39">
        <f>'Graphiques GI'!$B$165</f>
        <v>0.20681013449360838</v>
      </c>
      <c r="BR68" s="39">
        <f>'Graphiques GI'!$B$165</f>
        <v>0.20681013449360838</v>
      </c>
      <c r="BS68" s="38">
        <f t="shared" si="43"/>
        <v>0.54300000000000004</v>
      </c>
      <c r="BT68" s="39">
        <f>'Graphiques GI'!$B$178 + 'Graphiques GI'!$B$177</f>
        <v>0.70591447730495149</v>
      </c>
      <c r="BU68" s="39">
        <f>'Graphiques GI'!$B$177</f>
        <v>0.19680336619384053</v>
      </c>
      <c r="BV68" s="39">
        <f>'Graphiques GI'!$B$177</f>
        <v>0.19680336619384053</v>
      </c>
    </row>
    <row r="69" spans="1:74" ht="15.75" thickBot="1">
      <c r="A69" s="22">
        <v>43642</v>
      </c>
      <c r="B69" s="24">
        <f t="shared" si="15"/>
        <v>68</v>
      </c>
      <c r="C69" s="58">
        <v>53099453</v>
      </c>
      <c r="D69" s="24" t="e">
        <f>NA()</f>
        <v>#N/A</v>
      </c>
      <c r="E69" s="52">
        <v>0.2</v>
      </c>
      <c r="F69" s="54">
        <v>0.03</v>
      </c>
      <c r="G69" s="43">
        <v>0.26</v>
      </c>
      <c r="H69" s="38">
        <v>0.28000000000000003</v>
      </c>
      <c r="I69" s="29">
        <v>0.24</v>
      </c>
      <c r="J69" s="38">
        <v>0.18</v>
      </c>
      <c r="K69" s="29">
        <v>0.21</v>
      </c>
      <c r="L69" s="54">
        <v>0.03</v>
      </c>
      <c r="M69" s="52">
        <v>0.05</v>
      </c>
      <c r="N69" s="54">
        <v>0.01</v>
      </c>
      <c r="O69" s="52">
        <v>0.42</v>
      </c>
      <c r="P69" s="54">
        <v>0.21</v>
      </c>
      <c r="Q69" s="52">
        <v>0.17</v>
      </c>
      <c r="R69" s="55">
        <v>0.26</v>
      </c>
      <c r="S69" s="29">
        <f t="shared" si="30"/>
        <v>0.314</v>
      </c>
      <c r="T69" s="37">
        <f>'Graphiques GI'!$B$22 + 'Graphiques GI'!$B$21</f>
        <v>0.28975859351784256</v>
      </c>
      <c r="U69" s="37">
        <f>'Graphiques GI'!$B$21</f>
        <v>0.10756414907339812</v>
      </c>
      <c r="V69" s="37">
        <f>'Graphiques GI'!$B$21</f>
        <v>0.10756414907339812</v>
      </c>
      <c r="W69" s="38">
        <f t="shared" si="31"/>
        <v>0.89500000000000002</v>
      </c>
      <c r="X69" s="39">
        <f>'Graphiques GI'!$B$34 + 'Graphiques GI'!$B$33</f>
        <v>0.81194469877644415</v>
      </c>
      <c r="Y69" s="39">
        <f>'Graphiques GI'!$B$33</f>
        <v>0.26672247655422188</v>
      </c>
      <c r="Z69" s="39">
        <f>'Graphiques GI'!$B$33</f>
        <v>0.26672247655422188</v>
      </c>
      <c r="AA69" s="40">
        <f t="shared" si="32"/>
        <v>0.17400000000000002</v>
      </c>
      <c r="AB69" s="39">
        <f>'Graphiques GI'!$B$46 + 'Graphiques GI'!$B$45</f>
        <v>0.29358350976639624</v>
      </c>
      <c r="AC69" s="39">
        <f>'Graphiques GI'!$B$45</f>
        <v>0.12688906532195182</v>
      </c>
      <c r="AD69" s="39">
        <f>'Graphiques GI'!$B$45</f>
        <v>0.12688906532195182</v>
      </c>
      <c r="AE69" s="38">
        <f t="shared" si="33"/>
        <v>0.51200000000000001</v>
      </c>
      <c r="AF69" s="39">
        <f>'Graphiques GI'!$B$58 + 'Graphiques GI'!$B$57</f>
        <v>0.44586151063667712</v>
      </c>
      <c r="AG69" s="39">
        <f>'Graphiques GI'!$B$57</f>
        <v>0.16452817730334371</v>
      </c>
      <c r="AH69" s="39">
        <f>'Graphiques GI'!$B$57</f>
        <v>0.16452817730334371</v>
      </c>
      <c r="AI69" s="40">
        <f t="shared" si="34"/>
        <v>0.36</v>
      </c>
      <c r="AJ69" s="39">
        <f>'Graphiques GI'!$B$70 + 'Graphiques GI'!$B$69</f>
        <v>0.43350371809687827</v>
      </c>
      <c r="AK69" s="39">
        <f>'Graphiques GI'!$B$69</f>
        <v>0.16369816254132286</v>
      </c>
      <c r="AL69" s="39">
        <f>'Graphiques GI'!$B$69</f>
        <v>0.16369816254132286</v>
      </c>
      <c r="AM69" s="38">
        <f t="shared" si="35"/>
        <v>0.31300000000000006</v>
      </c>
      <c r="AN69" s="39">
        <f>'Graphiques GI'!$B$82 + 'Graphiques GI'!$B$81</f>
        <v>0.61833434579183444</v>
      </c>
      <c r="AO69" s="39">
        <f>'Graphiques GI'!$B$81</f>
        <v>0.18468569714318567</v>
      </c>
      <c r="AP69" s="39">
        <f>'Graphiques GI'!$B$81</f>
        <v>0.18468569714318567</v>
      </c>
      <c r="AQ69" s="40">
        <f t="shared" si="36"/>
        <v>0.39700000000000002</v>
      </c>
      <c r="AR69" s="39">
        <f>'Graphiques GI'!$B$94 + 'Graphiques GI'!$B$93</f>
        <v>0.51434309459725625</v>
      </c>
      <c r="AS69" s="39">
        <f>'Graphiques GI'!$B$93</f>
        <v>0.19019031681947857</v>
      </c>
      <c r="AT69" s="39">
        <f>'Graphiques GI'!$B$93</f>
        <v>0.19019031681947857</v>
      </c>
      <c r="AU69" s="38">
        <f t="shared" si="37"/>
        <v>0.58599999999999997</v>
      </c>
      <c r="AV69" s="39">
        <f>'Graphiques GI'!$B$106 + 'Graphiques GI'!$B$105</f>
        <v>0.43080513516816776</v>
      </c>
      <c r="AW69" s="39">
        <f>'Graphiques GI'!$B$105</f>
        <v>0.17391624627927879</v>
      </c>
      <c r="AX69" s="39">
        <f>'Graphiques GI'!$B$105</f>
        <v>0.17391624627927879</v>
      </c>
      <c r="AY69" s="40">
        <f t="shared" si="38"/>
        <v>0.79299999999999993</v>
      </c>
      <c r="AZ69" s="39">
        <f>'Graphiques GI'!$B$118 + 'Graphiques GI'!$B$117</f>
        <v>0.54303418480793253</v>
      </c>
      <c r="BA69" s="39">
        <f>'Graphiques GI'!$B$117</f>
        <v>0.208964740363488</v>
      </c>
      <c r="BB69" s="39">
        <f>'Graphiques GI'!$B$117</f>
        <v>0.208964740363488</v>
      </c>
      <c r="BC69" s="38">
        <f t="shared" si="39"/>
        <v>0.75600000000000001</v>
      </c>
      <c r="BD69" s="39">
        <f>'Graphiques GI'!$B$130 + 'Graphiques GI'!$B$129</f>
        <v>0.62703807191536376</v>
      </c>
      <c r="BE69" s="39">
        <f>'Graphiques GI'!$B$129</f>
        <v>0.24103807191536383</v>
      </c>
      <c r="BF69" s="39">
        <f>'Graphiques GI'!$B$129</f>
        <v>0.24103807191536383</v>
      </c>
      <c r="BG69" s="40">
        <f t="shared" si="40"/>
        <v>0.39899999999999997</v>
      </c>
      <c r="BH69" s="39">
        <f>'Graphiques GI'!$B$142 + 'Graphiques GI'!$B$141</f>
        <v>0.78975212279544837</v>
      </c>
      <c r="BI69" s="39">
        <f>'Graphiques GI'!$B$141</f>
        <v>0.22812712279544856</v>
      </c>
      <c r="BJ69" s="39">
        <f>'Graphiques GI'!$B$141</f>
        <v>0.22812712279544856</v>
      </c>
      <c r="BK69" s="38">
        <f t="shared" si="41"/>
        <v>0.60200000000000009</v>
      </c>
      <c r="BL69" s="39">
        <f>'Graphiques GI'!$B$154 + 'Graphiques GI'!$B$153</f>
        <v>0.69737848214039344</v>
      </c>
      <c r="BM69" s="39">
        <f>'Graphiques GI'!$B$153</f>
        <v>0.19929514880706004</v>
      </c>
      <c r="BN69" s="39">
        <f>'Graphiques GI'!$B$153</f>
        <v>0.19929514880706004</v>
      </c>
      <c r="BO69" s="40">
        <f t="shared" si="42"/>
        <v>0.73399999999999999</v>
      </c>
      <c r="BP69" s="39">
        <f>'Graphiques GI'!$B$166 + 'Graphiques GI'!$B$165</f>
        <v>0.73399069004916406</v>
      </c>
      <c r="BQ69" s="39">
        <f>'Graphiques GI'!$B$165</f>
        <v>0.20681013449360838</v>
      </c>
      <c r="BR69" s="39">
        <f>'Graphiques GI'!$B$165</f>
        <v>0.20681013449360838</v>
      </c>
      <c r="BS69" s="38">
        <f t="shared" si="43"/>
        <v>0.54300000000000004</v>
      </c>
      <c r="BT69" s="39">
        <f>'Graphiques GI'!$B$178 + 'Graphiques GI'!$B$177</f>
        <v>0.70591447730495149</v>
      </c>
      <c r="BU69" s="39">
        <f>'Graphiques GI'!$B$177</f>
        <v>0.19680336619384053</v>
      </c>
      <c r="BV69" s="39">
        <f>'Graphiques GI'!$B$177</f>
        <v>0.19680336619384053</v>
      </c>
    </row>
    <row r="70" spans="1:74" ht="15.75" thickBot="1">
      <c r="A70" s="45">
        <v>43642</v>
      </c>
      <c r="B70" s="46">
        <f t="shared" si="15"/>
        <v>69</v>
      </c>
      <c r="C70" s="59">
        <v>53084918</v>
      </c>
      <c r="D70" s="24" t="e">
        <f>NA()</f>
        <v>#N/A</v>
      </c>
      <c r="E70" s="52">
        <v>0.2</v>
      </c>
      <c r="F70" s="54">
        <v>0.35</v>
      </c>
      <c r="G70" s="53">
        <v>0.24</v>
      </c>
      <c r="H70" s="38">
        <v>0.06</v>
      </c>
      <c r="I70" s="29">
        <v>0.11</v>
      </c>
      <c r="J70" s="38">
        <v>0.09</v>
      </c>
      <c r="K70" s="29">
        <v>0.11</v>
      </c>
      <c r="L70" s="54">
        <v>0.1</v>
      </c>
      <c r="M70" s="52">
        <v>0.19</v>
      </c>
      <c r="N70" s="54">
        <v>0.23</v>
      </c>
      <c r="O70" s="52">
        <v>0.6</v>
      </c>
      <c r="P70" s="54">
        <v>0.59</v>
      </c>
      <c r="Q70" s="52">
        <v>0.57999999999999996</v>
      </c>
      <c r="R70" s="55">
        <v>0.66</v>
      </c>
      <c r="S70" s="47">
        <f t="shared" si="30"/>
        <v>0.314</v>
      </c>
      <c r="T70" s="48">
        <f>'Graphiques GI'!$B$22 + 'Graphiques GI'!$B$21</f>
        <v>0.28975859351784256</v>
      </c>
      <c r="U70" s="48">
        <f>'Graphiques GI'!$B$21</f>
        <v>0.10756414907339812</v>
      </c>
      <c r="V70" s="48">
        <f>'Graphiques GI'!$B$21</f>
        <v>0.10756414907339812</v>
      </c>
      <c r="W70" s="49">
        <f t="shared" si="31"/>
        <v>0.76400000000000001</v>
      </c>
      <c r="X70" s="50">
        <f>'Graphiques GI'!$B$34 + 'Graphiques GI'!$B$33</f>
        <v>0.81194469877644415</v>
      </c>
      <c r="Y70" s="50">
        <f>'Graphiques GI'!$B$33</f>
        <v>0.26672247655422188</v>
      </c>
      <c r="Z70" s="50">
        <f>'Graphiques GI'!$B$33</f>
        <v>0.26672247655422188</v>
      </c>
      <c r="AA70" s="51">
        <f t="shared" si="32"/>
        <v>0.154</v>
      </c>
      <c r="AB70" s="50">
        <f>'Graphiques GI'!$B$46 + 'Graphiques GI'!$B$45</f>
        <v>0.29358350976639624</v>
      </c>
      <c r="AC70" s="50">
        <f>'Graphiques GI'!$B$45</f>
        <v>0.12688906532195182</v>
      </c>
      <c r="AD70" s="50">
        <f>'Graphiques GI'!$B$45</f>
        <v>0.12688906532195182</v>
      </c>
      <c r="AE70" s="49">
        <f t="shared" si="33"/>
        <v>0.51200000000000001</v>
      </c>
      <c r="AF70" s="50">
        <f>'Graphiques GI'!$B$58 + 'Graphiques GI'!$B$57</f>
        <v>0.44586151063667712</v>
      </c>
      <c r="AG70" s="50">
        <f>'Graphiques GI'!$B$57</f>
        <v>0.16452817730334371</v>
      </c>
      <c r="AH70" s="50">
        <f>'Graphiques GI'!$B$57</f>
        <v>0.16452817730334371</v>
      </c>
      <c r="AI70" s="51">
        <f t="shared" si="34"/>
        <v>0.36</v>
      </c>
      <c r="AJ70" s="50">
        <f>'Graphiques GI'!$B$70 + 'Graphiques GI'!$B$69</f>
        <v>0.43350371809687827</v>
      </c>
      <c r="AK70" s="50">
        <f>'Graphiques GI'!$B$69</f>
        <v>0.16369816254132286</v>
      </c>
      <c r="AL70" s="50">
        <f>'Graphiques GI'!$B$69</f>
        <v>0.16369816254132286</v>
      </c>
      <c r="AM70" s="49">
        <f t="shared" si="35"/>
        <v>0.31300000000000006</v>
      </c>
      <c r="AN70" s="50">
        <f>'Graphiques GI'!$B$82 + 'Graphiques GI'!$B$81</f>
        <v>0.61833434579183444</v>
      </c>
      <c r="AO70" s="50">
        <f>'Graphiques GI'!$B$81</f>
        <v>0.18468569714318567</v>
      </c>
      <c r="AP70" s="50">
        <f>'Graphiques GI'!$B$81</f>
        <v>0.18468569714318567</v>
      </c>
      <c r="AQ70" s="51">
        <f t="shared" si="36"/>
        <v>0.39700000000000002</v>
      </c>
      <c r="AR70" s="50">
        <f>'Graphiques GI'!$B$94 + 'Graphiques GI'!$B$93</f>
        <v>0.51434309459725625</v>
      </c>
      <c r="AS70" s="50">
        <f>'Graphiques GI'!$B$93</f>
        <v>0.19019031681947857</v>
      </c>
      <c r="AT70" s="50">
        <f>'Graphiques GI'!$B$93</f>
        <v>0.19019031681947857</v>
      </c>
      <c r="AU70" s="49">
        <f t="shared" si="37"/>
        <v>0.51800000000000002</v>
      </c>
      <c r="AV70" s="50">
        <f>'Graphiques GI'!$B$106 + 'Graphiques GI'!$B$105</f>
        <v>0.43080513516816776</v>
      </c>
      <c r="AW70" s="50">
        <f>'Graphiques GI'!$B$105</f>
        <v>0.17391624627927879</v>
      </c>
      <c r="AX70" s="50">
        <f>'Graphiques GI'!$B$105</f>
        <v>0.17391624627927879</v>
      </c>
      <c r="AY70" s="51">
        <f t="shared" si="38"/>
        <v>0.72499999999999998</v>
      </c>
      <c r="AZ70" s="50">
        <f>'Graphiques GI'!$B$118 + 'Graphiques GI'!$B$117</f>
        <v>0.54303418480793253</v>
      </c>
      <c r="BA70" s="50">
        <f>'Graphiques GI'!$B$117</f>
        <v>0.208964740363488</v>
      </c>
      <c r="BB70" s="50">
        <f>'Graphiques GI'!$B$117</f>
        <v>0.208964740363488</v>
      </c>
      <c r="BC70" s="49">
        <f t="shared" si="39"/>
        <v>0.61899999999999999</v>
      </c>
      <c r="BD70" s="50">
        <f>'Graphiques GI'!$B$130 + 'Graphiques GI'!$B$129</f>
        <v>0.62703807191536376</v>
      </c>
      <c r="BE70" s="50">
        <f>'Graphiques GI'!$B$129</f>
        <v>0.24103807191536383</v>
      </c>
      <c r="BF70" s="50">
        <f>'Graphiques GI'!$B$129</f>
        <v>0.24103807191536383</v>
      </c>
      <c r="BG70" s="51">
        <f t="shared" si="40"/>
        <v>0.32799999999999996</v>
      </c>
      <c r="BH70" s="50">
        <f>'Graphiques GI'!$B$142 + 'Graphiques GI'!$B$141</f>
        <v>0.78975212279544837</v>
      </c>
      <c r="BI70" s="50">
        <f>'Graphiques GI'!$B$141</f>
        <v>0.22812712279544856</v>
      </c>
      <c r="BJ70" s="50">
        <f>'Graphiques GI'!$B$141</f>
        <v>0.22812712279544856</v>
      </c>
      <c r="BK70" s="49">
        <f t="shared" si="41"/>
        <v>0.33500000000000008</v>
      </c>
      <c r="BL70" s="50">
        <f>'Graphiques GI'!$B$154 + 'Graphiques GI'!$B$153</f>
        <v>0.69737848214039344</v>
      </c>
      <c r="BM70" s="50">
        <f>'Graphiques GI'!$B$153</f>
        <v>0.19929514880706004</v>
      </c>
      <c r="BN70" s="50">
        <f>'Graphiques GI'!$B$153</f>
        <v>0.19929514880706004</v>
      </c>
      <c r="BO70" s="51">
        <f t="shared" si="42"/>
        <v>0.58000000000000007</v>
      </c>
      <c r="BP70" s="50">
        <f>'Graphiques GI'!$B$166 + 'Graphiques GI'!$B$165</f>
        <v>0.73399069004916406</v>
      </c>
      <c r="BQ70" s="50">
        <f>'Graphiques GI'!$B$165</f>
        <v>0.20681013449360838</v>
      </c>
      <c r="BR70" s="50">
        <f>'Graphiques GI'!$B$165</f>
        <v>0.20681013449360838</v>
      </c>
      <c r="BS70" s="49">
        <f t="shared" si="43"/>
        <v>0.46300000000000002</v>
      </c>
      <c r="BT70" s="50">
        <f>'Graphiques GI'!$B$178 + 'Graphiques GI'!$B$177</f>
        <v>0.70591447730495149</v>
      </c>
      <c r="BU70" s="50">
        <f>'Graphiques GI'!$B$177</f>
        <v>0.19680336619384053</v>
      </c>
      <c r="BV70" s="50">
        <f>'Graphiques GI'!$B$177</f>
        <v>0.19680336619384053</v>
      </c>
    </row>
    <row r="71" spans="1:74">
      <c r="A71" s="45">
        <v>43651</v>
      </c>
      <c r="B71" s="90">
        <f>ROW()-1</f>
        <v>70</v>
      </c>
      <c r="C71" s="91">
        <v>53113465</v>
      </c>
      <c r="D71" s="46">
        <v>31</v>
      </c>
      <c r="E71" s="52">
        <v>7.0000000000000007E-2</v>
      </c>
      <c r="F71" s="54">
        <v>0.27</v>
      </c>
      <c r="G71" s="43">
        <v>0.217</v>
      </c>
      <c r="H71" s="38">
        <v>0.57199999999999995</v>
      </c>
      <c r="I71" s="29">
        <v>0.47</v>
      </c>
      <c r="J71" s="38">
        <v>0.371</v>
      </c>
      <c r="K71" s="29">
        <v>0.50700000000000001</v>
      </c>
      <c r="L71" s="54">
        <v>0.17199999999999999</v>
      </c>
      <c r="M71" s="52">
        <v>0.11799999999999999</v>
      </c>
      <c r="N71" s="54">
        <v>0.19900000000000001</v>
      </c>
      <c r="O71" s="52">
        <v>0.49099999999999999</v>
      </c>
      <c r="P71" s="54">
        <v>0.47699999999999998</v>
      </c>
      <c r="Q71" s="52">
        <v>0.32400000000000001</v>
      </c>
      <c r="R71" s="55">
        <v>0.34</v>
      </c>
      <c r="S71" s="47">
        <f>MAX(E71:E140)-MIN(E71:E140)</f>
        <v>0.314</v>
      </c>
      <c r="T71" s="48">
        <f>'Graphiques GI'!$B$22 + 'Graphiques GI'!$B$21</f>
        <v>0.28975859351784256</v>
      </c>
      <c r="U71" s="48">
        <f>'Graphiques GI'!$B$21</f>
        <v>0.10756414907339812</v>
      </c>
      <c r="V71" s="48">
        <f>'Graphiques GI'!$B$21</f>
        <v>0.10756414907339812</v>
      </c>
      <c r="W71" s="49">
        <f>MAX(F71:F140)-MIN(F71:F140)</f>
        <v>0.76400000000000001</v>
      </c>
      <c r="X71" s="50">
        <f>'Graphiques GI'!$B$34 + 'Graphiques GI'!$B$33</f>
        <v>0.81194469877644415</v>
      </c>
      <c r="Y71" s="50">
        <f>'Graphiques GI'!$B$33</f>
        <v>0.26672247655422188</v>
      </c>
      <c r="Z71" s="50">
        <f>'Graphiques GI'!$B$33</f>
        <v>0.26672247655422188</v>
      </c>
      <c r="AA71" s="51">
        <f>MAX(G71:G140)-MIN(G71:G140)</f>
        <v>0.13100000000000001</v>
      </c>
      <c r="AB71" s="50">
        <f>'Graphiques GI'!$B$46 + 'Graphiques GI'!$B$45</f>
        <v>0.29358350976639624</v>
      </c>
      <c r="AC71" s="50">
        <f>'Graphiques GI'!$B$45</f>
        <v>0.12688906532195182</v>
      </c>
      <c r="AD71" s="50">
        <f>'Graphiques GI'!$B$45</f>
        <v>0.12688906532195182</v>
      </c>
      <c r="AE71" s="49">
        <f>MAX(H71:H140)-MIN(H71:H140)</f>
        <v>0.37399999999999994</v>
      </c>
      <c r="AF71" s="50">
        <f>'Graphiques GI'!$B$58 + 'Graphiques GI'!$B$57</f>
        <v>0.44586151063667712</v>
      </c>
      <c r="AG71" s="50">
        <f>'Graphiques GI'!$B$57</f>
        <v>0.16452817730334371</v>
      </c>
      <c r="AH71" s="50">
        <f>'Graphiques GI'!$B$57</f>
        <v>0.16452817730334371</v>
      </c>
      <c r="AI71" s="51">
        <f>MAX(I71:I140)-MIN(I71:I140)</f>
        <v>0.31399999999999995</v>
      </c>
      <c r="AJ71" s="50">
        <f>'Graphiques GI'!$B$70 + 'Graphiques GI'!$B$69</f>
        <v>0.43350371809687827</v>
      </c>
      <c r="AK71" s="50">
        <f>'Graphiques GI'!$B$69</f>
        <v>0.16369816254132286</v>
      </c>
      <c r="AL71" s="50">
        <f>'Graphiques GI'!$B$69</f>
        <v>0.16369816254132286</v>
      </c>
      <c r="AM71" s="49">
        <f>MAX(J71:J140)-MIN(J71:J140)</f>
        <v>0.24000000000000002</v>
      </c>
      <c r="AN71" s="50">
        <f>'Graphiques GI'!$B$82 + 'Graphiques GI'!$B$81</f>
        <v>0.61833434579183444</v>
      </c>
      <c r="AO71" s="50">
        <f>'Graphiques GI'!$B$81</f>
        <v>0.18468569714318567</v>
      </c>
      <c r="AP71" s="50">
        <f>'Graphiques GI'!$B$81</f>
        <v>0.18468569714318567</v>
      </c>
      <c r="AQ71" s="51">
        <f>MAX(K71:K140)-MIN(K71:K140)</f>
        <v>0.32800000000000001</v>
      </c>
      <c r="AR71" s="50">
        <f>'Graphiques GI'!$B$94 + 'Graphiques GI'!$B$93</f>
        <v>0.51434309459725625</v>
      </c>
      <c r="AS71" s="50">
        <f>'Graphiques GI'!$B$93</f>
        <v>0.19019031681947857</v>
      </c>
      <c r="AT71" s="50">
        <f>'Graphiques GI'!$B$93</f>
        <v>0.19019031681947857</v>
      </c>
      <c r="AU71" s="49">
        <f>MAX(L71:L140)-MIN(L71:L140)</f>
        <v>0.51800000000000002</v>
      </c>
      <c r="AV71" s="50">
        <f>'Graphiques GI'!$B$106 + 'Graphiques GI'!$B$105</f>
        <v>0.43080513516816776</v>
      </c>
      <c r="AW71" s="50">
        <f>'Graphiques GI'!$B$105</f>
        <v>0.17391624627927879</v>
      </c>
      <c r="AX71" s="50">
        <f>'Graphiques GI'!$B$105</f>
        <v>0.17391624627927879</v>
      </c>
      <c r="AY71" s="51">
        <f>MAX(M71:M140)-MIN(M71:M140)</f>
        <v>0.72499999999999998</v>
      </c>
      <c r="AZ71" s="50">
        <f>'Graphiques GI'!$B$118 + 'Graphiques GI'!$B$117</f>
        <v>0.54303418480793253</v>
      </c>
      <c r="BA71" s="50">
        <f>'Graphiques GI'!$B$117</f>
        <v>0.208964740363488</v>
      </c>
      <c r="BB71" s="50">
        <f>'Graphiques GI'!$B$117</f>
        <v>0.208964740363488</v>
      </c>
      <c r="BC71" s="49">
        <f>MAX(N71:N140)-MIN(N71:N140)</f>
        <v>0.61899999999999999</v>
      </c>
      <c r="BD71" s="50">
        <f>'Graphiques GI'!$B$130 + 'Graphiques GI'!$B$129</f>
        <v>0.62703807191536376</v>
      </c>
      <c r="BE71" s="50">
        <f>'Graphiques GI'!$B$129</f>
        <v>0.24103807191536383</v>
      </c>
      <c r="BF71" s="50">
        <f>'Graphiques GI'!$B$129</f>
        <v>0.24103807191536383</v>
      </c>
      <c r="BG71" s="51">
        <f>MAX(O71:O140)-MIN(O71:O140)</f>
        <v>0.32799999999999996</v>
      </c>
      <c r="BH71" s="50">
        <f>'Graphiques GI'!$B$142 + 'Graphiques GI'!$B$141</f>
        <v>0.78975212279544837</v>
      </c>
      <c r="BI71" s="50">
        <f>'Graphiques GI'!$B$141</f>
        <v>0.22812712279544856</v>
      </c>
      <c r="BJ71" s="50">
        <f>'Graphiques GI'!$B$141</f>
        <v>0.22812712279544856</v>
      </c>
      <c r="BK71" s="49">
        <f>MAX(P71:P140)-MIN(P71:P140)</f>
        <v>0.33500000000000008</v>
      </c>
      <c r="BL71" s="50">
        <f>'Graphiques GI'!$B$154 + 'Graphiques GI'!$B$153</f>
        <v>0.69737848214039344</v>
      </c>
      <c r="BM71" s="50">
        <f>'Graphiques GI'!$B$153</f>
        <v>0.19929514880706004</v>
      </c>
      <c r="BN71" s="50">
        <f>'Graphiques GI'!$B$153</f>
        <v>0.19929514880706004</v>
      </c>
      <c r="BO71" s="51">
        <f>MAX(Q71:Q140)-MIN(Q71:Q140)</f>
        <v>0.58000000000000007</v>
      </c>
      <c r="BP71" s="50">
        <f>'Graphiques GI'!$B$166 + 'Graphiques GI'!$B$165</f>
        <v>0.73399069004916406</v>
      </c>
      <c r="BQ71" s="50">
        <f>'Graphiques GI'!$B$165</f>
        <v>0.20681013449360838</v>
      </c>
      <c r="BR71" s="50">
        <f>'Graphiques GI'!$B$165</f>
        <v>0.20681013449360838</v>
      </c>
      <c r="BS71" s="49">
        <f>MAX(R71:R140)-MIN(R71:R140)</f>
        <v>0.46300000000000002</v>
      </c>
      <c r="BT71" s="50">
        <f>'Graphiques GI'!$B$178 + 'Graphiques GI'!$B$177</f>
        <v>0.70591447730495149</v>
      </c>
      <c r="BU71" s="50">
        <f>'Graphiques GI'!$B$177</f>
        <v>0.19680336619384053</v>
      </c>
      <c r="BV71" s="50">
        <f>'Graphiques GI'!$B$177</f>
        <v>0.19680336619384053</v>
      </c>
    </row>
    <row r="72" spans="1:74">
      <c r="A72" s="45">
        <v>43654</v>
      </c>
      <c r="B72" s="90">
        <f>ROW()-1</f>
        <v>71</v>
      </c>
      <c r="C72" s="91">
        <v>53116074</v>
      </c>
      <c r="D72" s="46">
        <v>24</v>
      </c>
      <c r="E72" s="96">
        <v>0.35599999999999998</v>
      </c>
      <c r="F72" s="54">
        <v>0.92500000000000004</v>
      </c>
      <c r="G72" s="53">
        <v>8.5999999999999993E-2</v>
      </c>
      <c r="H72" s="38">
        <v>0.35599999999999998</v>
      </c>
      <c r="I72" s="29">
        <v>0.38</v>
      </c>
      <c r="J72" s="38">
        <v>0.40300000000000002</v>
      </c>
      <c r="K72" s="29">
        <v>0.443</v>
      </c>
      <c r="L72" s="54">
        <v>0.61599999999999999</v>
      </c>
      <c r="M72" s="52">
        <v>0.84299999999999997</v>
      </c>
      <c r="N72" s="54">
        <v>0.76600000000000001</v>
      </c>
      <c r="O72" s="52">
        <v>0.81899999999999995</v>
      </c>
      <c r="P72" s="54">
        <v>0.81200000000000006</v>
      </c>
      <c r="Q72" s="52">
        <v>0.90400000000000003</v>
      </c>
      <c r="R72" s="55">
        <v>0.80300000000000005</v>
      </c>
      <c r="S72" s="47">
        <f>MAX(E72:E142)-MIN(E72:E142)</f>
        <v>0.314</v>
      </c>
      <c r="T72" s="48">
        <f>'Graphiques GI'!$B$22 + 'Graphiques GI'!$B$21</f>
        <v>0.28975859351784256</v>
      </c>
      <c r="U72" s="48">
        <f>'Graphiques GI'!$B$21</f>
        <v>0.10756414907339812</v>
      </c>
      <c r="V72" s="48">
        <f>'Graphiques GI'!$B$21</f>
        <v>0.10756414907339812</v>
      </c>
      <c r="W72" s="49">
        <f>MAX(F72:F142)-MIN(F72:F142)</f>
        <v>0.76400000000000001</v>
      </c>
      <c r="X72" s="50">
        <f>'Graphiques GI'!$B$34 + 'Graphiques GI'!$B$33</f>
        <v>0.81194469877644415</v>
      </c>
      <c r="Y72" s="50">
        <f>'Graphiques GI'!$B$33</f>
        <v>0.26672247655422188</v>
      </c>
      <c r="Z72" s="50">
        <f>'Graphiques GI'!$B$33</f>
        <v>0.26672247655422188</v>
      </c>
      <c r="AA72" s="51">
        <f>MAX(G72:G142)-MIN(G72:G142)</f>
        <v>4.300000000000001E-2</v>
      </c>
      <c r="AB72" s="50">
        <f>'Graphiques GI'!$B$46 + 'Graphiques GI'!$B$45</f>
        <v>0.29358350976639624</v>
      </c>
      <c r="AC72" s="50">
        <f>'Graphiques GI'!$B$45</f>
        <v>0.12688906532195182</v>
      </c>
      <c r="AD72" s="50">
        <f>'Graphiques GI'!$B$45</f>
        <v>0.12688906532195182</v>
      </c>
      <c r="AE72" s="49">
        <f>MAX(H72:H142)-MIN(H72:H142)</f>
        <v>0.15799999999999997</v>
      </c>
      <c r="AF72" s="50">
        <f>'Graphiques GI'!$B$58 + 'Graphiques GI'!$B$57</f>
        <v>0.44586151063667712</v>
      </c>
      <c r="AG72" s="50">
        <f>'Graphiques GI'!$B$57</f>
        <v>0.16452817730334371</v>
      </c>
      <c r="AH72" s="50">
        <f>'Graphiques GI'!$B$57</f>
        <v>0.16452817730334371</v>
      </c>
      <c r="AI72" s="51">
        <f>MAX(I72:I142)-MIN(I72:I142)</f>
        <v>0.224</v>
      </c>
      <c r="AJ72" s="50">
        <f>'Graphiques GI'!$B$70 + 'Graphiques GI'!$B$69</f>
        <v>0.43350371809687827</v>
      </c>
      <c r="AK72" s="50">
        <f>'Graphiques GI'!$B$69</f>
        <v>0.16369816254132286</v>
      </c>
      <c r="AL72" s="50">
        <f>'Graphiques GI'!$B$69</f>
        <v>0.16369816254132286</v>
      </c>
      <c r="AM72" s="49">
        <f>MAX(J72:J142)-MIN(J72:J142)</f>
        <v>0.24000000000000002</v>
      </c>
      <c r="AN72" s="50">
        <f>'Graphiques GI'!$B$82 + 'Graphiques GI'!$B$81</f>
        <v>0.61833434579183444</v>
      </c>
      <c r="AO72" s="50">
        <f>'Graphiques GI'!$B$81</f>
        <v>0.18468569714318567</v>
      </c>
      <c r="AP72" s="50">
        <f>'Graphiques GI'!$B$81</f>
        <v>0.18468569714318567</v>
      </c>
      <c r="AQ72" s="51">
        <f>MAX(K72:K142)-MIN(K72:K142)</f>
        <v>0.26400000000000001</v>
      </c>
      <c r="AR72" s="50">
        <f>'Graphiques GI'!$B$94 + 'Graphiques GI'!$B$93</f>
        <v>0.51434309459725625</v>
      </c>
      <c r="AS72" s="50">
        <f>'Graphiques GI'!$B$93</f>
        <v>0.19019031681947857</v>
      </c>
      <c r="AT72" s="50">
        <f>'Graphiques GI'!$B$93</f>
        <v>0.19019031681947857</v>
      </c>
      <c r="AU72" s="49">
        <f>MAX(L72:L142)-MIN(L72:L142)</f>
        <v>0.51800000000000002</v>
      </c>
      <c r="AV72" s="50">
        <f>'Graphiques GI'!$B$106 + 'Graphiques GI'!$B$105</f>
        <v>0.43080513516816776</v>
      </c>
      <c r="AW72" s="50">
        <f>'Graphiques GI'!$B$105</f>
        <v>0.17391624627927879</v>
      </c>
      <c r="AX72" s="50">
        <f>'Graphiques GI'!$B$105</f>
        <v>0.17391624627927879</v>
      </c>
      <c r="AY72" s="51">
        <f>MAX(M72:M142)-MIN(M72:M142)</f>
        <v>0.69099999999999995</v>
      </c>
      <c r="AZ72" s="50">
        <f>'Graphiques GI'!$B$118 + 'Graphiques GI'!$B$117</f>
        <v>0.54303418480793253</v>
      </c>
      <c r="BA72" s="50">
        <f>'Graphiques GI'!$B$117</f>
        <v>0.208964740363488</v>
      </c>
      <c r="BB72" s="50">
        <f>'Graphiques GI'!$B$117</f>
        <v>0.208964740363488</v>
      </c>
      <c r="BC72" s="49">
        <f>MAX(N72:N142)-MIN(N72:N142)</f>
        <v>0.61899999999999999</v>
      </c>
      <c r="BD72" s="50">
        <f>'Graphiques GI'!$B$130 + 'Graphiques GI'!$B$129</f>
        <v>0.62703807191536376</v>
      </c>
      <c r="BE72" s="50">
        <f>'Graphiques GI'!$B$129</f>
        <v>0.24103807191536383</v>
      </c>
      <c r="BF72" s="50">
        <f>'Graphiques GI'!$B$129</f>
        <v>0.24103807191536383</v>
      </c>
      <c r="BG72" s="51">
        <f>MAX(O72:O142)-MIN(O72:O142)</f>
        <v>0.23199999999999998</v>
      </c>
      <c r="BH72" s="50">
        <f>'Graphiques GI'!$B$142 + 'Graphiques GI'!$B$141</f>
        <v>0.78975212279544837</v>
      </c>
      <c r="BI72" s="50">
        <f>'Graphiques GI'!$B$141</f>
        <v>0.22812712279544856</v>
      </c>
      <c r="BJ72" s="50">
        <f>'Graphiques GI'!$B$141</f>
        <v>0.22812712279544856</v>
      </c>
      <c r="BK72" s="49">
        <f>MAX(P72:P142)-MIN(P72:P142)</f>
        <v>0.15900000000000003</v>
      </c>
      <c r="BL72" s="50">
        <f>'Graphiques GI'!$B$154 + 'Graphiques GI'!$B$153</f>
        <v>0.69737848214039344</v>
      </c>
      <c r="BM72" s="50">
        <f>'Graphiques GI'!$B$153</f>
        <v>0.19929514880706004</v>
      </c>
      <c r="BN72" s="50">
        <f>'Graphiques GI'!$B$153</f>
        <v>0.19929514880706004</v>
      </c>
      <c r="BO72" s="51">
        <f>MAX(Q72:Q142)-MIN(Q72:Q142)</f>
        <v>0.30500000000000005</v>
      </c>
      <c r="BP72" s="50">
        <f>'Graphiques GI'!$B$166 + 'Graphiques GI'!$B$165</f>
        <v>0.73399069004916406</v>
      </c>
      <c r="BQ72" s="50">
        <f>'Graphiques GI'!$B$165</f>
        <v>0.20681013449360838</v>
      </c>
      <c r="BR72" s="50">
        <f>'Graphiques GI'!$B$165</f>
        <v>0.20681013449360838</v>
      </c>
      <c r="BS72" s="49">
        <f>MAX(R72:R142)-MIN(R72:R142)</f>
        <v>0.20000000000000007</v>
      </c>
      <c r="BT72" s="50">
        <f>'Graphiques GI'!$B$178 + 'Graphiques GI'!$B$177</f>
        <v>0.70591447730495149</v>
      </c>
      <c r="BU72" s="50">
        <f>'Graphiques GI'!$B$177</f>
        <v>0.19680336619384053</v>
      </c>
      <c r="BV72" s="50">
        <f>'Graphiques GI'!$B$177</f>
        <v>0.19680336619384053</v>
      </c>
    </row>
    <row r="73" spans="1:74">
      <c r="A73" s="45">
        <v>43654</v>
      </c>
      <c r="B73" s="90">
        <f>ROW()-1</f>
        <v>72</v>
      </c>
      <c r="C73" s="91">
        <v>53116631</v>
      </c>
      <c r="D73" s="46">
        <v>24</v>
      </c>
      <c r="E73" s="52">
        <v>4.2000000000000003E-2</v>
      </c>
      <c r="F73" s="54">
        <v>0.161</v>
      </c>
      <c r="G73" s="53">
        <v>0.129</v>
      </c>
      <c r="H73" s="38">
        <v>0.19800000000000001</v>
      </c>
      <c r="I73" s="29">
        <v>0.156</v>
      </c>
      <c r="J73" s="38">
        <v>0.16300000000000001</v>
      </c>
      <c r="K73" s="29">
        <v>0.17899999999999999</v>
      </c>
      <c r="L73" s="54">
        <v>9.8000000000000004E-2</v>
      </c>
      <c r="M73" s="52">
        <v>0.152</v>
      </c>
      <c r="N73" s="54">
        <v>0.14699999999999999</v>
      </c>
      <c r="O73" s="52">
        <v>0.58699999999999997</v>
      </c>
      <c r="P73" s="54">
        <v>0.65300000000000002</v>
      </c>
      <c r="Q73" s="52">
        <v>0.59899999999999998</v>
      </c>
      <c r="R73" s="55">
        <v>0.60299999999999998</v>
      </c>
      <c r="S73" s="47">
        <f>MAX(E73:E144)-MIN(E73:E144)</f>
        <v>0</v>
      </c>
      <c r="T73" s="48">
        <f>'Graphiques GI'!$B$22 + 'Graphiques GI'!$B$21</f>
        <v>0.28975859351784256</v>
      </c>
      <c r="U73" s="48">
        <f>'Graphiques GI'!$B$21</f>
        <v>0.10756414907339812</v>
      </c>
      <c r="V73" s="48">
        <f>'Graphiques GI'!$B$21</f>
        <v>0.10756414907339812</v>
      </c>
      <c r="W73" s="49">
        <f>MAX(F73:F144)-MIN(F73:F144)</f>
        <v>0</v>
      </c>
      <c r="X73" s="50">
        <f>'Graphiques GI'!$B$34 + 'Graphiques GI'!$B$33</f>
        <v>0.81194469877644415</v>
      </c>
      <c r="Y73" s="50">
        <f>'Graphiques GI'!$B$33</f>
        <v>0.26672247655422188</v>
      </c>
      <c r="Z73" s="50">
        <f>'Graphiques GI'!$B$33</f>
        <v>0.26672247655422188</v>
      </c>
      <c r="AA73" s="51">
        <f>MAX(G73:G144)-MIN(G73:G144)</f>
        <v>0</v>
      </c>
      <c r="AB73" s="50">
        <f>'Graphiques GI'!$B$46 + 'Graphiques GI'!$B$45</f>
        <v>0.29358350976639624</v>
      </c>
      <c r="AC73" s="50">
        <f>'Graphiques GI'!$B$45</f>
        <v>0.12688906532195182</v>
      </c>
      <c r="AD73" s="50">
        <f>'Graphiques GI'!$B$45</f>
        <v>0.12688906532195182</v>
      </c>
      <c r="AE73" s="49">
        <f>MAX(H73:H144)-MIN(H73:H144)</f>
        <v>0</v>
      </c>
      <c r="AF73" s="50">
        <f>'Graphiques GI'!$B$58 + 'Graphiques GI'!$B$57</f>
        <v>0.44586151063667712</v>
      </c>
      <c r="AG73" s="50">
        <f>'Graphiques GI'!$B$57</f>
        <v>0.16452817730334371</v>
      </c>
      <c r="AH73" s="50">
        <f>'Graphiques GI'!$B$57</f>
        <v>0.16452817730334371</v>
      </c>
      <c r="AI73" s="51">
        <f>MAX(I73:I144)-MIN(I73:I144)</f>
        <v>0</v>
      </c>
      <c r="AJ73" s="50">
        <f>'Graphiques GI'!$B$70 + 'Graphiques GI'!$B$69</f>
        <v>0.43350371809687827</v>
      </c>
      <c r="AK73" s="50">
        <f>'Graphiques GI'!$B$69</f>
        <v>0.16369816254132286</v>
      </c>
      <c r="AL73" s="50">
        <f>'Graphiques GI'!$B$69</f>
        <v>0.16369816254132286</v>
      </c>
      <c r="AM73" s="49">
        <f>MAX(J73:J144)-MIN(J73:J144)</f>
        <v>0</v>
      </c>
      <c r="AN73" s="50">
        <f>'Graphiques GI'!$B$82 + 'Graphiques GI'!$B$81</f>
        <v>0.61833434579183444</v>
      </c>
      <c r="AO73" s="50">
        <f>'Graphiques GI'!$B$81</f>
        <v>0.18468569714318567</v>
      </c>
      <c r="AP73" s="50">
        <f>'Graphiques GI'!$B$81</f>
        <v>0.18468569714318567</v>
      </c>
      <c r="AQ73" s="51">
        <f>MAX(K73:K144)-MIN(K73:K144)</f>
        <v>0</v>
      </c>
      <c r="AR73" s="50">
        <f>'Graphiques GI'!$B$94 + 'Graphiques GI'!$B$93</f>
        <v>0.51434309459725625</v>
      </c>
      <c r="AS73" s="50">
        <f>'Graphiques GI'!$B$93</f>
        <v>0.19019031681947857</v>
      </c>
      <c r="AT73" s="50">
        <f>'Graphiques GI'!$B$93</f>
        <v>0.19019031681947857</v>
      </c>
      <c r="AU73" s="49">
        <f>MAX(L73:L144)-MIN(L73:L144)</f>
        <v>0</v>
      </c>
      <c r="AV73" s="50">
        <f>'Graphiques GI'!$B$106 + 'Graphiques GI'!$B$105</f>
        <v>0.43080513516816776</v>
      </c>
      <c r="AW73" s="50">
        <f>'Graphiques GI'!$B$105</f>
        <v>0.17391624627927879</v>
      </c>
      <c r="AX73" s="50">
        <f>'Graphiques GI'!$B$105</f>
        <v>0.17391624627927879</v>
      </c>
      <c r="AY73" s="51">
        <f>MAX(M73:M144)-MIN(M73:M144)</f>
        <v>0</v>
      </c>
      <c r="AZ73" s="50">
        <f>'Graphiques GI'!$B$118 + 'Graphiques GI'!$B$117</f>
        <v>0.54303418480793253</v>
      </c>
      <c r="BA73" s="50">
        <f>'Graphiques GI'!$B$117</f>
        <v>0.208964740363488</v>
      </c>
      <c r="BB73" s="50">
        <f>'Graphiques GI'!$B$117</f>
        <v>0.208964740363488</v>
      </c>
      <c r="BC73" s="49">
        <f>MAX(N73:N144)-MIN(N73:N144)</f>
        <v>0</v>
      </c>
      <c r="BD73" s="50">
        <f>'Graphiques GI'!$B$130 + 'Graphiques GI'!$B$129</f>
        <v>0.62703807191536376</v>
      </c>
      <c r="BE73" s="50">
        <f>'Graphiques GI'!$B$129</f>
        <v>0.24103807191536383</v>
      </c>
      <c r="BF73" s="50">
        <f>'Graphiques GI'!$B$129</f>
        <v>0.24103807191536383</v>
      </c>
      <c r="BG73" s="51">
        <f>MAX(O73:O144)-MIN(O73:O144)</f>
        <v>0</v>
      </c>
      <c r="BH73" s="50">
        <f>'Graphiques GI'!$B$142 + 'Graphiques GI'!$B$141</f>
        <v>0.78975212279544837</v>
      </c>
      <c r="BI73" s="50">
        <f>'Graphiques GI'!$B$141</f>
        <v>0.22812712279544856</v>
      </c>
      <c r="BJ73" s="50">
        <f>'Graphiques GI'!$B$141</f>
        <v>0.22812712279544856</v>
      </c>
      <c r="BK73" s="49">
        <f>MAX(P73:P144)-MIN(P73:P144)</f>
        <v>0</v>
      </c>
      <c r="BL73" s="50">
        <f>'Graphiques GI'!$B$154 + 'Graphiques GI'!$B$153</f>
        <v>0.69737848214039344</v>
      </c>
      <c r="BM73" s="50">
        <f>'Graphiques GI'!$B$153</f>
        <v>0.19929514880706004</v>
      </c>
      <c r="BN73" s="50">
        <f>'Graphiques GI'!$B$153</f>
        <v>0.19929514880706004</v>
      </c>
      <c r="BO73" s="51">
        <f>MAX(Q73:Q144)-MIN(Q73:Q144)</f>
        <v>0</v>
      </c>
      <c r="BP73" s="50">
        <f>'Graphiques GI'!$B$166 + 'Graphiques GI'!$B$165</f>
        <v>0.73399069004916406</v>
      </c>
      <c r="BQ73" s="50">
        <f>'Graphiques GI'!$B$165</f>
        <v>0.20681013449360838</v>
      </c>
      <c r="BR73" s="50">
        <f>'Graphiques GI'!$B$165</f>
        <v>0.20681013449360838</v>
      </c>
      <c r="BS73" s="49">
        <f>MAX(R73:R144)-MIN(R73:R144)</f>
        <v>0</v>
      </c>
      <c r="BT73" s="50">
        <f>'Graphiques GI'!$B$178 + 'Graphiques GI'!$B$177</f>
        <v>0.70591447730495149</v>
      </c>
      <c r="BU73" s="50">
        <f>'Graphiques GI'!$B$177</f>
        <v>0.19680336619384053</v>
      </c>
      <c r="BV73" s="50">
        <f>'Graphiques GI'!$B$177</f>
        <v>0.19680336619384053</v>
      </c>
    </row>
  </sheetData>
  <dataValidations disablePrompts="1" count="2">
    <dataValidation allowBlank="1" showInputMessage="1" showErrorMessage="1" promptTitle="INSERER DATE" prompt="Insérer la date de la mesure indiquée sur le rapport" sqref="A2:A73"/>
    <dataValidation allowBlank="1" showInputMessage="1" showErrorMessage="1" promptTitle="TOUJOURS VERIFIER ET AJOUTER" prompt="Cette liste doit être OBLIGATOIREMENT en ordre croissant_x000a_Penser à AJOUTER le numéro suivant par odre chronologique des mesures " sqref="B2:B7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39997558519241921"/>
  </sheetPr>
  <dimension ref="A1:CA73"/>
  <sheetViews>
    <sheetView zoomScale="90" zoomScaleNormal="90" workbookViewId="0">
      <pane ySplit="1" topLeftCell="A39" activePane="bottomLeft" state="frozen"/>
      <selection pane="bottomLeft" activeCell="E67" sqref="E67"/>
    </sheetView>
  </sheetViews>
  <sheetFormatPr baseColWidth="10" defaultRowHeight="15"/>
  <cols>
    <col min="1" max="1" width="14.85546875" style="23" bestFit="1" customWidth="1"/>
    <col min="2" max="2" width="16" style="24" bestFit="1" customWidth="1"/>
    <col min="3" max="3" width="10.140625" style="24" customWidth="1"/>
    <col min="4" max="4" width="17.5703125" style="24" bestFit="1" customWidth="1"/>
    <col min="5" max="6" width="14.7109375" style="25" customWidth="1"/>
    <col min="7" max="7" width="16.42578125" style="25" customWidth="1"/>
    <col min="8" max="16" width="13.7109375" style="25" customWidth="1"/>
    <col min="17" max="19" width="14.7109375" style="25" customWidth="1"/>
    <col min="20" max="20" width="15.42578125" style="24" customWidth="1"/>
    <col min="21" max="23" width="20.7109375" style="24" bestFit="1" customWidth="1"/>
    <col min="24" max="24" width="15.42578125" style="24" bestFit="1" customWidth="1"/>
    <col min="25" max="27" width="17.42578125" style="24" bestFit="1" customWidth="1"/>
    <col min="28" max="28" width="12.28515625" style="24" bestFit="1" customWidth="1"/>
    <col min="29" max="31" width="17.42578125" style="24" bestFit="1" customWidth="1"/>
    <col min="32" max="32" width="14.7109375" style="24" bestFit="1" customWidth="1"/>
    <col min="33" max="35" width="13.5703125" style="24" bestFit="1" customWidth="1"/>
    <col min="36" max="36" width="14.7109375" style="24" bestFit="1" customWidth="1"/>
    <col min="37" max="39" width="13.5703125" style="24" bestFit="1" customWidth="1"/>
    <col min="40" max="40" width="14.7109375" style="24" bestFit="1" customWidth="1"/>
    <col min="41" max="43" width="13.5703125" style="24" bestFit="1" customWidth="1"/>
    <col min="44" max="44" width="14.7109375" style="24" bestFit="1" customWidth="1"/>
    <col min="45" max="47" width="13.5703125" style="24" bestFit="1" customWidth="1"/>
    <col min="48" max="48" width="14.7109375" style="24" bestFit="1" customWidth="1"/>
    <col min="49" max="49" width="13.5703125" style="24" bestFit="1" customWidth="1"/>
    <col min="50" max="50" width="12.140625" style="24" bestFit="1" customWidth="1"/>
    <col min="51" max="51" width="13.5703125" style="24" bestFit="1" customWidth="1"/>
    <col min="52" max="52" width="14.7109375" style="24" bestFit="1" customWidth="1"/>
    <col min="53" max="55" width="13.5703125" style="24" bestFit="1" customWidth="1"/>
    <col min="56" max="56" width="14.7109375" style="24" bestFit="1" customWidth="1"/>
    <col min="57" max="59" width="13.5703125" style="24" bestFit="1" customWidth="1"/>
    <col min="60" max="60" width="14.7109375" style="24" bestFit="1" customWidth="1"/>
    <col min="61" max="63" width="13.5703125" style="24" bestFit="1" customWidth="1"/>
    <col min="64" max="64" width="14.7109375" style="24" bestFit="1" customWidth="1"/>
    <col min="65" max="67" width="13.5703125" style="24" bestFit="1" customWidth="1"/>
    <col min="68" max="68" width="15.7109375" style="24" bestFit="1" customWidth="1"/>
    <col min="69" max="71" width="17.42578125" style="24" bestFit="1" customWidth="1"/>
    <col min="72" max="72" width="15.7109375" style="24" bestFit="1" customWidth="1"/>
    <col min="73" max="75" width="14.5703125" style="24" bestFit="1" customWidth="1"/>
    <col min="76" max="76" width="15.7109375" style="24" bestFit="1" customWidth="1"/>
    <col min="77" max="16384" width="11.42578125" style="24"/>
  </cols>
  <sheetData>
    <row r="1" spans="1:79" s="31" customFormat="1" ht="30">
      <c r="A1" s="30" t="s">
        <v>9</v>
      </c>
      <c r="B1" s="31" t="s">
        <v>8</v>
      </c>
      <c r="C1" s="31" t="s">
        <v>12</v>
      </c>
      <c r="D1" s="31" t="s">
        <v>13</v>
      </c>
      <c r="E1" s="32" t="s">
        <v>15</v>
      </c>
      <c r="F1" s="33" t="s">
        <v>14</v>
      </c>
      <c r="G1" s="32" t="s">
        <v>105</v>
      </c>
      <c r="H1" s="33" t="s">
        <v>30</v>
      </c>
      <c r="I1" s="32" t="s">
        <v>31</v>
      </c>
      <c r="J1" s="33" t="s">
        <v>32</v>
      </c>
      <c r="K1" s="32" t="s">
        <v>33</v>
      </c>
      <c r="L1" s="33" t="s">
        <v>34</v>
      </c>
      <c r="M1" s="32" t="s">
        <v>35</v>
      </c>
      <c r="N1" s="33" t="s">
        <v>36</v>
      </c>
      <c r="O1" s="32" t="s">
        <v>37</v>
      </c>
      <c r="P1" s="33" t="s">
        <v>38</v>
      </c>
      <c r="Q1" s="32" t="s">
        <v>39</v>
      </c>
      <c r="R1" s="33" t="s">
        <v>40</v>
      </c>
      <c r="S1" s="32" t="s">
        <v>185</v>
      </c>
      <c r="T1" s="32" t="s">
        <v>106</v>
      </c>
      <c r="U1" s="37" t="s">
        <v>107</v>
      </c>
      <c r="V1" s="37" t="s">
        <v>108</v>
      </c>
      <c r="W1" s="37" t="s">
        <v>109</v>
      </c>
      <c r="X1" s="33" t="s">
        <v>110</v>
      </c>
      <c r="Y1" s="37" t="s">
        <v>111</v>
      </c>
      <c r="Z1" s="37" t="s">
        <v>112</v>
      </c>
      <c r="AA1" s="37" t="s">
        <v>113</v>
      </c>
      <c r="AB1" s="32" t="s">
        <v>114</v>
      </c>
      <c r="AC1" s="37" t="s">
        <v>115</v>
      </c>
      <c r="AD1" s="37" t="s">
        <v>116</v>
      </c>
      <c r="AE1" s="37" t="s">
        <v>117</v>
      </c>
      <c r="AF1" s="33" t="s">
        <v>118</v>
      </c>
      <c r="AG1" s="37" t="s">
        <v>119</v>
      </c>
      <c r="AH1" s="37" t="s">
        <v>120</v>
      </c>
      <c r="AI1" s="37" t="s">
        <v>121</v>
      </c>
      <c r="AJ1" s="32" t="s">
        <v>122</v>
      </c>
      <c r="AK1" s="37" t="s">
        <v>123</v>
      </c>
      <c r="AL1" s="37" t="s">
        <v>124</v>
      </c>
      <c r="AM1" s="37" t="s">
        <v>125</v>
      </c>
      <c r="AN1" s="33" t="s">
        <v>126</v>
      </c>
      <c r="AO1" s="37" t="s">
        <v>127</v>
      </c>
      <c r="AP1" s="37" t="s">
        <v>128</v>
      </c>
      <c r="AQ1" s="37" t="s">
        <v>129</v>
      </c>
      <c r="AR1" s="32" t="s">
        <v>130</v>
      </c>
      <c r="AS1" s="37" t="s">
        <v>131</v>
      </c>
      <c r="AT1" s="37" t="s">
        <v>132</v>
      </c>
      <c r="AU1" s="37" t="s">
        <v>133</v>
      </c>
      <c r="AV1" s="33" t="s">
        <v>134</v>
      </c>
      <c r="AW1" s="37" t="s">
        <v>135</v>
      </c>
      <c r="AX1" s="37" t="s">
        <v>191</v>
      </c>
      <c r="AY1" s="37" t="s">
        <v>136</v>
      </c>
      <c r="AZ1" s="32" t="s">
        <v>137</v>
      </c>
      <c r="BA1" s="37" t="s">
        <v>138</v>
      </c>
      <c r="BB1" s="37" t="s">
        <v>139</v>
      </c>
      <c r="BC1" s="37" t="s">
        <v>140</v>
      </c>
      <c r="BD1" s="33" t="s">
        <v>141</v>
      </c>
      <c r="BE1" s="37" t="s">
        <v>142</v>
      </c>
      <c r="BF1" s="37" t="s">
        <v>143</v>
      </c>
      <c r="BG1" s="37" t="s">
        <v>144</v>
      </c>
      <c r="BH1" s="32" t="s">
        <v>145</v>
      </c>
      <c r="BI1" s="37" t="s">
        <v>146</v>
      </c>
      <c r="BJ1" s="37" t="s">
        <v>147</v>
      </c>
      <c r="BK1" s="37" t="s">
        <v>148</v>
      </c>
      <c r="BL1" s="33" t="s">
        <v>149</v>
      </c>
      <c r="BM1" s="37" t="s">
        <v>150</v>
      </c>
      <c r="BN1" s="37" t="s">
        <v>151</v>
      </c>
      <c r="BO1" s="37" t="s">
        <v>152</v>
      </c>
      <c r="BP1" s="32" t="s">
        <v>153</v>
      </c>
      <c r="BQ1" s="37" t="s">
        <v>154</v>
      </c>
      <c r="BR1" s="37" t="s">
        <v>155</v>
      </c>
      <c r="BS1" s="37" t="s">
        <v>156</v>
      </c>
      <c r="BT1" s="33" t="s">
        <v>157</v>
      </c>
      <c r="BU1" s="37" t="s">
        <v>158</v>
      </c>
      <c r="BV1" s="37" t="s">
        <v>159</v>
      </c>
      <c r="BW1" s="37" t="s">
        <v>160</v>
      </c>
      <c r="BX1" s="32" t="s">
        <v>186</v>
      </c>
      <c r="BY1" s="37" t="s">
        <v>187</v>
      </c>
      <c r="BZ1" s="37" t="s">
        <v>188</v>
      </c>
      <c r="CA1" s="37" t="s">
        <v>189</v>
      </c>
    </row>
    <row r="2" spans="1:79">
      <c r="A2" s="22">
        <v>43466</v>
      </c>
      <c r="B2" s="20">
        <f t="shared" ref="B2:B33" si="0">ROW()-1</f>
        <v>1</v>
      </c>
      <c r="C2" s="19">
        <v>52889412</v>
      </c>
      <c r="D2" s="24" t="e">
        <f>NA()</f>
        <v>#N/A</v>
      </c>
      <c r="E2" s="29">
        <v>0.14000000000000001</v>
      </c>
      <c r="F2" s="27">
        <v>1.18</v>
      </c>
      <c r="G2" s="29">
        <v>0.22</v>
      </c>
      <c r="H2" s="27">
        <v>0.18</v>
      </c>
      <c r="I2" s="29">
        <v>0.42</v>
      </c>
      <c r="J2" s="27">
        <v>0.5</v>
      </c>
      <c r="K2" s="29">
        <v>0.61</v>
      </c>
      <c r="L2" s="27">
        <v>0.69</v>
      </c>
      <c r="M2" s="29">
        <v>0.55000000000000004</v>
      </c>
      <c r="N2" s="27">
        <v>0.78</v>
      </c>
      <c r="O2" s="29">
        <v>0.9</v>
      </c>
      <c r="P2" s="27">
        <v>0.32</v>
      </c>
      <c r="Q2" s="29">
        <v>0.37</v>
      </c>
      <c r="R2" s="27">
        <v>0.34</v>
      </c>
      <c r="S2" s="29">
        <v>0.38</v>
      </c>
      <c r="T2" s="29">
        <f t="shared" ref="T2:T33" si="1">MAX(E2:E3)-MIN(E2:E3)</f>
        <v>9.9999999999999811E-3</v>
      </c>
      <c r="U2" s="37">
        <f>'Graphiques GE'!$B$22 + 'Graphiques GE'!$B$21</f>
        <v>0.28739434335457836</v>
      </c>
      <c r="V2" s="37">
        <f>'Graphiques GE'!$B$21</f>
        <v>0.10722767668791168</v>
      </c>
      <c r="W2" s="37">
        <f>'Graphiques GE'!$B$21</f>
        <v>0.10722767668791168</v>
      </c>
      <c r="X2" s="27">
        <f t="shared" ref="X2:X33" si="2">MAX(F2:F3)-MIN(F2:F3)</f>
        <v>0.59</v>
      </c>
      <c r="Y2" s="37">
        <f>'Graphiques GE'!$B$34 + 'Graphiques GE'!$B$33</f>
        <v>1.0536708580760026</v>
      </c>
      <c r="Z2" s="37">
        <f>'Graphiques GE'!$B$33</f>
        <v>0.29533752474266894</v>
      </c>
      <c r="AA2" s="37">
        <f>'Graphiques GE'!$B$33</f>
        <v>0.29533752474266894</v>
      </c>
      <c r="AB2" s="29">
        <f t="shared" ref="AB2:AB33" si="3">MAX(G2:G3)-MIN(G2:G3)</f>
        <v>0.19</v>
      </c>
      <c r="AC2" s="37">
        <f>'Graphiques GE'!$B$46 + 'Graphiques GE'!$B$45</f>
        <v>0.37178314944023255</v>
      </c>
      <c r="AD2" s="37">
        <f>'Graphiques GE'!$B$45</f>
        <v>0.14225537166245478</v>
      </c>
      <c r="AE2" s="37">
        <f>'Graphiques GE'!$B$45</f>
        <v>0.14225537166245478</v>
      </c>
      <c r="AF2" s="27">
        <f t="shared" ref="AF2:AF33" si="4">MAX(H2:H3)-MIN(H2:H3)</f>
        <v>5.0000000000000017E-2</v>
      </c>
      <c r="AG2" s="37">
        <f>'Graphiques GE'!$B$58 + 'Graphiques DE'!$B$57</f>
        <v>0.53699975053963456</v>
      </c>
      <c r="AH2" s="37">
        <f>'Graphiques GE'!$B$57</f>
        <v>0.2075215244223875</v>
      </c>
      <c r="AI2" s="37">
        <f>'Graphiques GE'!$B$57</f>
        <v>0.2075215244223875</v>
      </c>
      <c r="AJ2" s="29">
        <f t="shared" ref="AJ2:AJ33" si="5">MAX(I2:I3)-MIN(I2:I3)</f>
        <v>0.39999999999999997</v>
      </c>
      <c r="AK2" s="37">
        <f>'Graphiques GE'!$B$70 + 'Graphiques GE'!$B$69</f>
        <v>0.5728575523025986</v>
      </c>
      <c r="AL2" s="37">
        <f>'Graphiques GE'!$B$69</f>
        <v>0.20042699674704309</v>
      </c>
      <c r="AM2" s="37">
        <f>'Graphiques GE'!$B$69</f>
        <v>0.20042699674704309</v>
      </c>
      <c r="AN2" s="27">
        <f t="shared" ref="AN2:AN33" si="6">MAX(J2:J3)-MIN(J2:J3)</f>
        <v>0.39</v>
      </c>
      <c r="AO2" s="37">
        <f>'Graphiques GE'!$B$82 + 'Graphiques GE'!$B$81</f>
        <v>0.62056863786927963</v>
      </c>
      <c r="AP2" s="37">
        <f>'Graphiques GE'!$B$81</f>
        <v>0.23019363786927949</v>
      </c>
      <c r="AQ2" s="37">
        <f>'Graphiques GE'!$B$81</f>
        <v>0.23019363786927949</v>
      </c>
      <c r="AR2" s="29">
        <f t="shared" ref="AR2:AR33" si="7">MAX(K2:K3)-MIN(K2:K3)</f>
        <v>0.37</v>
      </c>
      <c r="AS2" s="37">
        <f>'Graphiques GE'!$B$94 + 'Graphiques GE'!$B$93</f>
        <v>0.73969601685864683</v>
      </c>
      <c r="AT2" s="37">
        <f>'Graphiques GE'!$B$93</f>
        <v>0.25901546130309133</v>
      </c>
      <c r="AU2" s="37">
        <f>'Graphiques GE'!$B$93</f>
        <v>0.25901546130309133</v>
      </c>
      <c r="AV2" s="27">
        <f t="shared" ref="AV2:AV33" si="8">MAX(L2:L3)-MIN(L2:L3)</f>
        <v>0.33999999999999997</v>
      </c>
      <c r="AW2" s="37">
        <f>'Graphiques GE'!$B$106 + 'Graphiques GE'!$B$105</f>
        <v>0.85081879847224129</v>
      </c>
      <c r="AX2" s="37">
        <f>'Graphiques GE'!$B$105</f>
        <v>0.28695964354266373</v>
      </c>
      <c r="AY2" s="37">
        <f>'Graphiques GE'!$B$105</f>
        <v>0.28695964354266373</v>
      </c>
      <c r="AZ2" s="29">
        <f t="shared" ref="AZ2:AZ33" si="9">MAX(M2:M3)-MIN(M2:M3)</f>
        <v>0.33000000000000007</v>
      </c>
      <c r="BA2" s="37">
        <f>'Graphiques GE'!$B$118 + 'Graphiques GE'!$B$117</f>
        <v>0.63197043463947278</v>
      </c>
      <c r="BB2" s="37">
        <f>'Graphiques GE'!$B$117</f>
        <v>0.23213710130613951</v>
      </c>
      <c r="BC2" s="37">
        <f>'Graphiques GE'!$B$117</f>
        <v>0.23213710130613951</v>
      </c>
      <c r="BD2" s="27">
        <f t="shared" ref="BD2:BD33" si="10">MAX(N2:N3)-MIN(N2:N3)</f>
        <v>0.47000000000000003</v>
      </c>
      <c r="BE2" s="37">
        <f>'Graphiques GE'!$B$130 + 'Graphiques GE'!$B$129</f>
        <v>0.70478713477952937</v>
      </c>
      <c r="BF2" s="37">
        <f>'Graphiques GE'!$B$129</f>
        <v>0.23582880144619614</v>
      </c>
      <c r="BG2" s="37">
        <f>'Graphiques GE'!$B$129</f>
        <v>0.23582880144619614</v>
      </c>
      <c r="BH2" s="29">
        <f t="shared" ref="BH2:BH33" si="11">MAX(O2:O3)-MIN(O2:O3)</f>
        <v>0.46</v>
      </c>
      <c r="BI2" s="37">
        <f>'Graphiques GE'!$B$142 + 'Graphiques GE'!$B$141</f>
        <v>0.81153767405702248</v>
      </c>
      <c r="BJ2" s="37">
        <f>'Graphiques GE'!$B$141</f>
        <v>0.23391267405702243</v>
      </c>
      <c r="BK2" s="37">
        <f>'Graphiques GE'!$B$141</f>
        <v>0.23391267405702243</v>
      </c>
      <c r="BL2" s="27">
        <f t="shared" ref="BL2:BL33" si="12">MAX(P2:P3)-MIN(P2:P3)</f>
        <v>3.999999999999998E-2</v>
      </c>
      <c r="BM2" s="37">
        <f>'Graphiques GE'!$B$154 + 'Graphiques DE'!$B$153</f>
        <v>0.56607605340781397</v>
      </c>
      <c r="BN2" s="37">
        <f>'Graphiques GE'!$B$153</f>
        <v>0.22173892314865171</v>
      </c>
      <c r="BO2" s="37">
        <f>'Graphiques GE'!$B$153</f>
        <v>0.22173892314865171</v>
      </c>
      <c r="BP2" s="29">
        <f t="shared" ref="BP2:BP33" si="13">MAX(Q2:Q3)-MIN(Q2:Q3)</f>
        <v>0.26</v>
      </c>
      <c r="BQ2" s="37">
        <f>'Graphiques GE'!$B$166 + 'Graphiques GE'!$B$165</f>
        <v>0.56460143918447681</v>
      </c>
      <c r="BR2" s="37">
        <f>'Graphiques GE'!$B$165</f>
        <v>0.21880977251781006</v>
      </c>
      <c r="BS2" s="37">
        <f>'Graphiques GE'!$B$165</f>
        <v>0.21880977251781006</v>
      </c>
      <c r="BT2" s="27">
        <f t="shared" ref="BT2:BT33" si="14">MAX(R2:R3)-MIN(R2:R3)</f>
        <v>0.26</v>
      </c>
      <c r="BU2" s="37">
        <f>'Graphiques GE'!$B$178 + 'Graphiques GE'!$B$177</f>
        <v>0.57161198703238969</v>
      </c>
      <c r="BV2" s="37">
        <f>'Graphiques GE'!$B$177</f>
        <v>0.20072309814350064</v>
      </c>
      <c r="BW2" s="37">
        <f>'Graphiques GE'!$B$177</f>
        <v>0.20072309814350064</v>
      </c>
      <c r="BX2" s="36">
        <f t="shared" ref="BX2:BX33" si="15">MAX(S2:S3)-MIN(S2:S3)</f>
        <v>0.18</v>
      </c>
      <c r="BY2" s="37">
        <f>'Graphiques GE'!$B$190 + 'Graphiques GE'!$B$189</f>
        <v>0.6523419865284209</v>
      </c>
      <c r="BZ2" s="37">
        <f>'Graphiques GE'!$B$189</f>
        <v>0.21467531986175423</v>
      </c>
      <c r="CA2" s="37">
        <f>'Graphiques GE'!$B$189</f>
        <v>0.21467531986175423</v>
      </c>
    </row>
    <row r="3" spans="1:79">
      <c r="A3" s="22">
        <v>43466</v>
      </c>
      <c r="B3" s="21">
        <f t="shared" si="0"/>
        <v>2</v>
      </c>
      <c r="C3" s="19">
        <v>52889413</v>
      </c>
      <c r="D3" s="24" t="e">
        <f>NA()</f>
        <v>#N/A</v>
      </c>
      <c r="E3" s="29">
        <v>0.15</v>
      </c>
      <c r="F3" s="38">
        <v>0.59</v>
      </c>
      <c r="G3" s="29">
        <v>0.03</v>
      </c>
      <c r="H3" s="38">
        <v>0.23</v>
      </c>
      <c r="I3" s="29">
        <v>0.02</v>
      </c>
      <c r="J3" s="38">
        <v>0.11</v>
      </c>
      <c r="K3" s="29">
        <v>0.24</v>
      </c>
      <c r="L3" s="38">
        <v>0.35</v>
      </c>
      <c r="M3" s="29">
        <v>0.22</v>
      </c>
      <c r="N3" s="38">
        <v>0.31</v>
      </c>
      <c r="O3" s="29">
        <v>0.44</v>
      </c>
      <c r="P3" s="38">
        <v>0.28000000000000003</v>
      </c>
      <c r="Q3" s="29">
        <v>0.11</v>
      </c>
      <c r="R3" s="38">
        <v>0.08</v>
      </c>
      <c r="S3" s="29">
        <v>0.2</v>
      </c>
      <c r="T3" s="29">
        <f t="shared" si="1"/>
        <v>0.03</v>
      </c>
      <c r="U3" s="37">
        <f>'Graphiques GE'!$B$22 + 'Graphiques GE'!$B$21</f>
        <v>0.28739434335457836</v>
      </c>
      <c r="V3" s="37">
        <f>'Graphiques GE'!$B$21</f>
        <v>0.10722767668791168</v>
      </c>
      <c r="W3" s="37">
        <f>'Graphiques GE'!$B$21</f>
        <v>0.10722767668791168</v>
      </c>
      <c r="X3" s="38">
        <f t="shared" si="2"/>
        <v>1.0000000000000009E-2</v>
      </c>
      <c r="Y3" s="39">
        <f>'Graphiques GE'!$B$34 + 'Graphiques GE'!$B$33</f>
        <v>1.0536708580760026</v>
      </c>
      <c r="Z3" s="39">
        <f>'Graphiques GE'!$B$33</f>
        <v>0.29533752474266894</v>
      </c>
      <c r="AA3" s="39">
        <f>'Graphiques GE'!$B$33</f>
        <v>0.29533752474266894</v>
      </c>
      <c r="AB3" s="40">
        <f t="shared" si="3"/>
        <v>0.43000000000000005</v>
      </c>
      <c r="AC3" s="39">
        <f>'Graphiques GE'!$B$46 + 'Graphiques GE'!$B$45</f>
        <v>0.37178314944023255</v>
      </c>
      <c r="AD3" s="39">
        <f>'Graphiques GE'!$B$45</f>
        <v>0.14225537166245478</v>
      </c>
      <c r="AE3" s="39">
        <f>'Graphiques GE'!$B$45</f>
        <v>0.14225537166245478</v>
      </c>
      <c r="AF3" s="38">
        <f t="shared" si="4"/>
        <v>0.38</v>
      </c>
      <c r="AG3" s="39">
        <f>'Graphiques GE'!$B$58 + 'Graphiques DE'!$B$57</f>
        <v>0.53699975053963456</v>
      </c>
      <c r="AH3" s="39">
        <f>'Graphiques GE'!$B$57</f>
        <v>0.2075215244223875</v>
      </c>
      <c r="AI3" s="39">
        <f>'Graphiques GE'!$B$57</f>
        <v>0.2075215244223875</v>
      </c>
      <c r="AJ3" s="40">
        <f t="shared" si="5"/>
        <v>0.44999999999999996</v>
      </c>
      <c r="AK3" s="39">
        <f>'Graphiques GE'!$B$70 + 'Graphiques GE'!$B$69</f>
        <v>0.5728575523025986</v>
      </c>
      <c r="AL3" s="39">
        <f>'Graphiques GE'!$B$69</f>
        <v>0.20042699674704309</v>
      </c>
      <c r="AM3" s="39">
        <f>'Graphiques GE'!$B$69</f>
        <v>0.20042699674704309</v>
      </c>
      <c r="AN3" s="38">
        <f t="shared" si="6"/>
        <v>9.999999999999995E-3</v>
      </c>
      <c r="AO3" s="39">
        <f>'Graphiques GE'!$B$82 + 'Graphiques GE'!$B$81</f>
        <v>0.62056863786927963</v>
      </c>
      <c r="AP3" s="39">
        <f>'Graphiques GE'!$B$81</f>
        <v>0.23019363786927949</v>
      </c>
      <c r="AQ3" s="39">
        <f>'Graphiques GE'!$B$81</f>
        <v>0.23019363786927949</v>
      </c>
      <c r="AR3" s="40">
        <f t="shared" si="7"/>
        <v>0.12</v>
      </c>
      <c r="AS3" s="39">
        <f>'Graphiques GE'!$B$94 + 'Graphiques GE'!$B$93</f>
        <v>0.73969601685864683</v>
      </c>
      <c r="AT3" s="39">
        <f>'Graphiques GE'!$B$93</f>
        <v>0.25901546130309133</v>
      </c>
      <c r="AU3" s="39">
        <f>'Graphiques GE'!$B$93</f>
        <v>0.25901546130309133</v>
      </c>
      <c r="AV3" s="38">
        <f t="shared" si="8"/>
        <v>1.9999999999999962E-2</v>
      </c>
      <c r="AW3" s="39">
        <f>'Graphiques GE'!$B$106 + 'Graphiques GE'!$B$105</f>
        <v>0.85081879847224129</v>
      </c>
      <c r="AX3" s="39">
        <f>'Graphiques GE'!$B$105</f>
        <v>0.28695964354266373</v>
      </c>
      <c r="AY3" s="39">
        <f>'Graphiques GE'!$B$105</f>
        <v>0.28695964354266373</v>
      </c>
      <c r="AZ3" s="40">
        <f t="shared" si="9"/>
        <v>5.0000000000000017E-2</v>
      </c>
      <c r="BA3" s="39">
        <f>'Graphiques GE'!$B$118 + 'Graphiques GE'!$B$117</f>
        <v>0.63197043463947278</v>
      </c>
      <c r="BB3" s="39">
        <f>'Graphiques GE'!$B$117</f>
        <v>0.23213710130613951</v>
      </c>
      <c r="BC3" s="39">
        <f>'Graphiques GE'!$B$117</f>
        <v>0.23213710130613951</v>
      </c>
      <c r="BD3" s="38">
        <f t="shared" si="10"/>
        <v>2.0000000000000018E-2</v>
      </c>
      <c r="BE3" s="39">
        <f>'Graphiques GE'!$B$130 + 'Graphiques GE'!$B$129</f>
        <v>0.70478713477952937</v>
      </c>
      <c r="BF3" s="39">
        <f>'Graphiques GE'!$B$129</f>
        <v>0.23582880144619614</v>
      </c>
      <c r="BG3" s="39">
        <f>'Graphiques GE'!$B$129</f>
        <v>0.23582880144619614</v>
      </c>
      <c r="BH3" s="40">
        <f t="shared" si="11"/>
        <v>3.999999999999998E-2</v>
      </c>
      <c r="BI3" s="39">
        <f>'Graphiques GE'!$B$142 + 'Graphiques GE'!$B$141</f>
        <v>0.81153767405702248</v>
      </c>
      <c r="BJ3" s="39">
        <f>'Graphiques GE'!$B$141</f>
        <v>0.23391267405702243</v>
      </c>
      <c r="BK3" s="39">
        <f>'Graphiques GE'!$B$141</f>
        <v>0.23391267405702243</v>
      </c>
      <c r="BL3" s="38">
        <f t="shared" si="12"/>
        <v>0.15000000000000002</v>
      </c>
      <c r="BM3" s="39">
        <f>'Graphiques GE'!$B$154 + 'Graphiques DE'!$B$153</f>
        <v>0.56607605340781397</v>
      </c>
      <c r="BN3" s="39">
        <f>'Graphiques GE'!$B$153</f>
        <v>0.22173892314865171</v>
      </c>
      <c r="BO3" s="39">
        <f>'Graphiques GE'!$B$153</f>
        <v>0.22173892314865171</v>
      </c>
      <c r="BP3" s="40">
        <f t="shared" si="13"/>
        <v>9.9999999999999992E-2</v>
      </c>
      <c r="BQ3" s="39">
        <f>'Graphiques GE'!$B$166 + 'Graphiques GE'!$B$165</f>
        <v>0.56460143918447681</v>
      </c>
      <c r="BR3" s="39">
        <f>'Graphiques GE'!$B$165</f>
        <v>0.21880977251781006</v>
      </c>
      <c r="BS3" s="39">
        <f>'Graphiques GE'!$B$165</f>
        <v>0.21880977251781006</v>
      </c>
      <c r="BT3" s="38">
        <f t="shared" si="14"/>
        <v>0.46</v>
      </c>
      <c r="BU3" s="39">
        <f>'Graphiques GE'!$B$178 + 'Graphiques GE'!$B$177</f>
        <v>0.57161198703238969</v>
      </c>
      <c r="BV3" s="39">
        <f>'Graphiques GE'!$B$177</f>
        <v>0.20072309814350064</v>
      </c>
      <c r="BW3" s="39">
        <f>'Graphiques GE'!$B$177</f>
        <v>0.20072309814350064</v>
      </c>
      <c r="BX3" s="40">
        <f t="shared" si="15"/>
        <v>0.69</v>
      </c>
      <c r="BY3" s="39">
        <f>'Graphiques GE'!$B$190 + 'Graphiques GE'!$B$189</f>
        <v>0.6523419865284209</v>
      </c>
      <c r="BZ3" s="39">
        <f>'Graphiques GE'!$B$189</f>
        <v>0.21467531986175423</v>
      </c>
      <c r="CA3" s="39">
        <f>'Graphiques GE'!$B$189</f>
        <v>0.21467531986175423</v>
      </c>
    </row>
    <row r="4" spans="1:79">
      <c r="A4" s="22">
        <v>43466</v>
      </c>
      <c r="B4" s="20">
        <f t="shared" si="0"/>
        <v>3</v>
      </c>
      <c r="C4" s="19">
        <v>52889414</v>
      </c>
      <c r="D4" s="24" t="e">
        <f>NA()</f>
        <v>#N/A</v>
      </c>
      <c r="E4" s="29">
        <v>0.18</v>
      </c>
      <c r="F4" s="38">
        <v>0.6</v>
      </c>
      <c r="G4" s="29">
        <v>0.46</v>
      </c>
      <c r="H4" s="38">
        <v>0.61</v>
      </c>
      <c r="I4" s="29">
        <v>0.47</v>
      </c>
      <c r="J4" s="38">
        <v>0.1</v>
      </c>
      <c r="K4" s="29">
        <v>0.12</v>
      </c>
      <c r="L4" s="38">
        <v>0.33</v>
      </c>
      <c r="M4" s="29">
        <v>0.27</v>
      </c>
      <c r="N4" s="38">
        <v>0.28999999999999998</v>
      </c>
      <c r="O4" s="29">
        <v>0.4</v>
      </c>
      <c r="P4" s="38">
        <v>0.13</v>
      </c>
      <c r="Q4" s="29">
        <v>0.21</v>
      </c>
      <c r="R4" s="38">
        <v>0.54</v>
      </c>
      <c r="S4" s="29">
        <v>0.89</v>
      </c>
      <c r="T4" s="29">
        <f t="shared" si="1"/>
        <v>0.14000000000000001</v>
      </c>
      <c r="U4" s="37">
        <f>'Graphiques GE'!$B$22 + 'Graphiques GE'!$B$21</f>
        <v>0.28739434335457836</v>
      </c>
      <c r="V4" s="37">
        <f>'Graphiques GE'!$B$21</f>
        <v>0.10722767668791168</v>
      </c>
      <c r="W4" s="37">
        <f>'Graphiques GE'!$B$21</f>
        <v>0.10722767668791168</v>
      </c>
      <c r="X4" s="38">
        <f t="shared" si="2"/>
        <v>4.9999999999999933E-2</v>
      </c>
      <c r="Y4" s="39">
        <f>'Graphiques GE'!$B$34 + 'Graphiques GE'!$B$33</f>
        <v>1.0536708580760026</v>
      </c>
      <c r="Z4" s="39">
        <f>'Graphiques GE'!$B$33</f>
        <v>0.29533752474266894</v>
      </c>
      <c r="AA4" s="39">
        <f>'Graphiques GE'!$B$33</f>
        <v>0.29533752474266894</v>
      </c>
      <c r="AB4" s="40">
        <f t="shared" si="3"/>
        <v>0.32</v>
      </c>
      <c r="AC4" s="39">
        <f>'Graphiques GE'!$B$46 + 'Graphiques GE'!$B$45</f>
        <v>0.37178314944023255</v>
      </c>
      <c r="AD4" s="39">
        <f>'Graphiques GE'!$B$45</f>
        <v>0.14225537166245478</v>
      </c>
      <c r="AE4" s="39">
        <f>'Graphiques GE'!$B$45</f>
        <v>0.14225537166245478</v>
      </c>
      <c r="AF4" s="38">
        <f t="shared" si="4"/>
        <v>0.43</v>
      </c>
      <c r="AG4" s="39">
        <f>'Graphiques GE'!$B$58 + 'Graphiques DE'!$B$57</f>
        <v>0.53699975053963456</v>
      </c>
      <c r="AH4" s="39">
        <f>'Graphiques GE'!$B$57</f>
        <v>0.2075215244223875</v>
      </c>
      <c r="AI4" s="39">
        <f>'Graphiques GE'!$B$57</f>
        <v>0.2075215244223875</v>
      </c>
      <c r="AJ4" s="40">
        <f t="shared" si="5"/>
        <v>0.30999999999999994</v>
      </c>
      <c r="AK4" s="39">
        <f>'Graphiques GE'!$B$70 + 'Graphiques GE'!$B$69</f>
        <v>0.5728575523025986</v>
      </c>
      <c r="AL4" s="39">
        <f>'Graphiques GE'!$B$69</f>
        <v>0.20042699674704309</v>
      </c>
      <c r="AM4" s="39">
        <f>'Graphiques GE'!$B$69</f>
        <v>0.20042699674704309</v>
      </c>
      <c r="AN4" s="38">
        <f t="shared" si="6"/>
        <v>0.1</v>
      </c>
      <c r="AO4" s="39">
        <f>'Graphiques GE'!$B$82 + 'Graphiques GE'!$B$81</f>
        <v>0.62056863786927963</v>
      </c>
      <c r="AP4" s="39">
        <f>'Graphiques GE'!$B$81</f>
        <v>0.23019363786927949</v>
      </c>
      <c r="AQ4" s="39">
        <f>'Graphiques GE'!$B$81</f>
        <v>0.23019363786927949</v>
      </c>
      <c r="AR4" s="40">
        <f t="shared" si="7"/>
        <v>5.0000000000000017E-2</v>
      </c>
      <c r="AS4" s="39">
        <f>'Graphiques GE'!$B$94 + 'Graphiques GE'!$B$93</f>
        <v>0.73969601685864683</v>
      </c>
      <c r="AT4" s="39">
        <f>'Graphiques GE'!$B$93</f>
        <v>0.25901546130309133</v>
      </c>
      <c r="AU4" s="39">
        <f>'Graphiques GE'!$B$93</f>
        <v>0.25901546130309133</v>
      </c>
      <c r="AV4" s="38">
        <f t="shared" si="8"/>
        <v>0.17</v>
      </c>
      <c r="AW4" s="39">
        <f>'Graphiques GE'!$B$106 + 'Graphiques GE'!$B$105</f>
        <v>0.85081879847224129</v>
      </c>
      <c r="AX4" s="39">
        <f>'Graphiques GE'!$B$105</f>
        <v>0.28695964354266373</v>
      </c>
      <c r="AY4" s="39">
        <f>'Graphiques GE'!$B$105</f>
        <v>0.28695964354266373</v>
      </c>
      <c r="AZ4" s="40">
        <f t="shared" si="9"/>
        <v>1.0000000000000009E-2</v>
      </c>
      <c r="BA4" s="39">
        <f>'Graphiques GE'!$B$118 + 'Graphiques GE'!$B$117</f>
        <v>0.63197043463947278</v>
      </c>
      <c r="BB4" s="39">
        <f>'Graphiques GE'!$B$117</f>
        <v>0.23213710130613951</v>
      </c>
      <c r="BC4" s="39">
        <f>'Graphiques GE'!$B$117</f>
        <v>0.23213710130613951</v>
      </c>
      <c r="BD4" s="38">
        <f t="shared" si="10"/>
        <v>4.0000000000000036E-2</v>
      </c>
      <c r="BE4" s="39">
        <f>'Graphiques GE'!$B$130 + 'Graphiques GE'!$B$129</f>
        <v>0.70478713477952937</v>
      </c>
      <c r="BF4" s="39">
        <f>'Graphiques GE'!$B$129</f>
        <v>0.23582880144619614</v>
      </c>
      <c r="BG4" s="39">
        <f>'Graphiques GE'!$B$129</f>
        <v>0.23582880144619614</v>
      </c>
      <c r="BH4" s="40">
        <f t="shared" si="11"/>
        <v>3.999999999999998E-2</v>
      </c>
      <c r="BI4" s="39">
        <f>'Graphiques GE'!$B$142 + 'Graphiques GE'!$B$141</f>
        <v>0.81153767405702248</v>
      </c>
      <c r="BJ4" s="39">
        <f>'Graphiques GE'!$B$141</f>
        <v>0.23391267405702243</v>
      </c>
      <c r="BK4" s="39">
        <f>'Graphiques GE'!$B$141</f>
        <v>0.23391267405702243</v>
      </c>
      <c r="BL4" s="38">
        <f t="shared" si="12"/>
        <v>0.33999999999999997</v>
      </c>
      <c r="BM4" s="39">
        <f>'Graphiques GE'!$B$154 + 'Graphiques DE'!$B$153</f>
        <v>0.56607605340781397</v>
      </c>
      <c r="BN4" s="39">
        <f>'Graphiques GE'!$B$153</f>
        <v>0.22173892314865171</v>
      </c>
      <c r="BO4" s="39">
        <f>'Graphiques GE'!$B$153</f>
        <v>0.22173892314865171</v>
      </c>
      <c r="BP4" s="40">
        <f t="shared" si="13"/>
        <v>4.0000000000000008E-2</v>
      </c>
      <c r="BQ4" s="39">
        <f>'Graphiques GE'!$B$166 + 'Graphiques GE'!$B$165</f>
        <v>0.56460143918447681</v>
      </c>
      <c r="BR4" s="39">
        <f>'Graphiques GE'!$B$165</f>
        <v>0.21880977251781006</v>
      </c>
      <c r="BS4" s="39">
        <f>'Graphiques GE'!$B$165</f>
        <v>0.21880977251781006</v>
      </c>
      <c r="BT4" s="38">
        <f t="shared" si="14"/>
        <v>0.37</v>
      </c>
      <c r="BU4" s="39">
        <f>'Graphiques GE'!$B$178 + 'Graphiques GE'!$B$177</f>
        <v>0.57161198703238969</v>
      </c>
      <c r="BV4" s="39">
        <f>'Graphiques GE'!$B$177</f>
        <v>0.20072309814350064</v>
      </c>
      <c r="BW4" s="39">
        <f>'Graphiques GE'!$B$177</f>
        <v>0.20072309814350064</v>
      </c>
      <c r="BX4" s="40">
        <f t="shared" si="15"/>
        <v>0.48000000000000004</v>
      </c>
      <c r="BY4" s="39">
        <f>'Graphiques GE'!$B$190 + 'Graphiques GE'!$B$189</f>
        <v>0.6523419865284209</v>
      </c>
      <c r="BZ4" s="39">
        <f>'Graphiques GE'!$B$189</f>
        <v>0.21467531986175423</v>
      </c>
      <c r="CA4" s="39">
        <f>'Graphiques GE'!$B$189</f>
        <v>0.21467531986175423</v>
      </c>
    </row>
    <row r="5" spans="1:79">
      <c r="A5" s="22">
        <v>43466</v>
      </c>
      <c r="B5" s="21">
        <f t="shared" si="0"/>
        <v>4</v>
      </c>
      <c r="C5" s="19">
        <v>52889415</v>
      </c>
      <c r="D5" s="24" t="e">
        <f>NA()</f>
        <v>#N/A</v>
      </c>
      <c r="E5" s="29">
        <v>0.32</v>
      </c>
      <c r="F5" s="38">
        <v>0.55000000000000004</v>
      </c>
      <c r="G5" s="29">
        <v>0.14000000000000001</v>
      </c>
      <c r="H5" s="38">
        <v>0.18</v>
      </c>
      <c r="I5" s="29">
        <v>0.16</v>
      </c>
      <c r="J5" s="38">
        <v>0.2</v>
      </c>
      <c r="K5" s="29">
        <v>0.17</v>
      </c>
      <c r="L5" s="38">
        <v>0.16</v>
      </c>
      <c r="M5" s="29">
        <v>0.28000000000000003</v>
      </c>
      <c r="N5" s="38">
        <v>0.33</v>
      </c>
      <c r="O5" s="29">
        <v>0.44</v>
      </c>
      <c r="P5" s="38">
        <v>0.47</v>
      </c>
      <c r="Q5" s="29">
        <v>0.25</v>
      </c>
      <c r="R5" s="38">
        <v>0.17</v>
      </c>
      <c r="S5" s="29">
        <v>0.41</v>
      </c>
      <c r="T5" s="29">
        <f t="shared" si="1"/>
        <v>0.22</v>
      </c>
      <c r="U5" s="37">
        <f>'Graphiques GE'!$B$22 + 'Graphiques GE'!$B$21</f>
        <v>0.28739434335457836</v>
      </c>
      <c r="V5" s="37">
        <f>'Graphiques GE'!$B$21</f>
        <v>0.10722767668791168</v>
      </c>
      <c r="W5" s="37">
        <f>'Graphiques GE'!$B$21</f>
        <v>0.10722767668791168</v>
      </c>
      <c r="X5" s="38">
        <f t="shared" si="2"/>
        <v>7.0000000000000062E-2</v>
      </c>
      <c r="Y5" s="39">
        <f>'Graphiques GE'!$B$34 + 'Graphiques GE'!$B$33</f>
        <v>1.0536708580760026</v>
      </c>
      <c r="Z5" s="39">
        <f>'Graphiques GE'!$B$33</f>
        <v>0.29533752474266894</v>
      </c>
      <c r="AA5" s="39">
        <f>'Graphiques GE'!$B$33</f>
        <v>0.29533752474266894</v>
      </c>
      <c r="AB5" s="40">
        <f t="shared" si="3"/>
        <v>0.31</v>
      </c>
      <c r="AC5" s="39">
        <f>'Graphiques GE'!$B$46 + 'Graphiques GE'!$B$45</f>
        <v>0.37178314944023255</v>
      </c>
      <c r="AD5" s="39">
        <f>'Graphiques GE'!$B$45</f>
        <v>0.14225537166245478</v>
      </c>
      <c r="AE5" s="39">
        <f>'Graphiques GE'!$B$45</f>
        <v>0.14225537166245478</v>
      </c>
      <c r="AF5" s="38">
        <f t="shared" si="4"/>
        <v>0.54</v>
      </c>
      <c r="AG5" s="39">
        <f>'Graphiques GE'!$B$58 + 'Graphiques DE'!$B$57</f>
        <v>0.53699975053963456</v>
      </c>
      <c r="AH5" s="39">
        <f>'Graphiques GE'!$B$57</f>
        <v>0.2075215244223875</v>
      </c>
      <c r="AI5" s="39">
        <f>'Graphiques GE'!$B$57</f>
        <v>0.2075215244223875</v>
      </c>
      <c r="AJ5" s="40">
        <f t="shared" si="5"/>
        <v>0.36</v>
      </c>
      <c r="AK5" s="39">
        <f>'Graphiques GE'!$B$70 + 'Graphiques GE'!$B$69</f>
        <v>0.5728575523025986</v>
      </c>
      <c r="AL5" s="39">
        <f>'Graphiques GE'!$B$69</f>
        <v>0.20042699674704309</v>
      </c>
      <c r="AM5" s="39">
        <f>'Graphiques GE'!$B$69</f>
        <v>0.20042699674704309</v>
      </c>
      <c r="AN5" s="38">
        <f t="shared" si="6"/>
        <v>0.26</v>
      </c>
      <c r="AO5" s="39">
        <f>'Graphiques GE'!$B$82 + 'Graphiques GE'!$B$81</f>
        <v>0.62056863786927963</v>
      </c>
      <c r="AP5" s="39">
        <f>'Graphiques GE'!$B$81</f>
        <v>0.23019363786927949</v>
      </c>
      <c r="AQ5" s="39">
        <f>'Graphiques GE'!$B$81</f>
        <v>0.23019363786927949</v>
      </c>
      <c r="AR5" s="40">
        <f t="shared" si="7"/>
        <v>0.15</v>
      </c>
      <c r="AS5" s="39">
        <f>'Graphiques GE'!$B$94 + 'Graphiques GE'!$B$93</f>
        <v>0.73969601685864683</v>
      </c>
      <c r="AT5" s="39">
        <f>'Graphiques GE'!$B$93</f>
        <v>0.25901546130309133</v>
      </c>
      <c r="AU5" s="39">
        <f>'Graphiques GE'!$B$93</f>
        <v>0.25901546130309133</v>
      </c>
      <c r="AV5" s="38">
        <f t="shared" si="8"/>
        <v>0.16</v>
      </c>
      <c r="AW5" s="39">
        <f>'Graphiques GE'!$B$106 + 'Graphiques GE'!$B$105</f>
        <v>0.85081879847224129</v>
      </c>
      <c r="AX5" s="39">
        <f>'Graphiques GE'!$B$105</f>
        <v>0.28695964354266373</v>
      </c>
      <c r="AY5" s="39">
        <f>'Graphiques GE'!$B$105</f>
        <v>0.28695964354266373</v>
      </c>
      <c r="AZ5" s="40">
        <f t="shared" si="9"/>
        <v>2.9999999999999971E-2</v>
      </c>
      <c r="BA5" s="39">
        <f>'Graphiques GE'!$B$118 + 'Graphiques GE'!$B$117</f>
        <v>0.63197043463947278</v>
      </c>
      <c r="BB5" s="39">
        <f>'Graphiques GE'!$B$117</f>
        <v>0.23213710130613951</v>
      </c>
      <c r="BC5" s="39">
        <f>'Graphiques GE'!$B$117</f>
        <v>0.23213710130613951</v>
      </c>
      <c r="BD5" s="38">
        <f t="shared" si="10"/>
        <v>1.9999999999999962E-2</v>
      </c>
      <c r="BE5" s="39">
        <f>'Graphiques GE'!$B$130 + 'Graphiques GE'!$B$129</f>
        <v>0.70478713477952937</v>
      </c>
      <c r="BF5" s="39">
        <f>'Graphiques GE'!$B$129</f>
        <v>0.23582880144619614</v>
      </c>
      <c r="BG5" s="39">
        <f>'Graphiques GE'!$B$129</f>
        <v>0.23582880144619614</v>
      </c>
      <c r="BH5" s="40">
        <f t="shared" si="11"/>
        <v>3.0000000000000027E-2</v>
      </c>
      <c r="BI5" s="39">
        <f>'Graphiques GE'!$B$142 + 'Graphiques GE'!$B$141</f>
        <v>0.81153767405702248</v>
      </c>
      <c r="BJ5" s="39">
        <f>'Graphiques GE'!$B$141</f>
        <v>0.23391267405702243</v>
      </c>
      <c r="BK5" s="39">
        <f>'Graphiques GE'!$B$141</f>
        <v>0.23391267405702243</v>
      </c>
      <c r="BL5" s="38">
        <f t="shared" si="12"/>
        <v>0.35</v>
      </c>
      <c r="BM5" s="39">
        <f>'Graphiques GE'!$B$154 + 'Graphiques DE'!$B$153</f>
        <v>0.56607605340781397</v>
      </c>
      <c r="BN5" s="39">
        <f>'Graphiques GE'!$B$153</f>
        <v>0.22173892314865171</v>
      </c>
      <c r="BO5" s="39">
        <f>'Graphiques GE'!$B$153</f>
        <v>0.22173892314865171</v>
      </c>
      <c r="BP5" s="40">
        <f t="shared" si="13"/>
        <v>0.15</v>
      </c>
      <c r="BQ5" s="39">
        <f>'Graphiques GE'!$B$166 + 'Graphiques GE'!$B$165</f>
        <v>0.56460143918447681</v>
      </c>
      <c r="BR5" s="39">
        <f>'Graphiques GE'!$B$165</f>
        <v>0.21880977251781006</v>
      </c>
      <c r="BS5" s="39">
        <f>'Graphiques GE'!$B$165</f>
        <v>0.21880977251781006</v>
      </c>
      <c r="BT5" s="38">
        <f t="shared" si="14"/>
        <v>0.11000000000000001</v>
      </c>
      <c r="BU5" s="39">
        <f>'Graphiques GE'!$B$178 + 'Graphiques GE'!$B$177</f>
        <v>0.57161198703238969</v>
      </c>
      <c r="BV5" s="39">
        <f>'Graphiques GE'!$B$177</f>
        <v>0.20072309814350064</v>
      </c>
      <c r="BW5" s="39">
        <f>'Graphiques GE'!$B$177</f>
        <v>0.20072309814350064</v>
      </c>
      <c r="BX5" s="40">
        <f t="shared" si="15"/>
        <v>2.9999999999999971E-2</v>
      </c>
      <c r="BY5" s="39">
        <f>'Graphiques GE'!$B$190 + 'Graphiques GE'!$B$189</f>
        <v>0.6523419865284209</v>
      </c>
      <c r="BZ5" s="39">
        <f>'Graphiques GE'!$B$189</f>
        <v>0.21467531986175423</v>
      </c>
      <c r="CA5" s="39">
        <f>'Graphiques GE'!$B$189</f>
        <v>0.21467531986175423</v>
      </c>
    </row>
    <row r="6" spans="1:79">
      <c r="A6" s="22">
        <v>43466</v>
      </c>
      <c r="B6" s="20">
        <f t="shared" si="0"/>
        <v>5</v>
      </c>
      <c r="C6" s="19">
        <v>52891322</v>
      </c>
      <c r="D6" s="24" t="e">
        <f>NA()</f>
        <v>#N/A</v>
      </c>
      <c r="E6" s="29">
        <v>0.1</v>
      </c>
      <c r="F6" s="38">
        <v>0.48</v>
      </c>
      <c r="G6" s="29">
        <v>0.45</v>
      </c>
      <c r="H6" s="38">
        <v>0.72</v>
      </c>
      <c r="I6" s="29">
        <v>0.52</v>
      </c>
      <c r="J6" s="38">
        <v>0.46</v>
      </c>
      <c r="K6" s="29">
        <v>0.32</v>
      </c>
      <c r="L6" s="38">
        <v>0.32</v>
      </c>
      <c r="M6" s="29">
        <v>0.31</v>
      </c>
      <c r="N6" s="38">
        <v>0.35</v>
      </c>
      <c r="O6" s="29">
        <v>0.41</v>
      </c>
      <c r="P6" s="38">
        <v>0.12</v>
      </c>
      <c r="Q6" s="29">
        <v>0.1</v>
      </c>
      <c r="R6" s="38">
        <v>0.28000000000000003</v>
      </c>
      <c r="S6" s="29">
        <v>0.38</v>
      </c>
      <c r="T6" s="29">
        <f t="shared" si="1"/>
        <v>0.29000000000000004</v>
      </c>
      <c r="U6" s="37">
        <f>'Graphiques GE'!$B$22 + 'Graphiques GE'!$B$21</f>
        <v>0.28739434335457836</v>
      </c>
      <c r="V6" s="37">
        <f>'Graphiques GE'!$B$21</f>
        <v>0.10722767668791168</v>
      </c>
      <c r="W6" s="37">
        <f>'Graphiques GE'!$B$21</f>
        <v>0.10722767668791168</v>
      </c>
      <c r="X6" s="38">
        <f t="shared" si="2"/>
        <v>0.43000000000000005</v>
      </c>
      <c r="Y6" s="39">
        <f>'Graphiques GE'!$B$34 + 'Graphiques GE'!$B$33</f>
        <v>1.0536708580760026</v>
      </c>
      <c r="Z6" s="39">
        <f>'Graphiques GE'!$B$33</f>
        <v>0.29533752474266894</v>
      </c>
      <c r="AA6" s="39">
        <f>'Graphiques GE'!$B$33</f>
        <v>0.29533752474266894</v>
      </c>
      <c r="AB6" s="40">
        <f t="shared" si="3"/>
        <v>0.38</v>
      </c>
      <c r="AC6" s="39">
        <f>'Graphiques GE'!$B$46 + 'Graphiques GE'!$B$45</f>
        <v>0.37178314944023255</v>
      </c>
      <c r="AD6" s="39">
        <f>'Graphiques GE'!$B$45</f>
        <v>0.14225537166245478</v>
      </c>
      <c r="AE6" s="39">
        <f>'Graphiques GE'!$B$45</f>
        <v>0.14225537166245478</v>
      </c>
      <c r="AF6" s="38">
        <f t="shared" si="4"/>
        <v>0.39999999999999997</v>
      </c>
      <c r="AG6" s="39">
        <f>'Graphiques GE'!$B$58 + 'Graphiques DE'!$B$57</f>
        <v>0.53699975053963456</v>
      </c>
      <c r="AH6" s="39">
        <f>'Graphiques GE'!$B$57</f>
        <v>0.2075215244223875</v>
      </c>
      <c r="AI6" s="39">
        <f>'Graphiques GE'!$B$57</f>
        <v>0.2075215244223875</v>
      </c>
      <c r="AJ6" s="40">
        <f t="shared" si="5"/>
        <v>0.21000000000000002</v>
      </c>
      <c r="AK6" s="39">
        <f>'Graphiques GE'!$B$70 + 'Graphiques GE'!$B$69</f>
        <v>0.5728575523025986</v>
      </c>
      <c r="AL6" s="39">
        <f>'Graphiques GE'!$B$69</f>
        <v>0.20042699674704309</v>
      </c>
      <c r="AM6" s="39">
        <f>'Graphiques GE'!$B$69</f>
        <v>0.20042699674704309</v>
      </c>
      <c r="AN6" s="38">
        <f t="shared" si="6"/>
        <v>0.27</v>
      </c>
      <c r="AO6" s="39">
        <f>'Graphiques GE'!$B$82 + 'Graphiques GE'!$B$81</f>
        <v>0.62056863786927963</v>
      </c>
      <c r="AP6" s="39">
        <f>'Graphiques GE'!$B$81</f>
        <v>0.23019363786927949</v>
      </c>
      <c r="AQ6" s="39">
        <f>'Graphiques GE'!$B$81</f>
        <v>0.23019363786927949</v>
      </c>
      <c r="AR6" s="40">
        <f t="shared" si="7"/>
        <v>1.0000000000000009E-2</v>
      </c>
      <c r="AS6" s="39">
        <f>'Graphiques GE'!$B$94 + 'Graphiques GE'!$B$93</f>
        <v>0.73969601685864683</v>
      </c>
      <c r="AT6" s="39">
        <f>'Graphiques GE'!$B$93</f>
        <v>0.25901546130309133</v>
      </c>
      <c r="AU6" s="39">
        <f>'Graphiques GE'!$B$93</f>
        <v>0.25901546130309133</v>
      </c>
      <c r="AV6" s="38">
        <f t="shared" si="8"/>
        <v>2.9999999999999971E-2</v>
      </c>
      <c r="AW6" s="39">
        <f>'Graphiques GE'!$B$106 + 'Graphiques GE'!$B$105</f>
        <v>0.85081879847224129</v>
      </c>
      <c r="AX6" s="39">
        <f>'Graphiques GE'!$B$105</f>
        <v>0.28695964354266373</v>
      </c>
      <c r="AY6" s="39">
        <f>'Graphiques GE'!$B$105</f>
        <v>0.28695964354266373</v>
      </c>
      <c r="AZ6" s="40">
        <f t="shared" si="9"/>
        <v>0.27999999999999997</v>
      </c>
      <c r="BA6" s="39">
        <f>'Graphiques GE'!$B$118 + 'Graphiques GE'!$B$117</f>
        <v>0.63197043463947278</v>
      </c>
      <c r="BB6" s="39">
        <f>'Graphiques GE'!$B$117</f>
        <v>0.23213710130613951</v>
      </c>
      <c r="BC6" s="39">
        <f>'Graphiques GE'!$B$117</f>
        <v>0.23213710130613951</v>
      </c>
      <c r="BD6" s="38">
        <f t="shared" si="10"/>
        <v>0.25</v>
      </c>
      <c r="BE6" s="39">
        <f>'Graphiques GE'!$B$130 + 'Graphiques GE'!$B$129</f>
        <v>0.70478713477952937</v>
      </c>
      <c r="BF6" s="39">
        <f>'Graphiques GE'!$B$129</f>
        <v>0.23582880144619614</v>
      </c>
      <c r="BG6" s="39">
        <f>'Graphiques GE'!$B$129</f>
        <v>0.23582880144619614</v>
      </c>
      <c r="BH6" s="40">
        <f t="shared" si="11"/>
        <v>0.34</v>
      </c>
      <c r="BI6" s="39">
        <f>'Graphiques GE'!$B$142 + 'Graphiques GE'!$B$141</f>
        <v>0.81153767405702248</v>
      </c>
      <c r="BJ6" s="39">
        <f>'Graphiques GE'!$B$141</f>
        <v>0.23391267405702243</v>
      </c>
      <c r="BK6" s="39">
        <f>'Graphiques GE'!$B$141</f>
        <v>0.23391267405702243</v>
      </c>
      <c r="BL6" s="38">
        <f t="shared" si="12"/>
        <v>0.31</v>
      </c>
      <c r="BM6" s="39">
        <f>'Graphiques GE'!$B$154 + 'Graphiques DE'!$B$153</f>
        <v>0.56607605340781397</v>
      </c>
      <c r="BN6" s="39">
        <f>'Graphiques GE'!$B$153</f>
        <v>0.22173892314865171</v>
      </c>
      <c r="BO6" s="39">
        <f>'Graphiques GE'!$B$153</f>
        <v>0.22173892314865171</v>
      </c>
      <c r="BP6" s="40">
        <f t="shared" si="13"/>
        <v>0.21</v>
      </c>
      <c r="BQ6" s="39">
        <f>'Graphiques GE'!$B$166 + 'Graphiques GE'!$B$165</f>
        <v>0.56460143918447681</v>
      </c>
      <c r="BR6" s="39">
        <f>'Graphiques GE'!$B$165</f>
        <v>0.21880977251781006</v>
      </c>
      <c r="BS6" s="39">
        <f>'Graphiques GE'!$B$165</f>
        <v>0.21880977251781006</v>
      </c>
      <c r="BT6" s="38">
        <f t="shared" si="14"/>
        <v>4.9999999999999989E-2</v>
      </c>
      <c r="BU6" s="39">
        <f>'Graphiques GE'!$B$178 + 'Graphiques GE'!$B$177</f>
        <v>0.57161198703238969</v>
      </c>
      <c r="BV6" s="39">
        <f>'Graphiques GE'!$B$177</f>
        <v>0.20072309814350064</v>
      </c>
      <c r="BW6" s="39">
        <f>'Graphiques GE'!$B$177</f>
        <v>0.20072309814350064</v>
      </c>
      <c r="BX6" s="40">
        <f t="shared" si="15"/>
        <v>8.0000000000000016E-2</v>
      </c>
      <c r="BY6" s="39">
        <f>'Graphiques GE'!$B$190 + 'Graphiques GE'!$B$189</f>
        <v>0.6523419865284209</v>
      </c>
      <c r="BZ6" s="39">
        <f>'Graphiques GE'!$B$189</f>
        <v>0.21467531986175423</v>
      </c>
      <c r="CA6" s="39">
        <f>'Graphiques GE'!$B$189</f>
        <v>0.21467531986175423</v>
      </c>
    </row>
    <row r="7" spans="1:79">
      <c r="A7" s="22">
        <v>43466</v>
      </c>
      <c r="B7" s="21">
        <f t="shared" si="0"/>
        <v>6</v>
      </c>
      <c r="C7" s="19">
        <v>52882812</v>
      </c>
      <c r="D7" s="24" t="e">
        <f>NA()</f>
        <v>#N/A</v>
      </c>
      <c r="E7" s="29">
        <v>0.39</v>
      </c>
      <c r="F7" s="38">
        <v>0.91</v>
      </c>
      <c r="G7" s="29">
        <v>7.0000000000000007E-2</v>
      </c>
      <c r="H7" s="38">
        <v>0.32</v>
      </c>
      <c r="I7" s="29">
        <v>0.31</v>
      </c>
      <c r="J7" s="38">
        <v>0.19</v>
      </c>
      <c r="K7" s="29">
        <v>0.33</v>
      </c>
      <c r="L7" s="38">
        <v>0.35</v>
      </c>
      <c r="M7" s="29">
        <v>0.59</v>
      </c>
      <c r="N7" s="38">
        <v>0.6</v>
      </c>
      <c r="O7" s="29">
        <v>0.75</v>
      </c>
      <c r="P7" s="38">
        <v>0.43</v>
      </c>
      <c r="Q7" s="29">
        <v>0.31</v>
      </c>
      <c r="R7" s="38">
        <v>0.33</v>
      </c>
      <c r="S7" s="29">
        <v>0.3</v>
      </c>
      <c r="T7" s="29">
        <f t="shared" si="1"/>
        <v>0.18000000000000002</v>
      </c>
      <c r="U7" s="37">
        <f>'Graphiques GE'!$B$22 + 'Graphiques GE'!$B$21</f>
        <v>0.28739434335457836</v>
      </c>
      <c r="V7" s="37">
        <f>'Graphiques GE'!$B$21</f>
        <v>0.10722767668791168</v>
      </c>
      <c r="W7" s="37">
        <f>'Graphiques GE'!$B$21</f>
        <v>0.10722767668791168</v>
      </c>
      <c r="X7" s="38">
        <f t="shared" si="2"/>
        <v>7.0000000000000062E-2</v>
      </c>
      <c r="Y7" s="39">
        <f>'Graphiques GE'!$B$34 + 'Graphiques GE'!$B$33</f>
        <v>1.0536708580760026</v>
      </c>
      <c r="Z7" s="39">
        <f>'Graphiques GE'!$B$33</f>
        <v>0.29533752474266894</v>
      </c>
      <c r="AA7" s="39">
        <f>'Graphiques GE'!$B$33</f>
        <v>0.29533752474266894</v>
      </c>
      <c r="AB7" s="40">
        <f t="shared" si="3"/>
        <v>0.3</v>
      </c>
      <c r="AC7" s="39">
        <f>'Graphiques GE'!$B$46 + 'Graphiques GE'!$B$45</f>
        <v>0.37178314944023255</v>
      </c>
      <c r="AD7" s="39">
        <f>'Graphiques GE'!$B$45</f>
        <v>0.14225537166245478</v>
      </c>
      <c r="AE7" s="39">
        <f>'Graphiques GE'!$B$45</f>
        <v>0.14225537166245478</v>
      </c>
      <c r="AF7" s="38">
        <f t="shared" si="4"/>
        <v>0.35000000000000003</v>
      </c>
      <c r="AG7" s="39">
        <f>'Graphiques GE'!$B$58 + 'Graphiques DE'!$B$57</f>
        <v>0.53699975053963456</v>
      </c>
      <c r="AH7" s="39">
        <f>'Graphiques GE'!$B$57</f>
        <v>0.2075215244223875</v>
      </c>
      <c r="AI7" s="39">
        <f>'Graphiques GE'!$B$57</f>
        <v>0.2075215244223875</v>
      </c>
      <c r="AJ7" s="40">
        <f t="shared" si="5"/>
        <v>0.10999999999999999</v>
      </c>
      <c r="AK7" s="39">
        <f>'Graphiques GE'!$B$70 + 'Graphiques GE'!$B$69</f>
        <v>0.5728575523025986</v>
      </c>
      <c r="AL7" s="39">
        <f>'Graphiques GE'!$B$69</f>
        <v>0.20042699674704309</v>
      </c>
      <c r="AM7" s="39">
        <f>'Graphiques GE'!$B$69</f>
        <v>0.20042699674704309</v>
      </c>
      <c r="AN7" s="38">
        <f t="shared" si="6"/>
        <v>0.06</v>
      </c>
      <c r="AO7" s="39">
        <f>'Graphiques GE'!$B$82 + 'Graphiques GE'!$B$81</f>
        <v>0.62056863786927963</v>
      </c>
      <c r="AP7" s="39">
        <f>'Graphiques GE'!$B$81</f>
        <v>0.23019363786927949</v>
      </c>
      <c r="AQ7" s="39">
        <f>'Graphiques GE'!$B$81</f>
        <v>0.23019363786927949</v>
      </c>
      <c r="AR7" s="40">
        <f t="shared" si="7"/>
        <v>0.25</v>
      </c>
      <c r="AS7" s="39">
        <f>'Graphiques GE'!$B$94 + 'Graphiques GE'!$B$93</f>
        <v>0.73969601685864683</v>
      </c>
      <c r="AT7" s="39">
        <f>'Graphiques GE'!$B$93</f>
        <v>0.25901546130309133</v>
      </c>
      <c r="AU7" s="39">
        <f>'Graphiques GE'!$B$93</f>
        <v>0.25901546130309133</v>
      </c>
      <c r="AV7" s="38">
        <f t="shared" si="8"/>
        <v>0.18999999999999997</v>
      </c>
      <c r="AW7" s="39">
        <f>'Graphiques GE'!$B$106 + 'Graphiques GE'!$B$105</f>
        <v>0.85081879847224129</v>
      </c>
      <c r="AX7" s="39">
        <f>'Graphiques GE'!$B$105</f>
        <v>0.28695964354266373</v>
      </c>
      <c r="AY7" s="39">
        <f>'Graphiques GE'!$B$105</f>
        <v>0.28695964354266373</v>
      </c>
      <c r="AZ7" s="40">
        <f t="shared" si="9"/>
        <v>0.30999999999999994</v>
      </c>
      <c r="BA7" s="39">
        <f>'Graphiques GE'!$B$118 + 'Graphiques GE'!$B$117</f>
        <v>0.63197043463947278</v>
      </c>
      <c r="BB7" s="39">
        <f>'Graphiques GE'!$B$117</f>
        <v>0.23213710130613951</v>
      </c>
      <c r="BC7" s="39">
        <f>'Graphiques GE'!$B$117</f>
        <v>0.23213710130613951</v>
      </c>
      <c r="BD7" s="38">
        <f t="shared" si="10"/>
        <v>0.15999999999999998</v>
      </c>
      <c r="BE7" s="39">
        <f>'Graphiques GE'!$B$130 + 'Graphiques GE'!$B$129</f>
        <v>0.70478713477952937</v>
      </c>
      <c r="BF7" s="39">
        <f>'Graphiques GE'!$B$129</f>
        <v>0.23582880144619614</v>
      </c>
      <c r="BG7" s="39">
        <f>'Graphiques GE'!$B$129</f>
        <v>0.23582880144619614</v>
      </c>
      <c r="BH7" s="40">
        <f t="shared" si="11"/>
        <v>0.13</v>
      </c>
      <c r="BI7" s="39">
        <f>'Graphiques GE'!$B$142 + 'Graphiques GE'!$B$141</f>
        <v>0.81153767405702248</v>
      </c>
      <c r="BJ7" s="39">
        <f>'Graphiques GE'!$B$141</f>
        <v>0.23391267405702243</v>
      </c>
      <c r="BK7" s="39">
        <f>'Graphiques GE'!$B$141</f>
        <v>0.23391267405702243</v>
      </c>
      <c r="BL7" s="38">
        <f t="shared" si="12"/>
        <v>0.18</v>
      </c>
      <c r="BM7" s="39">
        <f>'Graphiques GE'!$B$154 + 'Graphiques DE'!$B$153</f>
        <v>0.56607605340781397</v>
      </c>
      <c r="BN7" s="39">
        <f>'Graphiques GE'!$B$153</f>
        <v>0.22173892314865171</v>
      </c>
      <c r="BO7" s="39">
        <f>'Graphiques GE'!$B$153</f>
        <v>0.22173892314865171</v>
      </c>
      <c r="BP7" s="40">
        <f t="shared" si="13"/>
        <v>2.0000000000000018E-2</v>
      </c>
      <c r="BQ7" s="39">
        <f>'Graphiques GE'!$B$166 + 'Graphiques GE'!$B$165</f>
        <v>0.56460143918447681</v>
      </c>
      <c r="BR7" s="39">
        <f>'Graphiques GE'!$B$165</f>
        <v>0.21880977251781006</v>
      </c>
      <c r="BS7" s="39">
        <f>'Graphiques GE'!$B$165</f>
        <v>0.21880977251781006</v>
      </c>
      <c r="BT7" s="38">
        <f t="shared" si="14"/>
        <v>0.12000000000000002</v>
      </c>
      <c r="BU7" s="39">
        <f>'Graphiques GE'!$B$178 + 'Graphiques GE'!$B$177</f>
        <v>0.57161198703238969</v>
      </c>
      <c r="BV7" s="39">
        <f>'Graphiques GE'!$B$177</f>
        <v>0.20072309814350064</v>
      </c>
      <c r="BW7" s="39">
        <f>'Graphiques GE'!$B$177</f>
        <v>0.20072309814350064</v>
      </c>
      <c r="BX7" s="40">
        <f t="shared" si="15"/>
        <v>0.10999999999999999</v>
      </c>
      <c r="BY7" s="39">
        <f>'Graphiques GE'!$B$190 + 'Graphiques GE'!$B$189</f>
        <v>0.6523419865284209</v>
      </c>
      <c r="BZ7" s="39">
        <f>'Graphiques GE'!$B$189</f>
        <v>0.21467531986175423</v>
      </c>
      <c r="CA7" s="39">
        <f>'Graphiques GE'!$B$189</f>
        <v>0.21467531986175423</v>
      </c>
    </row>
    <row r="8" spans="1:79">
      <c r="A8" s="22">
        <v>43466</v>
      </c>
      <c r="B8" s="20">
        <f t="shared" si="0"/>
        <v>7</v>
      </c>
      <c r="C8" s="19">
        <v>52891326</v>
      </c>
      <c r="D8" s="24" t="e">
        <f>NA()</f>
        <v>#N/A</v>
      </c>
      <c r="E8" s="29">
        <v>0.21</v>
      </c>
      <c r="F8" s="38">
        <v>0.84</v>
      </c>
      <c r="G8" s="29">
        <v>0.37</v>
      </c>
      <c r="H8" s="38">
        <v>0.67</v>
      </c>
      <c r="I8" s="29">
        <v>0.42</v>
      </c>
      <c r="J8" s="38">
        <v>0.25</v>
      </c>
      <c r="K8" s="29">
        <v>0.08</v>
      </c>
      <c r="L8" s="38">
        <v>0.16</v>
      </c>
      <c r="M8" s="29">
        <v>0.28000000000000003</v>
      </c>
      <c r="N8" s="38">
        <v>0.44</v>
      </c>
      <c r="O8" s="29">
        <v>0.62</v>
      </c>
      <c r="P8" s="38">
        <v>0.25</v>
      </c>
      <c r="Q8" s="29">
        <v>0.28999999999999998</v>
      </c>
      <c r="R8" s="38">
        <v>0.21</v>
      </c>
      <c r="S8" s="29">
        <v>0.41</v>
      </c>
      <c r="T8" s="29">
        <f t="shared" si="1"/>
        <v>0.09</v>
      </c>
      <c r="U8" s="37">
        <f>'Graphiques GE'!$B$22 + 'Graphiques GE'!$B$21</f>
        <v>0.28739434335457836</v>
      </c>
      <c r="V8" s="37">
        <f>'Graphiques GE'!$B$21</f>
        <v>0.10722767668791168</v>
      </c>
      <c r="W8" s="37">
        <f>'Graphiques GE'!$B$21</f>
        <v>0.10722767668791168</v>
      </c>
      <c r="X8" s="38">
        <f t="shared" si="2"/>
        <v>0.24</v>
      </c>
      <c r="Y8" s="39">
        <f>'Graphiques GE'!$B$34 + 'Graphiques GE'!$B$33</f>
        <v>1.0536708580760026</v>
      </c>
      <c r="Z8" s="39">
        <f>'Graphiques GE'!$B$33</f>
        <v>0.29533752474266894</v>
      </c>
      <c r="AA8" s="39">
        <f>'Graphiques GE'!$B$33</f>
        <v>0.29533752474266894</v>
      </c>
      <c r="AB8" s="40">
        <f t="shared" si="3"/>
        <v>0.32</v>
      </c>
      <c r="AC8" s="39">
        <f>'Graphiques GE'!$B$46 + 'Graphiques GE'!$B$45</f>
        <v>0.37178314944023255</v>
      </c>
      <c r="AD8" s="39">
        <f>'Graphiques GE'!$B$45</f>
        <v>0.14225537166245478</v>
      </c>
      <c r="AE8" s="39">
        <f>'Graphiques GE'!$B$45</f>
        <v>0.14225537166245478</v>
      </c>
      <c r="AF8" s="38">
        <f t="shared" si="4"/>
        <v>0.25000000000000006</v>
      </c>
      <c r="AG8" s="39">
        <f>'Graphiques GE'!$B$58 + 'Graphiques DE'!$B$57</f>
        <v>0.53699975053963456</v>
      </c>
      <c r="AH8" s="39">
        <f>'Graphiques GE'!$B$57</f>
        <v>0.2075215244223875</v>
      </c>
      <c r="AI8" s="39">
        <f>'Graphiques GE'!$B$57</f>
        <v>0.2075215244223875</v>
      </c>
      <c r="AJ8" s="40">
        <f t="shared" si="5"/>
        <v>2.9999999999999971E-2</v>
      </c>
      <c r="AK8" s="39">
        <f>'Graphiques GE'!$B$70 + 'Graphiques GE'!$B$69</f>
        <v>0.5728575523025986</v>
      </c>
      <c r="AL8" s="39">
        <f>'Graphiques GE'!$B$69</f>
        <v>0.20042699674704309</v>
      </c>
      <c r="AM8" s="39">
        <f>'Graphiques GE'!$B$69</f>
        <v>0.20042699674704309</v>
      </c>
      <c r="AN8" s="38">
        <f t="shared" si="6"/>
        <v>4.9999999999999989E-2</v>
      </c>
      <c r="AO8" s="39">
        <f>'Graphiques GE'!$B$82 + 'Graphiques GE'!$B$81</f>
        <v>0.62056863786927963</v>
      </c>
      <c r="AP8" s="39">
        <f>'Graphiques GE'!$B$81</f>
        <v>0.23019363786927949</v>
      </c>
      <c r="AQ8" s="39">
        <f>'Graphiques GE'!$B$81</f>
        <v>0.23019363786927949</v>
      </c>
      <c r="AR8" s="40">
        <f t="shared" si="7"/>
        <v>0.46</v>
      </c>
      <c r="AS8" s="39">
        <f>'Graphiques GE'!$B$94 + 'Graphiques GE'!$B$93</f>
        <v>0.73969601685864683</v>
      </c>
      <c r="AT8" s="39">
        <f>'Graphiques GE'!$B$93</f>
        <v>0.25901546130309133</v>
      </c>
      <c r="AU8" s="39">
        <f>'Graphiques GE'!$B$93</f>
        <v>0.25901546130309133</v>
      </c>
      <c r="AV8" s="38">
        <f t="shared" si="8"/>
        <v>0.5</v>
      </c>
      <c r="AW8" s="39">
        <f>'Graphiques GE'!$B$106 + 'Graphiques GE'!$B$105</f>
        <v>0.85081879847224129</v>
      </c>
      <c r="AX8" s="39">
        <f>'Graphiques GE'!$B$105</f>
        <v>0.28695964354266373</v>
      </c>
      <c r="AY8" s="39">
        <f>'Graphiques GE'!$B$105</f>
        <v>0.28695964354266373</v>
      </c>
      <c r="AZ8" s="40">
        <f t="shared" si="9"/>
        <v>2.0000000000000018E-2</v>
      </c>
      <c r="BA8" s="39">
        <f>'Graphiques GE'!$B$118 + 'Graphiques GE'!$B$117</f>
        <v>0.63197043463947278</v>
      </c>
      <c r="BB8" s="39">
        <f>'Graphiques GE'!$B$117</f>
        <v>0.23213710130613951</v>
      </c>
      <c r="BC8" s="39">
        <f>'Graphiques GE'!$B$117</f>
        <v>0.23213710130613951</v>
      </c>
      <c r="BD8" s="38">
        <f t="shared" si="10"/>
        <v>0.10999999999999999</v>
      </c>
      <c r="BE8" s="39">
        <f>'Graphiques GE'!$B$130 + 'Graphiques GE'!$B$129</f>
        <v>0.70478713477952937</v>
      </c>
      <c r="BF8" s="39">
        <f>'Graphiques GE'!$B$129</f>
        <v>0.23582880144619614</v>
      </c>
      <c r="BG8" s="39">
        <f>'Graphiques GE'!$B$129</f>
        <v>0.23582880144619614</v>
      </c>
      <c r="BH8" s="40">
        <f t="shared" si="11"/>
        <v>0.22999999999999998</v>
      </c>
      <c r="BI8" s="39">
        <f>'Graphiques GE'!$B$142 + 'Graphiques GE'!$B$141</f>
        <v>0.81153767405702248</v>
      </c>
      <c r="BJ8" s="39">
        <f>'Graphiques GE'!$B$141</f>
        <v>0.23391267405702243</v>
      </c>
      <c r="BK8" s="39">
        <f>'Graphiques GE'!$B$141</f>
        <v>0.23391267405702243</v>
      </c>
      <c r="BL8" s="38">
        <f t="shared" si="12"/>
        <v>0.15000000000000002</v>
      </c>
      <c r="BM8" s="39">
        <f>'Graphiques GE'!$B$154 + 'Graphiques DE'!$B$153</f>
        <v>0.56607605340781397</v>
      </c>
      <c r="BN8" s="39">
        <f>'Graphiques GE'!$B$153</f>
        <v>0.22173892314865171</v>
      </c>
      <c r="BO8" s="39">
        <f>'Graphiques GE'!$B$153</f>
        <v>0.22173892314865171</v>
      </c>
      <c r="BP8" s="40">
        <f t="shared" si="13"/>
        <v>9.0000000000000024E-2</v>
      </c>
      <c r="BQ8" s="39">
        <f>'Graphiques GE'!$B$166 + 'Graphiques GE'!$B$165</f>
        <v>0.56460143918447681</v>
      </c>
      <c r="BR8" s="39">
        <f>'Graphiques GE'!$B$165</f>
        <v>0.21880977251781006</v>
      </c>
      <c r="BS8" s="39">
        <f>'Graphiques GE'!$B$165</f>
        <v>0.21880977251781006</v>
      </c>
      <c r="BT8" s="38">
        <f t="shared" si="14"/>
        <v>0.09</v>
      </c>
      <c r="BU8" s="39">
        <f>'Graphiques GE'!$B$178 + 'Graphiques GE'!$B$177</f>
        <v>0.57161198703238969</v>
      </c>
      <c r="BV8" s="39">
        <f>'Graphiques GE'!$B$177</f>
        <v>0.20072309814350064</v>
      </c>
      <c r="BW8" s="39">
        <f>'Graphiques GE'!$B$177</f>
        <v>0.20072309814350064</v>
      </c>
      <c r="BX8" s="40">
        <f t="shared" si="15"/>
        <v>3.999999999999998E-2</v>
      </c>
      <c r="BY8" s="39">
        <f>'Graphiques GE'!$B$190 + 'Graphiques GE'!$B$189</f>
        <v>0.6523419865284209</v>
      </c>
      <c r="BZ8" s="39">
        <f>'Graphiques GE'!$B$189</f>
        <v>0.21467531986175423</v>
      </c>
      <c r="CA8" s="39">
        <f>'Graphiques GE'!$B$189</f>
        <v>0.21467531986175423</v>
      </c>
    </row>
    <row r="9" spans="1:79">
      <c r="A9" s="22">
        <v>43466</v>
      </c>
      <c r="B9" s="21">
        <f t="shared" si="0"/>
        <v>8</v>
      </c>
      <c r="C9" s="19">
        <v>52905976</v>
      </c>
      <c r="D9" s="24" t="e">
        <f>NA()</f>
        <v>#N/A</v>
      </c>
      <c r="E9" s="29">
        <v>0.12</v>
      </c>
      <c r="F9" s="38">
        <v>0.6</v>
      </c>
      <c r="G9" s="29">
        <v>0.05</v>
      </c>
      <c r="H9" s="38">
        <v>0.42</v>
      </c>
      <c r="I9" s="29">
        <v>0.39</v>
      </c>
      <c r="J9" s="38">
        <v>0.3</v>
      </c>
      <c r="K9" s="29">
        <v>0.54</v>
      </c>
      <c r="L9" s="38">
        <v>0.66</v>
      </c>
      <c r="M9" s="29">
        <v>0.26</v>
      </c>
      <c r="N9" s="38">
        <v>0.33</v>
      </c>
      <c r="O9" s="29">
        <v>0.39</v>
      </c>
      <c r="P9" s="38">
        <v>0.4</v>
      </c>
      <c r="Q9" s="29">
        <v>0.38</v>
      </c>
      <c r="R9" s="38">
        <v>0.3</v>
      </c>
      <c r="S9" s="29">
        <v>0.37</v>
      </c>
      <c r="T9" s="29">
        <f t="shared" si="1"/>
        <v>0.06</v>
      </c>
      <c r="U9" s="37">
        <f>'Graphiques GE'!$B$22 + 'Graphiques GE'!$B$21</f>
        <v>0.28739434335457836</v>
      </c>
      <c r="V9" s="37">
        <f>'Graphiques GE'!$B$21</f>
        <v>0.10722767668791168</v>
      </c>
      <c r="W9" s="37">
        <f>'Graphiques GE'!$B$21</f>
        <v>0.10722767668791168</v>
      </c>
      <c r="X9" s="38">
        <f t="shared" si="2"/>
        <v>0.19</v>
      </c>
      <c r="Y9" s="39">
        <f>'Graphiques GE'!$B$34 + 'Graphiques GE'!$B$33</f>
        <v>1.0536708580760026</v>
      </c>
      <c r="Z9" s="39">
        <f>'Graphiques GE'!$B$33</f>
        <v>0.29533752474266894</v>
      </c>
      <c r="AA9" s="39">
        <f>'Graphiques GE'!$B$33</f>
        <v>0.29533752474266894</v>
      </c>
      <c r="AB9" s="40">
        <f t="shared" si="3"/>
        <v>0.08</v>
      </c>
      <c r="AC9" s="39">
        <f>'Graphiques GE'!$B$46 + 'Graphiques GE'!$B$45</f>
        <v>0.37178314944023255</v>
      </c>
      <c r="AD9" s="39">
        <f>'Graphiques GE'!$B$45</f>
        <v>0.14225537166245478</v>
      </c>
      <c r="AE9" s="39">
        <f>'Graphiques GE'!$B$45</f>
        <v>0.14225537166245478</v>
      </c>
      <c r="AF9" s="38">
        <f t="shared" si="4"/>
        <v>0.28999999999999998</v>
      </c>
      <c r="AG9" s="39">
        <f>'Graphiques GE'!$B$58 + 'Graphiques DE'!$B$57</f>
        <v>0.53699975053963456</v>
      </c>
      <c r="AH9" s="39">
        <f>'Graphiques GE'!$B$57</f>
        <v>0.2075215244223875</v>
      </c>
      <c r="AI9" s="39">
        <f>'Graphiques GE'!$B$57</f>
        <v>0.2075215244223875</v>
      </c>
      <c r="AJ9" s="40">
        <f t="shared" si="5"/>
        <v>0.33</v>
      </c>
      <c r="AK9" s="39">
        <f>'Graphiques GE'!$B$70 + 'Graphiques GE'!$B$69</f>
        <v>0.5728575523025986</v>
      </c>
      <c r="AL9" s="39">
        <f>'Graphiques GE'!$B$69</f>
        <v>0.20042699674704309</v>
      </c>
      <c r="AM9" s="39">
        <f>'Graphiques GE'!$B$69</f>
        <v>0.20042699674704309</v>
      </c>
      <c r="AN9" s="38">
        <f t="shared" si="6"/>
        <v>0.24</v>
      </c>
      <c r="AO9" s="39">
        <f>'Graphiques GE'!$B$82 + 'Graphiques GE'!$B$81</f>
        <v>0.62056863786927963</v>
      </c>
      <c r="AP9" s="39">
        <f>'Graphiques GE'!$B$81</f>
        <v>0.23019363786927949</v>
      </c>
      <c r="AQ9" s="39">
        <f>'Graphiques GE'!$B$81</f>
        <v>0.23019363786927949</v>
      </c>
      <c r="AR9" s="40">
        <f t="shared" si="7"/>
        <v>0.4</v>
      </c>
      <c r="AS9" s="39">
        <f>'Graphiques GE'!$B$94 + 'Graphiques GE'!$B$93</f>
        <v>0.73969601685864683</v>
      </c>
      <c r="AT9" s="39">
        <f>'Graphiques GE'!$B$93</f>
        <v>0.25901546130309133</v>
      </c>
      <c r="AU9" s="39">
        <f>'Graphiques GE'!$B$93</f>
        <v>0.25901546130309133</v>
      </c>
      <c r="AV9" s="38">
        <f t="shared" si="8"/>
        <v>0.48000000000000004</v>
      </c>
      <c r="AW9" s="39">
        <f>'Graphiques GE'!$B$106 + 'Graphiques GE'!$B$105</f>
        <v>0.85081879847224129</v>
      </c>
      <c r="AX9" s="39">
        <f>'Graphiques GE'!$B$105</f>
        <v>0.28695964354266373</v>
      </c>
      <c r="AY9" s="39">
        <f>'Graphiques GE'!$B$105</f>
        <v>0.28695964354266373</v>
      </c>
      <c r="AZ9" s="40">
        <f t="shared" si="9"/>
        <v>4.0000000000000008E-2</v>
      </c>
      <c r="BA9" s="39">
        <f>'Graphiques GE'!$B$118 + 'Graphiques GE'!$B$117</f>
        <v>0.63197043463947278</v>
      </c>
      <c r="BB9" s="39">
        <f>'Graphiques GE'!$B$117</f>
        <v>0.23213710130613951</v>
      </c>
      <c r="BC9" s="39">
        <f>'Graphiques GE'!$B$117</f>
        <v>0.23213710130613951</v>
      </c>
      <c r="BD9" s="38">
        <f t="shared" si="10"/>
        <v>0.06</v>
      </c>
      <c r="BE9" s="39">
        <f>'Graphiques GE'!$B$130 + 'Graphiques GE'!$B$129</f>
        <v>0.70478713477952937</v>
      </c>
      <c r="BF9" s="39">
        <f>'Graphiques GE'!$B$129</f>
        <v>0.23582880144619614</v>
      </c>
      <c r="BG9" s="39">
        <f>'Graphiques GE'!$B$129</f>
        <v>0.23582880144619614</v>
      </c>
      <c r="BH9" s="40">
        <f t="shared" si="11"/>
        <v>1.0000000000000009E-2</v>
      </c>
      <c r="BI9" s="39">
        <f>'Graphiques GE'!$B$142 + 'Graphiques GE'!$B$141</f>
        <v>0.81153767405702248</v>
      </c>
      <c r="BJ9" s="39">
        <f>'Graphiques GE'!$B$141</f>
        <v>0.23391267405702243</v>
      </c>
      <c r="BK9" s="39">
        <f>'Graphiques GE'!$B$141</f>
        <v>0.23391267405702243</v>
      </c>
      <c r="BL9" s="38">
        <f t="shared" si="12"/>
        <v>7.999999999999996E-2</v>
      </c>
      <c r="BM9" s="39">
        <f>'Graphiques GE'!$B$154 + 'Graphiques DE'!$B$153</f>
        <v>0.56607605340781397</v>
      </c>
      <c r="BN9" s="39">
        <f>'Graphiques GE'!$B$153</f>
        <v>0.22173892314865171</v>
      </c>
      <c r="BO9" s="39">
        <f>'Graphiques GE'!$B$153</f>
        <v>0.22173892314865171</v>
      </c>
      <c r="BP9" s="40">
        <f t="shared" si="13"/>
        <v>2.0000000000000018E-2</v>
      </c>
      <c r="BQ9" s="39">
        <f>'Graphiques GE'!$B$166 + 'Graphiques GE'!$B$165</f>
        <v>0.56460143918447681</v>
      </c>
      <c r="BR9" s="39">
        <f>'Graphiques GE'!$B$165</f>
        <v>0.21880977251781006</v>
      </c>
      <c r="BS9" s="39">
        <f>'Graphiques GE'!$B$165</f>
        <v>0.21880977251781006</v>
      </c>
      <c r="BT9" s="38">
        <f t="shared" si="14"/>
        <v>2.9999999999999971E-2</v>
      </c>
      <c r="BU9" s="39">
        <f>'Graphiques GE'!$B$178 + 'Graphiques GE'!$B$177</f>
        <v>0.57161198703238969</v>
      </c>
      <c r="BV9" s="39">
        <f>'Graphiques GE'!$B$177</f>
        <v>0.20072309814350064</v>
      </c>
      <c r="BW9" s="39">
        <f>'Graphiques GE'!$B$177</f>
        <v>0.20072309814350064</v>
      </c>
      <c r="BX9" s="40">
        <f t="shared" si="15"/>
        <v>8.0000000000000016E-2</v>
      </c>
      <c r="BY9" s="39">
        <f>'Graphiques GE'!$B$190 + 'Graphiques GE'!$B$189</f>
        <v>0.6523419865284209</v>
      </c>
      <c r="BZ9" s="39">
        <f>'Graphiques GE'!$B$189</f>
        <v>0.21467531986175423</v>
      </c>
      <c r="CA9" s="39">
        <f>'Graphiques GE'!$B$189</f>
        <v>0.21467531986175423</v>
      </c>
    </row>
    <row r="10" spans="1:79">
      <c r="A10" s="22">
        <v>43466</v>
      </c>
      <c r="B10" s="20">
        <f t="shared" si="0"/>
        <v>9</v>
      </c>
      <c r="C10" s="19">
        <v>52891325</v>
      </c>
      <c r="D10" s="24" t="e">
        <f>NA()</f>
        <v>#N/A</v>
      </c>
      <c r="E10" s="29">
        <v>0.18</v>
      </c>
      <c r="F10" s="38">
        <v>0.41</v>
      </c>
      <c r="G10" s="29">
        <v>0.13</v>
      </c>
      <c r="H10" s="38">
        <v>0.13</v>
      </c>
      <c r="I10" s="29">
        <v>0.06</v>
      </c>
      <c r="J10" s="38">
        <v>0.06</v>
      </c>
      <c r="K10" s="29">
        <v>0.14000000000000001</v>
      </c>
      <c r="L10" s="38">
        <v>0.18</v>
      </c>
      <c r="M10" s="29">
        <v>0.22</v>
      </c>
      <c r="N10" s="38">
        <v>0.27</v>
      </c>
      <c r="O10" s="29">
        <v>0.38</v>
      </c>
      <c r="P10" s="38">
        <v>0.48</v>
      </c>
      <c r="Q10" s="29">
        <v>0.36</v>
      </c>
      <c r="R10" s="38">
        <v>0.27</v>
      </c>
      <c r="S10" s="29">
        <v>0.45</v>
      </c>
      <c r="T10" s="29">
        <f t="shared" si="1"/>
        <v>1.999999999999999E-2</v>
      </c>
      <c r="U10" s="37">
        <f>'Graphiques GE'!$B$22 + 'Graphiques GE'!$B$21</f>
        <v>0.28739434335457836</v>
      </c>
      <c r="V10" s="37">
        <f>'Graphiques GE'!$B$21</f>
        <v>0.10722767668791168</v>
      </c>
      <c r="W10" s="37">
        <f>'Graphiques GE'!$B$21</f>
        <v>0.10722767668791168</v>
      </c>
      <c r="X10" s="38">
        <f t="shared" si="2"/>
        <v>0.43</v>
      </c>
      <c r="Y10" s="39">
        <f>'Graphiques GE'!$B$34 + 'Graphiques GE'!$B$33</f>
        <v>1.0536708580760026</v>
      </c>
      <c r="Z10" s="39">
        <f>'Graphiques GE'!$B$33</f>
        <v>0.29533752474266894</v>
      </c>
      <c r="AA10" s="39">
        <f>'Graphiques GE'!$B$33</f>
        <v>0.29533752474266894</v>
      </c>
      <c r="AB10" s="40">
        <f t="shared" si="3"/>
        <v>0.125</v>
      </c>
      <c r="AC10" s="39">
        <f>'Graphiques GE'!$B$46 + 'Graphiques GE'!$B$45</f>
        <v>0.37178314944023255</v>
      </c>
      <c r="AD10" s="39">
        <f>'Graphiques GE'!$B$45</f>
        <v>0.14225537166245478</v>
      </c>
      <c r="AE10" s="39">
        <f>'Graphiques GE'!$B$45</f>
        <v>0.14225537166245478</v>
      </c>
      <c r="AF10" s="38">
        <f t="shared" si="4"/>
        <v>7.9999999999999988E-2</v>
      </c>
      <c r="AG10" s="39">
        <f>'Graphiques GE'!$B$58 + 'Graphiques DE'!$B$57</f>
        <v>0.53699975053963456</v>
      </c>
      <c r="AH10" s="39">
        <f>'Graphiques GE'!$B$57</f>
        <v>0.2075215244223875</v>
      </c>
      <c r="AI10" s="39">
        <f>'Graphiques GE'!$B$57</f>
        <v>0.2075215244223875</v>
      </c>
      <c r="AJ10" s="40">
        <f t="shared" si="5"/>
        <v>0.3</v>
      </c>
      <c r="AK10" s="39">
        <f>'Graphiques GE'!$B$70 + 'Graphiques GE'!$B$69</f>
        <v>0.5728575523025986</v>
      </c>
      <c r="AL10" s="39">
        <f>'Graphiques GE'!$B$69</f>
        <v>0.20042699674704309</v>
      </c>
      <c r="AM10" s="39">
        <f>'Graphiques GE'!$B$69</f>
        <v>0.20042699674704309</v>
      </c>
      <c r="AN10" s="38">
        <f t="shared" si="6"/>
        <v>0.28999999999999998</v>
      </c>
      <c r="AO10" s="39">
        <f>'Graphiques GE'!$B$82 + 'Graphiques GE'!$B$81</f>
        <v>0.62056863786927963</v>
      </c>
      <c r="AP10" s="39">
        <f>'Graphiques GE'!$B$81</f>
        <v>0.23019363786927949</v>
      </c>
      <c r="AQ10" s="39">
        <f>'Graphiques GE'!$B$81</f>
        <v>0.23019363786927949</v>
      </c>
      <c r="AR10" s="40">
        <f t="shared" si="7"/>
        <v>0.32999999999999996</v>
      </c>
      <c r="AS10" s="39">
        <f>'Graphiques GE'!$B$94 + 'Graphiques GE'!$B$93</f>
        <v>0.73969601685864683</v>
      </c>
      <c r="AT10" s="39">
        <f>'Graphiques GE'!$B$93</f>
        <v>0.25901546130309133</v>
      </c>
      <c r="AU10" s="39">
        <f>'Graphiques GE'!$B$93</f>
        <v>0.25901546130309133</v>
      </c>
      <c r="AV10" s="38">
        <f t="shared" si="8"/>
        <v>0.38999999999999996</v>
      </c>
      <c r="AW10" s="39">
        <f>'Graphiques GE'!$B$106 + 'Graphiques GE'!$B$105</f>
        <v>0.85081879847224129</v>
      </c>
      <c r="AX10" s="39">
        <f>'Graphiques GE'!$B$105</f>
        <v>0.28695964354266373</v>
      </c>
      <c r="AY10" s="39">
        <f>'Graphiques GE'!$B$105</f>
        <v>0.28695964354266373</v>
      </c>
      <c r="AZ10" s="40">
        <f t="shared" si="9"/>
        <v>0.21</v>
      </c>
      <c r="BA10" s="39">
        <f>'Graphiques GE'!$B$118 + 'Graphiques GE'!$B$117</f>
        <v>0.63197043463947278</v>
      </c>
      <c r="BB10" s="39">
        <f>'Graphiques GE'!$B$117</f>
        <v>0.23213710130613951</v>
      </c>
      <c r="BC10" s="39">
        <f>'Graphiques GE'!$B$117</f>
        <v>0.23213710130613951</v>
      </c>
      <c r="BD10" s="38">
        <f t="shared" si="10"/>
        <v>0.29999999999999993</v>
      </c>
      <c r="BE10" s="39">
        <f>'Graphiques GE'!$B$130 + 'Graphiques GE'!$B$129</f>
        <v>0.70478713477952937</v>
      </c>
      <c r="BF10" s="39">
        <f>'Graphiques GE'!$B$129</f>
        <v>0.23582880144619614</v>
      </c>
      <c r="BG10" s="39">
        <f>'Graphiques GE'!$B$129</f>
        <v>0.23582880144619614</v>
      </c>
      <c r="BH10" s="40">
        <f t="shared" si="11"/>
        <v>0.19999999999999996</v>
      </c>
      <c r="BI10" s="39">
        <f>'Graphiques GE'!$B$142 + 'Graphiques GE'!$B$141</f>
        <v>0.81153767405702248</v>
      </c>
      <c r="BJ10" s="39">
        <f>'Graphiques GE'!$B$141</f>
        <v>0.23391267405702243</v>
      </c>
      <c r="BK10" s="39">
        <f>'Graphiques GE'!$B$141</f>
        <v>0.23391267405702243</v>
      </c>
      <c r="BL10" s="38">
        <f t="shared" si="12"/>
        <v>0.14999999999999997</v>
      </c>
      <c r="BM10" s="39">
        <f>'Graphiques GE'!$B$154 + 'Graphiques DE'!$B$153</f>
        <v>0.56607605340781397</v>
      </c>
      <c r="BN10" s="39">
        <f>'Graphiques GE'!$B$153</f>
        <v>0.22173892314865171</v>
      </c>
      <c r="BO10" s="39">
        <f>'Graphiques GE'!$B$153</f>
        <v>0.22173892314865171</v>
      </c>
      <c r="BP10" s="40">
        <f t="shared" si="13"/>
        <v>2.9999999999999971E-2</v>
      </c>
      <c r="BQ10" s="39">
        <f>'Graphiques GE'!$B$166 + 'Graphiques GE'!$B$165</f>
        <v>0.56460143918447681</v>
      </c>
      <c r="BR10" s="39">
        <f>'Graphiques GE'!$B$165</f>
        <v>0.21880977251781006</v>
      </c>
      <c r="BS10" s="39">
        <f>'Graphiques GE'!$B$165</f>
        <v>0.21880977251781006</v>
      </c>
      <c r="BT10" s="38">
        <f t="shared" si="14"/>
        <v>0.13999999999999996</v>
      </c>
      <c r="BU10" s="39">
        <f>'Graphiques GE'!$B$178 + 'Graphiques GE'!$B$177</f>
        <v>0.57161198703238969</v>
      </c>
      <c r="BV10" s="39">
        <f>'Graphiques GE'!$B$177</f>
        <v>0.20072309814350064</v>
      </c>
      <c r="BW10" s="39">
        <f>'Graphiques GE'!$B$177</f>
        <v>0.20072309814350064</v>
      </c>
      <c r="BX10" s="40">
        <f t="shared" si="15"/>
        <v>0.16999999999999998</v>
      </c>
      <c r="BY10" s="39">
        <f>'Graphiques GE'!$B$190 + 'Graphiques GE'!$B$189</f>
        <v>0.6523419865284209</v>
      </c>
      <c r="BZ10" s="39">
        <f>'Graphiques GE'!$B$189</f>
        <v>0.21467531986175423</v>
      </c>
      <c r="CA10" s="39">
        <f>'Graphiques GE'!$B$189</f>
        <v>0.21467531986175423</v>
      </c>
    </row>
    <row r="11" spans="1:79">
      <c r="A11" s="22">
        <v>43466</v>
      </c>
      <c r="B11" s="21">
        <f t="shared" si="0"/>
        <v>10</v>
      </c>
      <c r="C11" s="19">
        <v>52889411</v>
      </c>
      <c r="D11" s="24" t="e">
        <f>NA()</f>
        <v>#N/A</v>
      </c>
      <c r="E11" s="29">
        <v>0.16</v>
      </c>
      <c r="F11" s="38">
        <v>0.84</v>
      </c>
      <c r="G11" s="29">
        <v>5.0000000000000001E-3</v>
      </c>
      <c r="H11" s="38">
        <v>0.21</v>
      </c>
      <c r="I11" s="29">
        <v>0.36</v>
      </c>
      <c r="J11" s="38">
        <v>0.35</v>
      </c>
      <c r="K11" s="29">
        <v>0.47</v>
      </c>
      <c r="L11" s="38">
        <v>0.56999999999999995</v>
      </c>
      <c r="M11" s="29">
        <v>0.43</v>
      </c>
      <c r="N11" s="38">
        <v>0.56999999999999995</v>
      </c>
      <c r="O11" s="29">
        <v>0.57999999999999996</v>
      </c>
      <c r="P11" s="38">
        <v>0.33</v>
      </c>
      <c r="Q11" s="29">
        <v>0.33</v>
      </c>
      <c r="R11" s="38">
        <v>0.41</v>
      </c>
      <c r="S11" s="29">
        <v>0.62</v>
      </c>
      <c r="T11" s="29">
        <f t="shared" si="1"/>
        <v>4.0000000000000008E-2</v>
      </c>
      <c r="U11" s="37">
        <f>'Graphiques GE'!$B$22 + 'Graphiques GE'!$B$21</f>
        <v>0.28739434335457836</v>
      </c>
      <c r="V11" s="37">
        <f>'Graphiques GE'!$B$21</f>
        <v>0.10722767668791168</v>
      </c>
      <c r="W11" s="37">
        <f>'Graphiques GE'!$B$21</f>
        <v>0.10722767668791168</v>
      </c>
      <c r="X11" s="38">
        <f t="shared" si="2"/>
        <v>0.36</v>
      </c>
      <c r="Y11" s="39">
        <f>'Graphiques GE'!$B$34 + 'Graphiques GE'!$B$33</f>
        <v>1.0536708580760026</v>
      </c>
      <c r="Z11" s="39">
        <f>'Graphiques GE'!$B$33</f>
        <v>0.29533752474266894</v>
      </c>
      <c r="AA11" s="39">
        <f>'Graphiques GE'!$B$33</f>
        <v>0.29533752474266894</v>
      </c>
      <c r="AB11" s="40">
        <f t="shared" si="3"/>
        <v>0.20499999999999999</v>
      </c>
      <c r="AC11" s="39">
        <f>'Graphiques GE'!$B$46 + 'Graphiques GE'!$B$45</f>
        <v>0.37178314944023255</v>
      </c>
      <c r="AD11" s="39">
        <f>'Graphiques GE'!$B$45</f>
        <v>0.14225537166245478</v>
      </c>
      <c r="AE11" s="39">
        <f>'Graphiques GE'!$B$45</f>
        <v>0.14225537166245478</v>
      </c>
      <c r="AF11" s="38">
        <f t="shared" si="4"/>
        <v>0.10999999999999999</v>
      </c>
      <c r="AG11" s="39">
        <f>'Graphiques GE'!$B$58 + 'Graphiques DE'!$B$57</f>
        <v>0.53699975053963456</v>
      </c>
      <c r="AH11" s="39">
        <f>'Graphiques GE'!$B$57</f>
        <v>0.2075215244223875</v>
      </c>
      <c r="AI11" s="39">
        <f>'Graphiques GE'!$B$57</f>
        <v>0.2075215244223875</v>
      </c>
      <c r="AJ11" s="40">
        <f t="shared" si="5"/>
        <v>0.24</v>
      </c>
      <c r="AK11" s="39">
        <f>'Graphiques GE'!$B$70 + 'Graphiques GE'!$B$69</f>
        <v>0.5728575523025986</v>
      </c>
      <c r="AL11" s="39">
        <f>'Graphiques GE'!$B$69</f>
        <v>0.20042699674704309</v>
      </c>
      <c r="AM11" s="39">
        <f>'Graphiques GE'!$B$69</f>
        <v>0.20042699674704309</v>
      </c>
      <c r="AN11" s="38">
        <f t="shared" si="6"/>
        <v>0.21999999999999997</v>
      </c>
      <c r="AO11" s="39">
        <f>'Graphiques GE'!$B$82 + 'Graphiques GE'!$B$81</f>
        <v>0.62056863786927963</v>
      </c>
      <c r="AP11" s="39">
        <f>'Graphiques GE'!$B$81</f>
        <v>0.23019363786927949</v>
      </c>
      <c r="AQ11" s="39">
        <f>'Graphiques GE'!$B$81</f>
        <v>0.23019363786927949</v>
      </c>
      <c r="AR11" s="40">
        <f t="shared" si="7"/>
        <v>0.41</v>
      </c>
      <c r="AS11" s="39">
        <f>'Graphiques GE'!$B$94 + 'Graphiques GE'!$B$93</f>
        <v>0.73969601685864683</v>
      </c>
      <c r="AT11" s="39">
        <f>'Graphiques GE'!$B$93</f>
        <v>0.25901546130309133</v>
      </c>
      <c r="AU11" s="39">
        <f>'Graphiques GE'!$B$93</f>
        <v>0.25901546130309133</v>
      </c>
      <c r="AV11" s="38">
        <f t="shared" si="8"/>
        <v>0.49999999999999994</v>
      </c>
      <c r="AW11" s="39">
        <f>'Graphiques GE'!$B$106 + 'Graphiques GE'!$B$105</f>
        <v>0.85081879847224129</v>
      </c>
      <c r="AX11" s="39">
        <f>'Graphiques GE'!$B$105</f>
        <v>0.28695964354266373</v>
      </c>
      <c r="AY11" s="39">
        <f>'Graphiques GE'!$B$105</f>
        <v>0.28695964354266373</v>
      </c>
      <c r="AZ11" s="40">
        <f t="shared" si="9"/>
        <v>0.21</v>
      </c>
      <c r="BA11" s="39">
        <f>'Graphiques GE'!$B$118 + 'Graphiques GE'!$B$117</f>
        <v>0.63197043463947278</v>
      </c>
      <c r="BB11" s="39">
        <f>'Graphiques GE'!$B$117</f>
        <v>0.23213710130613951</v>
      </c>
      <c r="BC11" s="39">
        <f>'Graphiques GE'!$B$117</f>
        <v>0.23213710130613951</v>
      </c>
      <c r="BD11" s="38">
        <f t="shared" si="10"/>
        <v>0.24999999999999994</v>
      </c>
      <c r="BE11" s="39">
        <f>'Graphiques GE'!$B$130 + 'Graphiques GE'!$B$129</f>
        <v>0.70478713477952937</v>
      </c>
      <c r="BF11" s="39">
        <f>'Graphiques GE'!$B$129</f>
        <v>0.23582880144619614</v>
      </c>
      <c r="BG11" s="39">
        <f>'Graphiques GE'!$B$129</f>
        <v>0.23582880144619614</v>
      </c>
      <c r="BH11" s="40">
        <f t="shared" si="11"/>
        <v>7.999999999999996E-2</v>
      </c>
      <c r="BI11" s="39">
        <f>'Graphiques GE'!$B$142 + 'Graphiques GE'!$B$141</f>
        <v>0.81153767405702248</v>
      </c>
      <c r="BJ11" s="39">
        <f>'Graphiques GE'!$B$141</f>
        <v>0.23391267405702243</v>
      </c>
      <c r="BK11" s="39">
        <f>'Graphiques GE'!$B$141</f>
        <v>0.23391267405702243</v>
      </c>
      <c r="BL11" s="38">
        <f t="shared" si="12"/>
        <v>0.22000000000000003</v>
      </c>
      <c r="BM11" s="39">
        <f>'Graphiques GE'!$B$154 + 'Graphiques DE'!$B$153</f>
        <v>0.56607605340781397</v>
      </c>
      <c r="BN11" s="39">
        <f>'Graphiques GE'!$B$153</f>
        <v>0.22173892314865171</v>
      </c>
      <c r="BO11" s="39">
        <f>'Graphiques GE'!$B$153</f>
        <v>0.22173892314865171</v>
      </c>
      <c r="BP11" s="40">
        <f t="shared" si="13"/>
        <v>0.19</v>
      </c>
      <c r="BQ11" s="39">
        <f>'Graphiques GE'!$B$166 + 'Graphiques GE'!$B$165</f>
        <v>0.56460143918447681</v>
      </c>
      <c r="BR11" s="39">
        <f>'Graphiques GE'!$B$165</f>
        <v>0.21880977251781006</v>
      </c>
      <c r="BS11" s="39">
        <f>'Graphiques GE'!$B$165</f>
        <v>0.21880977251781006</v>
      </c>
      <c r="BT11" s="38">
        <f t="shared" si="14"/>
        <v>0.06</v>
      </c>
      <c r="BU11" s="39">
        <f>'Graphiques GE'!$B$178 + 'Graphiques GE'!$B$177</f>
        <v>0.57161198703238969</v>
      </c>
      <c r="BV11" s="39">
        <f>'Graphiques GE'!$B$177</f>
        <v>0.20072309814350064</v>
      </c>
      <c r="BW11" s="39">
        <f>'Graphiques GE'!$B$177</f>
        <v>0.20072309814350064</v>
      </c>
      <c r="BX11" s="40">
        <f t="shared" si="15"/>
        <v>0.16999999999999998</v>
      </c>
      <c r="BY11" s="39">
        <f>'Graphiques GE'!$B$190 + 'Graphiques GE'!$B$189</f>
        <v>0.6523419865284209</v>
      </c>
      <c r="BZ11" s="39">
        <f>'Graphiques GE'!$B$189</f>
        <v>0.21467531986175423</v>
      </c>
      <c r="CA11" s="39">
        <f>'Graphiques GE'!$B$189</f>
        <v>0.21467531986175423</v>
      </c>
    </row>
    <row r="12" spans="1:79">
      <c r="A12" s="22">
        <v>43466</v>
      </c>
      <c r="B12" s="20">
        <f t="shared" si="0"/>
        <v>11</v>
      </c>
      <c r="C12" s="19">
        <v>52891327</v>
      </c>
      <c r="D12" s="24" t="e">
        <f>NA()</f>
        <v>#N/A</v>
      </c>
      <c r="E12" s="29">
        <v>0.2</v>
      </c>
      <c r="F12" s="38">
        <v>0.48</v>
      </c>
      <c r="G12" s="29">
        <v>0.21</v>
      </c>
      <c r="H12" s="38">
        <v>0.1</v>
      </c>
      <c r="I12" s="29">
        <v>0.12</v>
      </c>
      <c r="J12" s="38">
        <v>0.13</v>
      </c>
      <c r="K12" s="29">
        <v>0.06</v>
      </c>
      <c r="L12" s="38">
        <v>7.0000000000000007E-2</v>
      </c>
      <c r="M12" s="29">
        <v>0.22</v>
      </c>
      <c r="N12" s="38">
        <v>0.32</v>
      </c>
      <c r="O12" s="29">
        <v>0.5</v>
      </c>
      <c r="P12" s="38">
        <v>0.11</v>
      </c>
      <c r="Q12" s="29">
        <v>0.14000000000000001</v>
      </c>
      <c r="R12" s="38">
        <v>0.35</v>
      </c>
      <c r="S12" s="29">
        <v>0.45</v>
      </c>
      <c r="T12" s="29">
        <f t="shared" si="1"/>
        <v>7.0000000000000007E-2</v>
      </c>
      <c r="U12" s="37">
        <f>'Graphiques GE'!$B$22 + 'Graphiques GE'!$B$21</f>
        <v>0.28739434335457836</v>
      </c>
      <c r="V12" s="37">
        <f>'Graphiques GE'!$B$21</f>
        <v>0.10722767668791168</v>
      </c>
      <c r="W12" s="37">
        <f>'Graphiques GE'!$B$21</f>
        <v>0.10722767668791168</v>
      </c>
      <c r="X12" s="38">
        <f t="shared" si="2"/>
        <v>5.0000000000000044E-2</v>
      </c>
      <c r="Y12" s="39">
        <f>'Graphiques GE'!$B$34 + 'Graphiques GE'!$B$33</f>
        <v>1.0536708580760026</v>
      </c>
      <c r="Z12" s="39">
        <f>'Graphiques GE'!$B$33</f>
        <v>0.29533752474266894</v>
      </c>
      <c r="AA12" s="39">
        <f>'Graphiques GE'!$B$33</f>
        <v>0.29533752474266894</v>
      </c>
      <c r="AB12" s="40">
        <f t="shared" si="3"/>
        <v>4.9999999999999989E-2</v>
      </c>
      <c r="AC12" s="39">
        <f>'Graphiques GE'!$B$46 + 'Graphiques GE'!$B$45</f>
        <v>0.37178314944023255</v>
      </c>
      <c r="AD12" s="39">
        <f>'Graphiques GE'!$B$45</f>
        <v>0.14225537166245478</v>
      </c>
      <c r="AE12" s="39">
        <f>'Graphiques GE'!$B$45</f>
        <v>0.14225537166245478</v>
      </c>
      <c r="AF12" s="38">
        <f t="shared" si="4"/>
        <v>0.1</v>
      </c>
      <c r="AG12" s="39">
        <f>'Graphiques GE'!$B$58 + 'Graphiques DE'!$B$57</f>
        <v>0.53699975053963456</v>
      </c>
      <c r="AH12" s="39">
        <f>'Graphiques GE'!$B$57</f>
        <v>0.2075215244223875</v>
      </c>
      <c r="AI12" s="39">
        <f>'Graphiques GE'!$B$57</f>
        <v>0.2075215244223875</v>
      </c>
      <c r="AJ12" s="40">
        <f t="shared" si="5"/>
        <v>6.9999999999999993E-2</v>
      </c>
      <c r="AK12" s="39">
        <f>'Graphiques GE'!$B$70 + 'Graphiques GE'!$B$69</f>
        <v>0.5728575523025986</v>
      </c>
      <c r="AL12" s="39">
        <f>'Graphiques GE'!$B$69</f>
        <v>0.20042699674704309</v>
      </c>
      <c r="AM12" s="39">
        <f>'Graphiques GE'!$B$69</f>
        <v>0.20042699674704309</v>
      </c>
      <c r="AN12" s="38">
        <f t="shared" si="6"/>
        <v>1.0000000000000009E-2</v>
      </c>
      <c r="AO12" s="39">
        <f>'Graphiques GE'!$B$82 + 'Graphiques GE'!$B$81</f>
        <v>0.62056863786927963</v>
      </c>
      <c r="AP12" s="39">
        <f>'Graphiques GE'!$B$81</f>
        <v>0.23019363786927949</v>
      </c>
      <c r="AQ12" s="39">
        <f>'Graphiques GE'!$B$81</f>
        <v>0.23019363786927949</v>
      </c>
      <c r="AR12" s="40">
        <f t="shared" si="7"/>
        <v>8.0000000000000016E-2</v>
      </c>
      <c r="AS12" s="39">
        <f>'Graphiques GE'!$B$94 + 'Graphiques GE'!$B$93</f>
        <v>0.73969601685864683</v>
      </c>
      <c r="AT12" s="39">
        <f>'Graphiques GE'!$B$93</f>
        <v>0.25901546130309133</v>
      </c>
      <c r="AU12" s="39">
        <f>'Graphiques GE'!$B$93</f>
        <v>0.25901546130309133</v>
      </c>
      <c r="AV12" s="38">
        <f t="shared" si="8"/>
        <v>0.09</v>
      </c>
      <c r="AW12" s="39">
        <f>'Graphiques GE'!$B$106 + 'Graphiques GE'!$B$105</f>
        <v>0.85081879847224129</v>
      </c>
      <c r="AX12" s="39">
        <f>'Graphiques GE'!$B$105</f>
        <v>0.28695964354266373</v>
      </c>
      <c r="AY12" s="39">
        <f>'Graphiques GE'!$B$105</f>
        <v>0.28695964354266373</v>
      </c>
      <c r="AZ12" s="40">
        <f t="shared" si="9"/>
        <v>0.03</v>
      </c>
      <c r="BA12" s="39">
        <f>'Graphiques GE'!$B$118 + 'Graphiques GE'!$B$117</f>
        <v>0.63197043463947278</v>
      </c>
      <c r="BB12" s="39">
        <f>'Graphiques GE'!$B$117</f>
        <v>0.23213710130613951</v>
      </c>
      <c r="BC12" s="39">
        <f>'Graphiques GE'!$B$117</f>
        <v>0.23213710130613951</v>
      </c>
      <c r="BD12" s="38">
        <f t="shared" si="10"/>
        <v>0.06</v>
      </c>
      <c r="BE12" s="39">
        <f>'Graphiques GE'!$B$130 + 'Graphiques GE'!$B$129</f>
        <v>0.70478713477952937</v>
      </c>
      <c r="BF12" s="39">
        <f>'Graphiques GE'!$B$129</f>
        <v>0.23582880144619614</v>
      </c>
      <c r="BG12" s="39">
        <f>'Graphiques GE'!$B$129</f>
        <v>0.23582880144619614</v>
      </c>
      <c r="BH12" s="40">
        <f t="shared" si="11"/>
        <v>0.13</v>
      </c>
      <c r="BI12" s="39">
        <f>'Graphiques GE'!$B$142 + 'Graphiques GE'!$B$141</f>
        <v>0.81153767405702248</v>
      </c>
      <c r="BJ12" s="39">
        <f>'Graphiques GE'!$B$141</f>
        <v>0.23391267405702243</v>
      </c>
      <c r="BK12" s="39">
        <f>'Graphiques GE'!$B$141</f>
        <v>0.23391267405702243</v>
      </c>
      <c r="BL12" s="38">
        <f t="shared" si="12"/>
        <v>0.25</v>
      </c>
      <c r="BM12" s="39">
        <f>'Graphiques GE'!$B$154 + 'Graphiques DE'!$B$153</f>
        <v>0.56607605340781397</v>
      </c>
      <c r="BN12" s="39">
        <f>'Graphiques GE'!$B$153</f>
        <v>0.22173892314865171</v>
      </c>
      <c r="BO12" s="39">
        <f>'Graphiques GE'!$B$153</f>
        <v>0.22173892314865171</v>
      </c>
      <c r="BP12" s="40">
        <f t="shared" si="13"/>
        <v>0.32</v>
      </c>
      <c r="BQ12" s="39">
        <f>'Graphiques GE'!$B$166 + 'Graphiques GE'!$B$165</f>
        <v>0.56460143918447681</v>
      </c>
      <c r="BR12" s="39">
        <f>'Graphiques GE'!$B$165</f>
        <v>0.21880977251781006</v>
      </c>
      <c r="BS12" s="39">
        <f>'Graphiques GE'!$B$165</f>
        <v>0.21880977251781006</v>
      </c>
      <c r="BT12" s="38">
        <f t="shared" si="14"/>
        <v>9.9999999999999534E-3</v>
      </c>
      <c r="BU12" s="39">
        <f>'Graphiques GE'!$B$178 + 'Graphiques GE'!$B$177</f>
        <v>0.57161198703238969</v>
      </c>
      <c r="BV12" s="39">
        <f>'Graphiques GE'!$B$177</f>
        <v>0.20072309814350064</v>
      </c>
      <c r="BW12" s="39">
        <f>'Graphiques GE'!$B$177</f>
        <v>0.20072309814350064</v>
      </c>
      <c r="BX12" s="40">
        <f t="shared" si="15"/>
        <v>1.0000000000000009E-2</v>
      </c>
      <c r="BY12" s="39">
        <f>'Graphiques GE'!$B$190 + 'Graphiques GE'!$B$189</f>
        <v>0.6523419865284209</v>
      </c>
      <c r="BZ12" s="39">
        <f>'Graphiques GE'!$B$189</f>
        <v>0.21467531986175423</v>
      </c>
      <c r="CA12" s="39">
        <f>'Graphiques GE'!$B$189</f>
        <v>0.21467531986175423</v>
      </c>
    </row>
    <row r="13" spans="1:79">
      <c r="A13" s="22">
        <v>43466</v>
      </c>
      <c r="B13" s="21">
        <f t="shared" si="0"/>
        <v>12</v>
      </c>
      <c r="C13" s="19">
        <v>52910398</v>
      </c>
      <c r="D13" s="24" t="e">
        <f>NA()</f>
        <v>#N/A</v>
      </c>
      <c r="E13" s="29">
        <v>0.13</v>
      </c>
      <c r="F13" s="38">
        <v>0.53</v>
      </c>
      <c r="G13" s="29">
        <v>0.16</v>
      </c>
      <c r="H13" s="38">
        <v>0.2</v>
      </c>
      <c r="I13" s="29">
        <v>0.05</v>
      </c>
      <c r="J13" s="38">
        <v>0.12</v>
      </c>
      <c r="K13" s="29">
        <v>0.14000000000000001</v>
      </c>
      <c r="L13" s="38">
        <v>0.16</v>
      </c>
      <c r="M13" s="29">
        <v>0.19</v>
      </c>
      <c r="N13" s="38">
        <v>0.26</v>
      </c>
      <c r="O13" s="29">
        <v>0.37</v>
      </c>
      <c r="P13" s="38">
        <v>0.36</v>
      </c>
      <c r="Q13" s="29">
        <v>0.46</v>
      </c>
      <c r="R13" s="38">
        <v>0.34</v>
      </c>
      <c r="S13" s="29">
        <v>0.46</v>
      </c>
      <c r="T13" s="29">
        <f t="shared" si="1"/>
        <v>0.1</v>
      </c>
      <c r="U13" s="37">
        <f>'Graphiques GE'!$B$22 + 'Graphiques GE'!$B$21</f>
        <v>0.28739434335457836</v>
      </c>
      <c r="V13" s="37">
        <f>'Graphiques GE'!$B$21</f>
        <v>0.10722767668791168</v>
      </c>
      <c r="W13" s="37">
        <f>'Graphiques GE'!$B$21</f>
        <v>0.10722767668791168</v>
      </c>
      <c r="X13" s="38">
        <f t="shared" si="2"/>
        <v>0.8</v>
      </c>
      <c r="Y13" s="39">
        <f>'Graphiques GE'!$B$34 + 'Graphiques GE'!$B$33</f>
        <v>1.0536708580760026</v>
      </c>
      <c r="Z13" s="39">
        <f>'Graphiques GE'!$B$33</f>
        <v>0.29533752474266894</v>
      </c>
      <c r="AA13" s="39">
        <f>'Graphiques GE'!$B$33</f>
        <v>0.29533752474266894</v>
      </c>
      <c r="AB13" s="40">
        <f t="shared" si="3"/>
        <v>0.22</v>
      </c>
      <c r="AC13" s="39">
        <f>'Graphiques GE'!$B$46 + 'Graphiques GE'!$B$45</f>
        <v>0.37178314944023255</v>
      </c>
      <c r="AD13" s="39">
        <f>'Graphiques GE'!$B$45</f>
        <v>0.14225537166245478</v>
      </c>
      <c r="AE13" s="39">
        <f>'Graphiques GE'!$B$45</f>
        <v>0.14225537166245478</v>
      </c>
      <c r="AF13" s="38">
        <f t="shared" si="4"/>
        <v>0.19</v>
      </c>
      <c r="AG13" s="39">
        <f>'Graphiques GE'!$B$58 + 'Graphiques DE'!$B$57</f>
        <v>0.53699975053963456</v>
      </c>
      <c r="AH13" s="39">
        <f>'Graphiques GE'!$B$57</f>
        <v>0.2075215244223875</v>
      </c>
      <c r="AI13" s="39">
        <f>'Graphiques GE'!$B$57</f>
        <v>0.2075215244223875</v>
      </c>
      <c r="AJ13" s="40">
        <f t="shared" si="5"/>
        <v>0.27</v>
      </c>
      <c r="AK13" s="39">
        <f>'Graphiques GE'!$B$70 + 'Graphiques GE'!$B$69</f>
        <v>0.5728575523025986</v>
      </c>
      <c r="AL13" s="39">
        <f>'Graphiques GE'!$B$69</f>
        <v>0.20042699674704309</v>
      </c>
      <c r="AM13" s="39">
        <f>'Graphiques GE'!$B$69</f>
        <v>0.20042699674704309</v>
      </c>
      <c r="AN13" s="38">
        <f t="shared" si="6"/>
        <v>0.5</v>
      </c>
      <c r="AO13" s="39">
        <f>'Graphiques GE'!$B$82 + 'Graphiques GE'!$B$81</f>
        <v>0.62056863786927963</v>
      </c>
      <c r="AP13" s="39">
        <f>'Graphiques GE'!$B$81</f>
        <v>0.23019363786927949</v>
      </c>
      <c r="AQ13" s="39">
        <f>'Graphiques GE'!$B$81</f>
        <v>0.23019363786927949</v>
      </c>
      <c r="AR13" s="40">
        <f t="shared" si="7"/>
        <v>0.61</v>
      </c>
      <c r="AS13" s="39">
        <f>'Graphiques GE'!$B$94 + 'Graphiques GE'!$B$93</f>
        <v>0.73969601685864683</v>
      </c>
      <c r="AT13" s="39">
        <f>'Graphiques GE'!$B$93</f>
        <v>0.25901546130309133</v>
      </c>
      <c r="AU13" s="39">
        <f>'Graphiques GE'!$B$93</f>
        <v>0.25901546130309133</v>
      </c>
      <c r="AV13" s="38">
        <f t="shared" si="8"/>
        <v>0.77</v>
      </c>
      <c r="AW13" s="39">
        <f>'Graphiques GE'!$B$106 + 'Graphiques GE'!$B$105</f>
        <v>0.85081879847224129</v>
      </c>
      <c r="AX13" s="39">
        <f>'Graphiques GE'!$B$105</f>
        <v>0.28695964354266373</v>
      </c>
      <c r="AY13" s="39">
        <f>'Graphiques GE'!$B$105</f>
        <v>0.28695964354266373</v>
      </c>
      <c r="AZ13" s="40">
        <f t="shared" si="9"/>
        <v>0.74</v>
      </c>
      <c r="BA13" s="39">
        <f>'Graphiques GE'!$B$118 + 'Graphiques GE'!$B$117</f>
        <v>0.63197043463947278</v>
      </c>
      <c r="BB13" s="39">
        <f>'Graphiques GE'!$B$117</f>
        <v>0.23213710130613951</v>
      </c>
      <c r="BC13" s="39">
        <f>'Graphiques GE'!$B$117</f>
        <v>0.23213710130613951</v>
      </c>
      <c r="BD13" s="38">
        <f t="shared" si="10"/>
        <v>0.65</v>
      </c>
      <c r="BE13" s="39">
        <f>'Graphiques GE'!$B$130 + 'Graphiques GE'!$B$129</f>
        <v>0.70478713477952937</v>
      </c>
      <c r="BF13" s="39">
        <f>'Graphiques GE'!$B$129</f>
        <v>0.23582880144619614</v>
      </c>
      <c r="BG13" s="39">
        <f>'Graphiques GE'!$B$129</f>
        <v>0.23582880144619614</v>
      </c>
      <c r="BH13" s="40">
        <f t="shared" si="11"/>
        <v>0.66</v>
      </c>
      <c r="BI13" s="39">
        <f>'Graphiques GE'!$B$142 + 'Graphiques GE'!$B$141</f>
        <v>0.81153767405702248</v>
      </c>
      <c r="BJ13" s="39">
        <f>'Graphiques GE'!$B$141</f>
        <v>0.23391267405702243</v>
      </c>
      <c r="BK13" s="39">
        <f>'Graphiques GE'!$B$141</f>
        <v>0.23391267405702243</v>
      </c>
      <c r="BL13" s="38">
        <f t="shared" si="12"/>
        <v>0.10000000000000003</v>
      </c>
      <c r="BM13" s="39">
        <f>'Graphiques GE'!$B$154 + 'Graphiques DE'!$B$153</f>
        <v>0.56607605340781397</v>
      </c>
      <c r="BN13" s="39">
        <f>'Graphiques GE'!$B$153</f>
        <v>0.22173892314865171</v>
      </c>
      <c r="BO13" s="39">
        <f>'Graphiques GE'!$B$153</f>
        <v>0.22173892314865171</v>
      </c>
      <c r="BP13" s="40">
        <f t="shared" si="13"/>
        <v>1.0000000000000009E-2</v>
      </c>
      <c r="BQ13" s="39">
        <f>'Graphiques GE'!$B$166 + 'Graphiques GE'!$B$165</f>
        <v>0.56460143918447681</v>
      </c>
      <c r="BR13" s="39">
        <f>'Graphiques GE'!$B$165</f>
        <v>0.21880977251781006</v>
      </c>
      <c r="BS13" s="39">
        <f>'Graphiques GE'!$B$165</f>
        <v>0.21880977251781006</v>
      </c>
      <c r="BT13" s="38">
        <f t="shared" si="14"/>
        <v>0.06</v>
      </c>
      <c r="BU13" s="39">
        <f>'Graphiques GE'!$B$178 + 'Graphiques GE'!$B$177</f>
        <v>0.57161198703238969</v>
      </c>
      <c r="BV13" s="39">
        <f>'Graphiques GE'!$B$177</f>
        <v>0.20072309814350064</v>
      </c>
      <c r="BW13" s="39">
        <f>'Graphiques GE'!$B$177</f>
        <v>0.20072309814350064</v>
      </c>
      <c r="BX13" s="40">
        <f t="shared" si="15"/>
        <v>0.34</v>
      </c>
      <c r="BY13" s="39">
        <f>'Graphiques GE'!$B$190 + 'Graphiques GE'!$B$189</f>
        <v>0.6523419865284209</v>
      </c>
      <c r="BZ13" s="39">
        <f>'Graphiques GE'!$B$189</f>
        <v>0.21467531986175423</v>
      </c>
      <c r="CA13" s="39">
        <f>'Graphiques GE'!$B$189</f>
        <v>0.21467531986175423</v>
      </c>
    </row>
    <row r="14" spans="1:79">
      <c r="A14" s="22">
        <v>43466</v>
      </c>
      <c r="B14" s="20">
        <f t="shared" si="0"/>
        <v>13</v>
      </c>
      <c r="C14" s="19">
        <v>52910400</v>
      </c>
      <c r="D14" s="24" t="e">
        <f>NA()</f>
        <v>#N/A</v>
      </c>
      <c r="E14" s="29">
        <v>0.03</v>
      </c>
      <c r="F14" s="38">
        <v>1.33</v>
      </c>
      <c r="G14" s="29">
        <v>0.38</v>
      </c>
      <c r="H14" s="38">
        <v>0.39</v>
      </c>
      <c r="I14" s="29">
        <v>0.32</v>
      </c>
      <c r="J14" s="38">
        <v>0.62</v>
      </c>
      <c r="K14" s="29">
        <v>0.75</v>
      </c>
      <c r="L14" s="38">
        <v>0.93</v>
      </c>
      <c r="M14" s="29">
        <v>0.93</v>
      </c>
      <c r="N14" s="38">
        <v>0.91</v>
      </c>
      <c r="O14" s="29">
        <v>1.03</v>
      </c>
      <c r="P14" s="38">
        <v>0.46</v>
      </c>
      <c r="Q14" s="29">
        <v>0.45</v>
      </c>
      <c r="R14" s="38">
        <v>0.28000000000000003</v>
      </c>
      <c r="S14" s="29">
        <v>0.12</v>
      </c>
      <c r="T14" s="29">
        <f t="shared" si="1"/>
        <v>0.16</v>
      </c>
      <c r="U14" s="37">
        <f>'Graphiques GE'!$B$22 + 'Graphiques GE'!$B$21</f>
        <v>0.28739434335457836</v>
      </c>
      <c r="V14" s="37">
        <f>'Graphiques GE'!$B$21</f>
        <v>0.10722767668791168</v>
      </c>
      <c r="W14" s="37">
        <f>'Graphiques GE'!$B$21</f>
        <v>0.10722767668791168</v>
      </c>
      <c r="X14" s="38">
        <f t="shared" si="2"/>
        <v>0.47000000000000008</v>
      </c>
      <c r="Y14" s="39">
        <f>'Graphiques GE'!$B$34 + 'Graphiques GE'!$B$33</f>
        <v>1.0536708580760026</v>
      </c>
      <c r="Z14" s="39">
        <f>'Graphiques GE'!$B$33</f>
        <v>0.29533752474266894</v>
      </c>
      <c r="AA14" s="39">
        <f>'Graphiques GE'!$B$33</f>
        <v>0.29533752474266894</v>
      </c>
      <c r="AB14" s="40">
        <f t="shared" si="3"/>
        <v>0.33</v>
      </c>
      <c r="AC14" s="39">
        <f>'Graphiques GE'!$B$46 + 'Graphiques GE'!$B$45</f>
        <v>0.37178314944023255</v>
      </c>
      <c r="AD14" s="39">
        <f>'Graphiques GE'!$B$45</f>
        <v>0.14225537166245478</v>
      </c>
      <c r="AE14" s="39">
        <f>'Graphiques GE'!$B$45</f>
        <v>0.14225537166245478</v>
      </c>
      <c r="AF14" s="38">
        <f t="shared" si="4"/>
        <v>0.35000000000000003</v>
      </c>
      <c r="AG14" s="39">
        <f>'Graphiques GE'!$B$58 + 'Graphiques DE'!$B$57</f>
        <v>0.53699975053963456</v>
      </c>
      <c r="AH14" s="39">
        <f>'Graphiques GE'!$B$57</f>
        <v>0.2075215244223875</v>
      </c>
      <c r="AI14" s="39">
        <f>'Graphiques GE'!$B$57</f>
        <v>0.2075215244223875</v>
      </c>
      <c r="AJ14" s="40">
        <f t="shared" si="5"/>
        <v>0.11000000000000001</v>
      </c>
      <c r="AK14" s="39">
        <f>'Graphiques GE'!$B$70 + 'Graphiques GE'!$B$69</f>
        <v>0.5728575523025986</v>
      </c>
      <c r="AL14" s="39">
        <f>'Graphiques GE'!$B$69</f>
        <v>0.20042699674704309</v>
      </c>
      <c r="AM14" s="39">
        <f>'Graphiques GE'!$B$69</f>
        <v>0.20042699674704309</v>
      </c>
      <c r="AN14" s="38">
        <f t="shared" si="6"/>
        <v>0.39</v>
      </c>
      <c r="AO14" s="39">
        <f>'Graphiques GE'!$B$82 + 'Graphiques GE'!$B$81</f>
        <v>0.62056863786927963</v>
      </c>
      <c r="AP14" s="39">
        <f>'Graphiques GE'!$B$81</f>
        <v>0.23019363786927949</v>
      </c>
      <c r="AQ14" s="39">
        <f>'Graphiques GE'!$B$81</f>
        <v>0.23019363786927949</v>
      </c>
      <c r="AR14" s="40">
        <f t="shared" si="7"/>
        <v>0.41</v>
      </c>
      <c r="AS14" s="39">
        <f>'Graphiques GE'!$B$94 + 'Graphiques GE'!$B$93</f>
        <v>0.73969601685864683</v>
      </c>
      <c r="AT14" s="39">
        <f>'Graphiques GE'!$B$93</f>
        <v>0.25901546130309133</v>
      </c>
      <c r="AU14" s="39">
        <f>'Graphiques GE'!$B$93</f>
        <v>0.25901546130309133</v>
      </c>
      <c r="AV14" s="38">
        <f t="shared" si="8"/>
        <v>0.46000000000000008</v>
      </c>
      <c r="AW14" s="39">
        <f>'Graphiques GE'!$B$106 + 'Graphiques GE'!$B$105</f>
        <v>0.85081879847224129</v>
      </c>
      <c r="AX14" s="39">
        <f>'Graphiques GE'!$B$105</f>
        <v>0.28695964354266373</v>
      </c>
      <c r="AY14" s="39">
        <f>'Graphiques GE'!$B$105</f>
        <v>0.28695964354266373</v>
      </c>
      <c r="AZ14" s="40">
        <f t="shared" si="9"/>
        <v>0.48000000000000004</v>
      </c>
      <c r="BA14" s="39">
        <f>'Graphiques GE'!$B$118 + 'Graphiques GE'!$B$117</f>
        <v>0.63197043463947278</v>
      </c>
      <c r="BB14" s="39">
        <f>'Graphiques GE'!$B$117</f>
        <v>0.23213710130613951</v>
      </c>
      <c r="BC14" s="39">
        <f>'Graphiques GE'!$B$117</f>
        <v>0.23213710130613951</v>
      </c>
      <c r="BD14" s="38">
        <f t="shared" si="10"/>
        <v>0.4</v>
      </c>
      <c r="BE14" s="39">
        <f>'Graphiques GE'!$B$130 + 'Graphiques GE'!$B$129</f>
        <v>0.70478713477952937</v>
      </c>
      <c r="BF14" s="39">
        <f>'Graphiques GE'!$B$129</f>
        <v>0.23582880144619614</v>
      </c>
      <c r="BG14" s="39">
        <f>'Graphiques GE'!$B$129</f>
        <v>0.23582880144619614</v>
      </c>
      <c r="BH14" s="40">
        <f t="shared" si="11"/>
        <v>0.36</v>
      </c>
      <c r="BI14" s="39">
        <f>'Graphiques GE'!$B$142 + 'Graphiques GE'!$B$141</f>
        <v>0.81153767405702248</v>
      </c>
      <c r="BJ14" s="39">
        <f>'Graphiques GE'!$B$141</f>
        <v>0.23391267405702243</v>
      </c>
      <c r="BK14" s="39">
        <f>'Graphiques GE'!$B$141</f>
        <v>0.23391267405702243</v>
      </c>
      <c r="BL14" s="38">
        <f t="shared" si="12"/>
        <v>0.25</v>
      </c>
      <c r="BM14" s="39">
        <f>'Graphiques GE'!$B$154 + 'Graphiques DE'!$B$153</f>
        <v>0.56607605340781397</v>
      </c>
      <c r="BN14" s="39">
        <f>'Graphiques GE'!$B$153</f>
        <v>0.22173892314865171</v>
      </c>
      <c r="BO14" s="39">
        <f>'Graphiques GE'!$B$153</f>
        <v>0.22173892314865171</v>
      </c>
      <c r="BP14" s="40">
        <f t="shared" si="13"/>
        <v>0.18</v>
      </c>
      <c r="BQ14" s="39">
        <f>'Graphiques GE'!$B$166 + 'Graphiques GE'!$B$165</f>
        <v>0.56460143918447681</v>
      </c>
      <c r="BR14" s="39">
        <f>'Graphiques GE'!$B$165</f>
        <v>0.21880977251781006</v>
      </c>
      <c r="BS14" s="39">
        <f>'Graphiques GE'!$B$165</f>
        <v>0.21880977251781006</v>
      </c>
      <c r="BT14" s="38">
        <f t="shared" si="14"/>
        <v>7.999999999999996E-2</v>
      </c>
      <c r="BU14" s="39">
        <f>'Graphiques GE'!$B$178 + 'Graphiques GE'!$B$177</f>
        <v>0.57161198703238969</v>
      </c>
      <c r="BV14" s="39">
        <f>'Graphiques GE'!$B$177</f>
        <v>0.20072309814350064</v>
      </c>
      <c r="BW14" s="39">
        <f>'Graphiques GE'!$B$177</f>
        <v>0.20072309814350064</v>
      </c>
      <c r="BX14" s="40">
        <f t="shared" si="15"/>
        <v>0.49</v>
      </c>
      <c r="BY14" s="39">
        <f>'Graphiques GE'!$B$190 + 'Graphiques GE'!$B$189</f>
        <v>0.6523419865284209</v>
      </c>
      <c r="BZ14" s="39">
        <f>'Graphiques GE'!$B$189</f>
        <v>0.21467531986175423</v>
      </c>
      <c r="CA14" s="39">
        <f>'Graphiques GE'!$B$189</f>
        <v>0.21467531986175423</v>
      </c>
    </row>
    <row r="15" spans="1:79">
      <c r="A15" s="22">
        <v>43466</v>
      </c>
      <c r="B15" s="21">
        <f t="shared" si="0"/>
        <v>14</v>
      </c>
      <c r="C15" s="19">
        <v>52910397</v>
      </c>
      <c r="D15" s="24" t="e">
        <f>NA()</f>
        <v>#N/A</v>
      </c>
      <c r="E15" s="29">
        <v>0.19</v>
      </c>
      <c r="F15" s="38">
        <v>0.86</v>
      </c>
      <c r="G15" s="29">
        <v>0.05</v>
      </c>
      <c r="H15" s="38">
        <v>0.04</v>
      </c>
      <c r="I15" s="29">
        <v>0.21</v>
      </c>
      <c r="J15" s="38">
        <v>0.23</v>
      </c>
      <c r="K15" s="29">
        <v>0.34</v>
      </c>
      <c r="L15" s="38">
        <v>0.47</v>
      </c>
      <c r="M15" s="29">
        <v>0.45</v>
      </c>
      <c r="N15" s="38">
        <v>0.51</v>
      </c>
      <c r="O15" s="29">
        <v>0.67</v>
      </c>
      <c r="P15" s="38">
        <v>0.21</v>
      </c>
      <c r="Q15" s="29">
        <v>0.27</v>
      </c>
      <c r="R15" s="38">
        <v>0.36</v>
      </c>
      <c r="S15" s="29">
        <v>0.61</v>
      </c>
      <c r="T15" s="29">
        <f t="shared" si="1"/>
        <v>4.0000000000000008E-2</v>
      </c>
      <c r="U15" s="37">
        <f>'Graphiques GE'!$B$22 + 'Graphiques GE'!$B$21</f>
        <v>0.28739434335457836</v>
      </c>
      <c r="V15" s="37">
        <f>'Graphiques GE'!$B$21</f>
        <v>0.10722767668791168</v>
      </c>
      <c r="W15" s="37">
        <f>'Graphiques GE'!$B$21</f>
        <v>0.10722767668791168</v>
      </c>
      <c r="X15" s="38">
        <f t="shared" si="2"/>
        <v>0.48</v>
      </c>
      <c r="Y15" s="39">
        <f>'Graphiques GE'!$B$34 + 'Graphiques GE'!$B$33</f>
        <v>1.0536708580760026</v>
      </c>
      <c r="Z15" s="39">
        <f>'Graphiques GE'!$B$33</f>
        <v>0.29533752474266894</v>
      </c>
      <c r="AA15" s="39">
        <f>'Graphiques GE'!$B$33</f>
        <v>0.29533752474266894</v>
      </c>
      <c r="AB15" s="40">
        <f t="shared" si="3"/>
        <v>0.03</v>
      </c>
      <c r="AC15" s="39">
        <f>'Graphiques GE'!$B$46 + 'Graphiques GE'!$B$45</f>
        <v>0.37178314944023255</v>
      </c>
      <c r="AD15" s="39">
        <f>'Graphiques GE'!$B$45</f>
        <v>0.14225537166245478</v>
      </c>
      <c r="AE15" s="39">
        <f>'Graphiques GE'!$B$45</f>
        <v>0.14225537166245478</v>
      </c>
      <c r="AF15" s="38">
        <f t="shared" si="4"/>
        <v>0.32</v>
      </c>
      <c r="AG15" s="39">
        <f>'Graphiques GE'!$B$58 + 'Graphiques DE'!$B$57</f>
        <v>0.53699975053963456</v>
      </c>
      <c r="AH15" s="39">
        <f>'Graphiques GE'!$B$57</f>
        <v>0.2075215244223875</v>
      </c>
      <c r="AI15" s="39">
        <f>'Graphiques GE'!$B$57</f>
        <v>0.2075215244223875</v>
      </c>
      <c r="AJ15" s="40">
        <f t="shared" si="5"/>
        <v>0.25</v>
      </c>
      <c r="AK15" s="39">
        <f>'Graphiques GE'!$B$70 + 'Graphiques GE'!$B$69</f>
        <v>0.5728575523025986</v>
      </c>
      <c r="AL15" s="39">
        <f>'Graphiques GE'!$B$69</f>
        <v>0.20042699674704309</v>
      </c>
      <c r="AM15" s="39">
        <f>'Graphiques GE'!$B$69</f>
        <v>0.20042699674704309</v>
      </c>
      <c r="AN15" s="38">
        <f t="shared" si="6"/>
        <v>0.17999999999999997</v>
      </c>
      <c r="AO15" s="39">
        <f>'Graphiques GE'!$B$82 + 'Graphiques GE'!$B$81</f>
        <v>0.62056863786927963</v>
      </c>
      <c r="AP15" s="39">
        <f>'Graphiques GE'!$B$81</f>
        <v>0.23019363786927949</v>
      </c>
      <c r="AQ15" s="39">
        <f>'Graphiques GE'!$B$81</f>
        <v>0.23019363786927949</v>
      </c>
      <c r="AR15" s="40">
        <f t="shared" si="7"/>
        <v>3.999999999999998E-2</v>
      </c>
      <c r="AS15" s="39">
        <f>'Graphiques GE'!$B$94 + 'Graphiques GE'!$B$93</f>
        <v>0.73969601685864683</v>
      </c>
      <c r="AT15" s="39">
        <f>'Graphiques GE'!$B$93</f>
        <v>0.25901546130309133</v>
      </c>
      <c r="AU15" s="39">
        <f>'Graphiques GE'!$B$93</f>
        <v>0.25901546130309133</v>
      </c>
      <c r="AV15" s="38">
        <f t="shared" si="8"/>
        <v>0.13</v>
      </c>
      <c r="AW15" s="39">
        <f>'Graphiques GE'!$B$106 + 'Graphiques GE'!$B$105</f>
        <v>0.85081879847224129</v>
      </c>
      <c r="AX15" s="39">
        <f>'Graphiques GE'!$B$105</f>
        <v>0.28695964354266373</v>
      </c>
      <c r="AY15" s="39">
        <f>'Graphiques GE'!$B$105</f>
        <v>0.28695964354266373</v>
      </c>
      <c r="AZ15" s="40">
        <f t="shared" si="9"/>
        <v>0.22</v>
      </c>
      <c r="BA15" s="39">
        <f>'Graphiques GE'!$B$118 + 'Graphiques GE'!$B$117</f>
        <v>0.63197043463947278</v>
      </c>
      <c r="BB15" s="39">
        <f>'Graphiques GE'!$B$117</f>
        <v>0.23213710130613951</v>
      </c>
      <c r="BC15" s="39">
        <f>'Graphiques GE'!$B$117</f>
        <v>0.23213710130613951</v>
      </c>
      <c r="BD15" s="38">
        <f t="shared" si="10"/>
        <v>0.2</v>
      </c>
      <c r="BE15" s="39">
        <f>'Graphiques GE'!$B$130 + 'Graphiques GE'!$B$129</f>
        <v>0.70478713477952937</v>
      </c>
      <c r="BF15" s="39">
        <f>'Graphiques GE'!$B$129</f>
        <v>0.23582880144619614</v>
      </c>
      <c r="BG15" s="39">
        <f>'Graphiques GE'!$B$129</f>
        <v>0.23582880144619614</v>
      </c>
      <c r="BH15" s="40">
        <f t="shared" si="11"/>
        <v>0.25000000000000006</v>
      </c>
      <c r="BI15" s="39">
        <f>'Graphiques GE'!$B$142 + 'Graphiques GE'!$B$141</f>
        <v>0.81153767405702248</v>
      </c>
      <c r="BJ15" s="39">
        <f>'Graphiques GE'!$B$141</f>
        <v>0.23391267405702243</v>
      </c>
      <c r="BK15" s="39">
        <f>'Graphiques GE'!$B$141</f>
        <v>0.23391267405702243</v>
      </c>
      <c r="BL15" s="38">
        <f t="shared" si="12"/>
        <v>0.1</v>
      </c>
      <c r="BM15" s="39">
        <f>'Graphiques GE'!$B$154 + 'Graphiques DE'!$B$153</f>
        <v>0.56607605340781397</v>
      </c>
      <c r="BN15" s="39">
        <f>'Graphiques GE'!$B$153</f>
        <v>0.22173892314865171</v>
      </c>
      <c r="BO15" s="39">
        <f>'Graphiques GE'!$B$153</f>
        <v>0.22173892314865171</v>
      </c>
      <c r="BP15" s="40">
        <f t="shared" si="13"/>
        <v>0.12</v>
      </c>
      <c r="BQ15" s="39">
        <f>'Graphiques GE'!$B$166 + 'Graphiques GE'!$B$165</f>
        <v>0.56460143918447681</v>
      </c>
      <c r="BR15" s="39">
        <f>'Graphiques GE'!$B$165</f>
        <v>0.21880977251781006</v>
      </c>
      <c r="BS15" s="39">
        <f>'Graphiques GE'!$B$165</f>
        <v>0.21880977251781006</v>
      </c>
      <c r="BT15" s="38">
        <f t="shared" si="14"/>
        <v>0.16000000000000003</v>
      </c>
      <c r="BU15" s="39">
        <f>'Graphiques GE'!$B$178 + 'Graphiques GE'!$B$177</f>
        <v>0.57161198703238969</v>
      </c>
      <c r="BV15" s="39">
        <f>'Graphiques GE'!$B$177</f>
        <v>0.20072309814350064</v>
      </c>
      <c r="BW15" s="39">
        <f>'Graphiques GE'!$B$177</f>
        <v>0.20072309814350064</v>
      </c>
      <c r="BX15" s="40">
        <f t="shared" si="15"/>
        <v>7.999999999999996E-2</v>
      </c>
      <c r="BY15" s="39">
        <f>'Graphiques GE'!$B$190 + 'Graphiques GE'!$B$189</f>
        <v>0.6523419865284209</v>
      </c>
      <c r="BZ15" s="39">
        <f>'Graphiques GE'!$B$189</f>
        <v>0.21467531986175423</v>
      </c>
      <c r="CA15" s="39">
        <f>'Graphiques GE'!$B$189</f>
        <v>0.21467531986175423</v>
      </c>
    </row>
    <row r="16" spans="1:79">
      <c r="A16" s="22">
        <v>43466</v>
      </c>
      <c r="B16" s="20">
        <f t="shared" si="0"/>
        <v>15</v>
      </c>
      <c r="C16" s="19">
        <v>52910399</v>
      </c>
      <c r="D16" s="24" t="e">
        <f>NA()</f>
        <v>#N/A</v>
      </c>
      <c r="E16" s="29">
        <v>0.15</v>
      </c>
      <c r="F16" s="38">
        <v>0.38</v>
      </c>
      <c r="G16" s="29">
        <v>0.08</v>
      </c>
      <c r="H16" s="38">
        <v>0.36</v>
      </c>
      <c r="I16" s="29">
        <v>0.46</v>
      </c>
      <c r="J16" s="38">
        <v>0.41</v>
      </c>
      <c r="K16" s="29">
        <v>0.38</v>
      </c>
      <c r="L16" s="38">
        <v>0.6</v>
      </c>
      <c r="M16" s="29">
        <v>0.23</v>
      </c>
      <c r="N16" s="38">
        <v>0.31</v>
      </c>
      <c r="O16" s="29">
        <v>0.42</v>
      </c>
      <c r="P16" s="38">
        <v>0.31</v>
      </c>
      <c r="Q16" s="29">
        <v>0.39</v>
      </c>
      <c r="R16" s="38">
        <v>0.52</v>
      </c>
      <c r="S16" s="29">
        <v>0.69</v>
      </c>
      <c r="T16" s="29">
        <f t="shared" si="1"/>
        <v>0.13000000000000003</v>
      </c>
      <c r="U16" s="37">
        <f>'Graphiques GE'!$B$22 + 'Graphiques GE'!$B$21</f>
        <v>0.28739434335457836</v>
      </c>
      <c r="V16" s="37">
        <f>'Graphiques GE'!$B$21</f>
        <v>0.10722767668791168</v>
      </c>
      <c r="W16" s="37">
        <f>'Graphiques GE'!$B$21</f>
        <v>0.10722767668791168</v>
      </c>
      <c r="X16" s="38">
        <f t="shared" si="2"/>
        <v>0.19999999999999996</v>
      </c>
      <c r="Y16" s="39">
        <f>'Graphiques GE'!$B$34 + 'Graphiques GE'!$B$33</f>
        <v>1.0536708580760026</v>
      </c>
      <c r="Z16" s="39">
        <f>'Graphiques GE'!$B$33</f>
        <v>0.29533752474266894</v>
      </c>
      <c r="AA16" s="39">
        <f>'Graphiques GE'!$B$33</f>
        <v>0.29533752474266894</v>
      </c>
      <c r="AB16" s="40">
        <f t="shared" si="3"/>
        <v>9.999999999999995E-3</v>
      </c>
      <c r="AC16" s="39">
        <f>'Graphiques GE'!$B$46 + 'Graphiques GE'!$B$45</f>
        <v>0.37178314944023255</v>
      </c>
      <c r="AD16" s="39">
        <f>'Graphiques GE'!$B$45</f>
        <v>0.14225537166245478</v>
      </c>
      <c r="AE16" s="39">
        <f>'Graphiques GE'!$B$45</f>
        <v>0.14225537166245478</v>
      </c>
      <c r="AF16" s="38">
        <f t="shared" si="4"/>
        <v>0.21999999999999997</v>
      </c>
      <c r="AG16" s="39">
        <f>'Graphiques GE'!$B$58 + 'Graphiques DE'!$B$57</f>
        <v>0.53699975053963456</v>
      </c>
      <c r="AH16" s="39">
        <f>'Graphiques GE'!$B$57</f>
        <v>0.2075215244223875</v>
      </c>
      <c r="AI16" s="39">
        <f>'Graphiques GE'!$B$57</f>
        <v>0.2075215244223875</v>
      </c>
      <c r="AJ16" s="40">
        <f t="shared" si="5"/>
        <v>0.33</v>
      </c>
      <c r="AK16" s="39">
        <f>'Graphiques GE'!$B$70 + 'Graphiques GE'!$B$69</f>
        <v>0.5728575523025986</v>
      </c>
      <c r="AL16" s="39">
        <f>'Graphiques GE'!$B$69</f>
        <v>0.20042699674704309</v>
      </c>
      <c r="AM16" s="39">
        <f>'Graphiques GE'!$B$69</f>
        <v>0.20042699674704309</v>
      </c>
      <c r="AN16" s="38">
        <f t="shared" si="6"/>
        <v>0.33999999999999997</v>
      </c>
      <c r="AO16" s="39">
        <f>'Graphiques GE'!$B$82 + 'Graphiques GE'!$B$81</f>
        <v>0.62056863786927963</v>
      </c>
      <c r="AP16" s="39">
        <f>'Graphiques GE'!$B$81</f>
        <v>0.23019363786927949</v>
      </c>
      <c r="AQ16" s="39">
        <f>'Graphiques GE'!$B$81</f>
        <v>0.23019363786927949</v>
      </c>
      <c r="AR16" s="40">
        <f t="shared" si="7"/>
        <v>0.28000000000000003</v>
      </c>
      <c r="AS16" s="39">
        <f>'Graphiques GE'!$B$94 + 'Graphiques GE'!$B$93</f>
        <v>0.73969601685864683</v>
      </c>
      <c r="AT16" s="39">
        <f>'Graphiques GE'!$B$93</f>
        <v>0.25901546130309133</v>
      </c>
      <c r="AU16" s="39">
        <f>'Graphiques GE'!$B$93</f>
        <v>0.25901546130309133</v>
      </c>
      <c r="AV16" s="38">
        <f t="shared" si="8"/>
        <v>0.44999999999999996</v>
      </c>
      <c r="AW16" s="39">
        <f>'Graphiques GE'!$B$106 + 'Graphiques GE'!$B$105</f>
        <v>0.85081879847224129</v>
      </c>
      <c r="AX16" s="39">
        <f>'Graphiques GE'!$B$105</f>
        <v>0.28695964354266373</v>
      </c>
      <c r="AY16" s="39">
        <f>'Graphiques GE'!$B$105</f>
        <v>0.28695964354266373</v>
      </c>
      <c r="AZ16" s="40">
        <f t="shared" si="9"/>
        <v>4.0000000000000008E-2</v>
      </c>
      <c r="BA16" s="39">
        <f>'Graphiques GE'!$B$118 + 'Graphiques GE'!$B$117</f>
        <v>0.63197043463947278</v>
      </c>
      <c r="BB16" s="39">
        <f>'Graphiques GE'!$B$117</f>
        <v>0.23213710130613951</v>
      </c>
      <c r="BC16" s="39">
        <f>'Graphiques GE'!$B$117</f>
        <v>0.23213710130613951</v>
      </c>
      <c r="BD16" s="38">
        <f t="shared" si="10"/>
        <v>2.0000000000000018E-2</v>
      </c>
      <c r="BE16" s="39">
        <f>'Graphiques GE'!$B$130 + 'Graphiques GE'!$B$129</f>
        <v>0.70478713477952937</v>
      </c>
      <c r="BF16" s="39">
        <f>'Graphiques GE'!$B$129</f>
        <v>0.23582880144619614</v>
      </c>
      <c r="BG16" s="39">
        <f>'Graphiques GE'!$B$129</f>
        <v>0.23582880144619614</v>
      </c>
      <c r="BH16" s="40">
        <f t="shared" si="11"/>
        <v>0</v>
      </c>
      <c r="BI16" s="39">
        <f>'Graphiques GE'!$B$142 + 'Graphiques GE'!$B$141</f>
        <v>0.81153767405702248</v>
      </c>
      <c r="BJ16" s="39">
        <f>'Graphiques GE'!$B$141</f>
        <v>0.23391267405702243</v>
      </c>
      <c r="BK16" s="39">
        <f>'Graphiques GE'!$B$141</f>
        <v>0.23391267405702243</v>
      </c>
      <c r="BL16" s="38">
        <f t="shared" si="12"/>
        <v>7.0000000000000007E-2</v>
      </c>
      <c r="BM16" s="39">
        <f>'Graphiques GE'!$B$154 + 'Graphiques DE'!$B$153</f>
        <v>0.56607605340781397</v>
      </c>
      <c r="BN16" s="39">
        <f>'Graphiques GE'!$B$153</f>
        <v>0.22173892314865171</v>
      </c>
      <c r="BO16" s="39">
        <f>'Graphiques GE'!$B$153</f>
        <v>0.22173892314865171</v>
      </c>
      <c r="BP16" s="40">
        <f t="shared" si="13"/>
        <v>0.17</v>
      </c>
      <c r="BQ16" s="39">
        <f>'Graphiques GE'!$B$166 + 'Graphiques GE'!$B$165</f>
        <v>0.56460143918447681</v>
      </c>
      <c r="BR16" s="39">
        <f>'Graphiques GE'!$B$165</f>
        <v>0.21880977251781006</v>
      </c>
      <c r="BS16" s="39">
        <f>'Graphiques GE'!$B$165</f>
        <v>0.21880977251781006</v>
      </c>
      <c r="BT16" s="38">
        <f t="shared" si="14"/>
        <v>0.32</v>
      </c>
      <c r="BU16" s="39">
        <f>'Graphiques GE'!$B$178 + 'Graphiques GE'!$B$177</f>
        <v>0.57161198703238969</v>
      </c>
      <c r="BV16" s="39">
        <f>'Graphiques GE'!$B$177</f>
        <v>0.20072309814350064</v>
      </c>
      <c r="BW16" s="39">
        <f>'Graphiques GE'!$B$177</f>
        <v>0.20072309814350064</v>
      </c>
      <c r="BX16" s="40">
        <f t="shared" si="15"/>
        <v>0.49999999999999994</v>
      </c>
      <c r="BY16" s="39">
        <f>'Graphiques GE'!$B$190 + 'Graphiques GE'!$B$189</f>
        <v>0.6523419865284209</v>
      </c>
      <c r="BZ16" s="39">
        <f>'Graphiques GE'!$B$189</f>
        <v>0.21467531986175423</v>
      </c>
      <c r="CA16" s="39">
        <f>'Graphiques GE'!$B$189</f>
        <v>0.21467531986175423</v>
      </c>
    </row>
    <row r="17" spans="1:79">
      <c r="A17" s="22">
        <v>43466</v>
      </c>
      <c r="B17" s="21">
        <f t="shared" si="0"/>
        <v>16</v>
      </c>
      <c r="C17" s="19">
        <v>52910454</v>
      </c>
      <c r="D17" s="24" t="e">
        <f>NA()</f>
        <v>#N/A</v>
      </c>
      <c r="E17" s="29">
        <v>0.28000000000000003</v>
      </c>
      <c r="F17" s="38">
        <v>0.57999999999999996</v>
      </c>
      <c r="G17" s="29">
        <v>0.09</v>
      </c>
      <c r="H17" s="38">
        <v>0.14000000000000001</v>
      </c>
      <c r="I17" s="29">
        <v>0.13</v>
      </c>
      <c r="J17" s="38">
        <v>7.0000000000000007E-2</v>
      </c>
      <c r="K17" s="29">
        <v>0.1</v>
      </c>
      <c r="L17" s="38">
        <v>0.15</v>
      </c>
      <c r="M17" s="29">
        <v>0.19</v>
      </c>
      <c r="N17" s="38">
        <v>0.28999999999999998</v>
      </c>
      <c r="O17" s="29">
        <v>0.42</v>
      </c>
      <c r="P17" s="38">
        <v>0.24</v>
      </c>
      <c r="Q17" s="29">
        <v>0.22</v>
      </c>
      <c r="R17" s="38">
        <v>0.2</v>
      </c>
      <c r="S17" s="29">
        <v>0.19</v>
      </c>
      <c r="T17" s="29">
        <f t="shared" si="1"/>
        <v>0.15000000000000002</v>
      </c>
      <c r="U17" s="37">
        <f>'Graphiques GE'!$B$22 + 'Graphiques GE'!$B$21</f>
        <v>0.28739434335457836</v>
      </c>
      <c r="V17" s="37">
        <f>'Graphiques GE'!$B$21</f>
        <v>0.10722767668791168</v>
      </c>
      <c r="W17" s="37">
        <f>'Graphiques GE'!$B$21</f>
        <v>0.10722767668791168</v>
      </c>
      <c r="X17" s="38">
        <f t="shared" si="2"/>
        <v>0.10999999999999999</v>
      </c>
      <c r="Y17" s="39">
        <f>'Graphiques GE'!$B$34 + 'Graphiques GE'!$B$33</f>
        <v>1.0536708580760026</v>
      </c>
      <c r="Z17" s="39">
        <f>'Graphiques GE'!$B$33</f>
        <v>0.29533752474266894</v>
      </c>
      <c r="AA17" s="39">
        <f>'Graphiques GE'!$B$33</f>
        <v>0.29533752474266894</v>
      </c>
      <c r="AB17" s="40">
        <f t="shared" si="3"/>
        <v>0.14000000000000001</v>
      </c>
      <c r="AC17" s="39">
        <f>'Graphiques GE'!$B$46 + 'Graphiques GE'!$B$45</f>
        <v>0.37178314944023255</v>
      </c>
      <c r="AD17" s="39">
        <f>'Graphiques GE'!$B$45</f>
        <v>0.14225537166245478</v>
      </c>
      <c r="AE17" s="39">
        <f>'Graphiques GE'!$B$45</f>
        <v>0.14225537166245478</v>
      </c>
      <c r="AF17" s="38">
        <f t="shared" si="4"/>
        <v>0.4</v>
      </c>
      <c r="AG17" s="39">
        <f>'Graphiques GE'!$B$58 + 'Graphiques DE'!$B$57</f>
        <v>0.53699975053963456</v>
      </c>
      <c r="AH17" s="39">
        <f>'Graphiques GE'!$B$57</f>
        <v>0.2075215244223875</v>
      </c>
      <c r="AI17" s="39">
        <f>'Graphiques GE'!$B$57</f>
        <v>0.2075215244223875</v>
      </c>
      <c r="AJ17" s="40">
        <f t="shared" si="5"/>
        <v>0.35</v>
      </c>
      <c r="AK17" s="39">
        <f>'Graphiques GE'!$B$70 + 'Graphiques GE'!$B$69</f>
        <v>0.5728575523025986</v>
      </c>
      <c r="AL17" s="39">
        <f>'Graphiques GE'!$B$69</f>
        <v>0.20042699674704309</v>
      </c>
      <c r="AM17" s="39">
        <f>'Graphiques GE'!$B$69</f>
        <v>0.20042699674704309</v>
      </c>
      <c r="AN17" s="38">
        <f t="shared" si="6"/>
        <v>0.27</v>
      </c>
      <c r="AO17" s="39">
        <f>'Graphiques GE'!$B$82 + 'Graphiques GE'!$B$81</f>
        <v>0.62056863786927963</v>
      </c>
      <c r="AP17" s="39">
        <f>'Graphiques GE'!$B$81</f>
        <v>0.23019363786927949</v>
      </c>
      <c r="AQ17" s="39">
        <f>'Graphiques GE'!$B$81</f>
        <v>0.23019363786927949</v>
      </c>
      <c r="AR17" s="40">
        <f t="shared" si="7"/>
        <v>0.1</v>
      </c>
      <c r="AS17" s="39">
        <f>'Graphiques GE'!$B$94 + 'Graphiques GE'!$B$93</f>
        <v>0.73969601685864683</v>
      </c>
      <c r="AT17" s="39">
        <f>'Graphiques GE'!$B$93</f>
        <v>0.25901546130309133</v>
      </c>
      <c r="AU17" s="39">
        <f>'Graphiques GE'!$B$93</f>
        <v>0.25901546130309133</v>
      </c>
      <c r="AV17" s="38">
        <f t="shared" si="8"/>
        <v>1.999999999999999E-2</v>
      </c>
      <c r="AW17" s="39">
        <f>'Graphiques GE'!$B$106 + 'Graphiques GE'!$B$105</f>
        <v>0.85081879847224129</v>
      </c>
      <c r="AX17" s="39">
        <f>'Graphiques GE'!$B$105</f>
        <v>0.28695964354266373</v>
      </c>
      <c r="AY17" s="39">
        <f>'Graphiques GE'!$B$105</f>
        <v>0.28695964354266373</v>
      </c>
      <c r="AZ17" s="40">
        <f t="shared" si="9"/>
        <v>1.999999999999999E-2</v>
      </c>
      <c r="BA17" s="39">
        <f>'Graphiques GE'!$B$118 + 'Graphiques GE'!$B$117</f>
        <v>0.63197043463947278</v>
      </c>
      <c r="BB17" s="39">
        <f>'Graphiques GE'!$B$117</f>
        <v>0.23213710130613951</v>
      </c>
      <c r="BC17" s="39">
        <f>'Graphiques GE'!$B$117</f>
        <v>0.23213710130613951</v>
      </c>
      <c r="BD17" s="38">
        <f t="shared" si="10"/>
        <v>9.9999999999999534E-3</v>
      </c>
      <c r="BE17" s="39">
        <f>'Graphiques GE'!$B$130 + 'Graphiques GE'!$B$129</f>
        <v>0.70478713477952937</v>
      </c>
      <c r="BF17" s="39">
        <f>'Graphiques GE'!$B$129</f>
        <v>0.23582880144619614</v>
      </c>
      <c r="BG17" s="39">
        <f>'Graphiques GE'!$B$129</f>
        <v>0.23582880144619614</v>
      </c>
      <c r="BH17" s="40">
        <f t="shared" si="11"/>
        <v>4.0000000000000036E-2</v>
      </c>
      <c r="BI17" s="39">
        <f>'Graphiques GE'!$B$142 + 'Graphiques GE'!$B$141</f>
        <v>0.81153767405702248</v>
      </c>
      <c r="BJ17" s="39">
        <f>'Graphiques GE'!$B$141</f>
        <v>0.23391267405702243</v>
      </c>
      <c r="BK17" s="39">
        <f>'Graphiques GE'!$B$141</f>
        <v>0.23391267405702243</v>
      </c>
      <c r="BL17" s="38">
        <f t="shared" si="12"/>
        <v>0.16000000000000003</v>
      </c>
      <c r="BM17" s="39">
        <f>'Graphiques GE'!$B$154 + 'Graphiques DE'!$B$153</f>
        <v>0.56607605340781397</v>
      </c>
      <c r="BN17" s="39">
        <f>'Graphiques GE'!$B$153</f>
        <v>0.22173892314865171</v>
      </c>
      <c r="BO17" s="39">
        <f>'Graphiques GE'!$B$153</f>
        <v>0.22173892314865171</v>
      </c>
      <c r="BP17" s="40">
        <f t="shared" si="13"/>
        <v>0.39</v>
      </c>
      <c r="BQ17" s="39">
        <f>'Graphiques GE'!$B$166 + 'Graphiques GE'!$B$165</f>
        <v>0.56460143918447681</v>
      </c>
      <c r="BR17" s="39">
        <f>'Graphiques GE'!$B$165</f>
        <v>0.21880977251781006</v>
      </c>
      <c r="BS17" s="39">
        <f>'Graphiques GE'!$B$165</f>
        <v>0.21880977251781006</v>
      </c>
      <c r="BT17" s="38">
        <f t="shared" si="14"/>
        <v>0.13</v>
      </c>
      <c r="BU17" s="39">
        <f>'Graphiques GE'!$B$178 + 'Graphiques GE'!$B$177</f>
        <v>0.57161198703238969</v>
      </c>
      <c r="BV17" s="39">
        <f>'Graphiques GE'!$B$177</f>
        <v>0.20072309814350064</v>
      </c>
      <c r="BW17" s="39">
        <f>'Graphiques GE'!$B$177</f>
        <v>0.20072309814350064</v>
      </c>
      <c r="BX17" s="40">
        <f t="shared" si="15"/>
        <v>0.10999999999999999</v>
      </c>
      <c r="BY17" s="39">
        <f>'Graphiques GE'!$B$190 + 'Graphiques GE'!$B$189</f>
        <v>0.6523419865284209</v>
      </c>
      <c r="BZ17" s="39">
        <f>'Graphiques GE'!$B$189</f>
        <v>0.21467531986175423</v>
      </c>
      <c r="CA17" s="39">
        <f>'Graphiques GE'!$B$189</f>
        <v>0.21467531986175423</v>
      </c>
    </row>
    <row r="18" spans="1:79">
      <c r="A18" s="22">
        <v>43466</v>
      </c>
      <c r="B18" s="20">
        <f t="shared" si="0"/>
        <v>17</v>
      </c>
      <c r="C18" s="19">
        <v>52922946</v>
      </c>
      <c r="D18" s="24" t="e">
        <f>NA()</f>
        <v>#N/A</v>
      </c>
      <c r="E18" s="29">
        <v>0.13</v>
      </c>
      <c r="F18" s="38">
        <v>0.47</v>
      </c>
      <c r="G18" s="29">
        <v>0.23</v>
      </c>
      <c r="H18" s="38">
        <v>0.54</v>
      </c>
      <c r="I18" s="29">
        <v>0.48</v>
      </c>
      <c r="J18" s="38">
        <v>0.34</v>
      </c>
      <c r="K18" s="29">
        <v>0.2</v>
      </c>
      <c r="L18" s="38">
        <v>0.13</v>
      </c>
      <c r="M18" s="29">
        <v>0.21</v>
      </c>
      <c r="N18" s="38">
        <v>0.28000000000000003</v>
      </c>
      <c r="O18" s="29">
        <v>0.46</v>
      </c>
      <c r="P18" s="38">
        <v>0.4</v>
      </c>
      <c r="Q18" s="29">
        <v>0.61</v>
      </c>
      <c r="R18" s="38">
        <v>0.33</v>
      </c>
      <c r="S18" s="29">
        <v>0.3</v>
      </c>
      <c r="T18" s="29">
        <f t="shared" si="1"/>
        <v>0.06</v>
      </c>
      <c r="U18" s="37">
        <f>'Graphiques GE'!$B$22 + 'Graphiques GE'!$B$21</f>
        <v>0.28739434335457836</v>
      </c>
      <c r="V18" s="37">
        <f>'Graphiques GE'!$B$21</f>
        <v>0.10722767668791168</v>
      </c>
      <c r="W18" s="37">
        <f>'Graphiques GE'!$B$21</f>
        <v>0.10722767668791168</v>
      </c>
      <c r="X18" s="38">
        <f t="shared" si="2"/>
        <v>7.0000000000000062E-2</v>
      </c>
      <c r="Y18" s="39">
        <f>'Graphiques GE'!$B$34 + 'Graphiques GE'!$B$33</f>
        <v>1.0536708580760026</v>
      </c>
      <c r="Z18" s="39">
        <f>'Graphiques GE'!$B$33</f>
        <v>0.29533752474266894</v>
      </c>
      <c r="AA18" s="39">
        <f>'Graphiques GE'!$B$33</f>
        <v>0.29533752474266894</v>
      </c>
      <c r="AB18" s="40">
        <f t="shared" si="3"/>
        <v>0.18</v>
      </c>
      <c r="AC18" s="39">
        <f>'Graphiques GE'!$B$46 + 'Graphiques GE'!$B$45</f>
        <v>0.37178314944023255</v>
      </c>
      <c r="AD18" s="39">
        <f>'Graphiques GE'!$B$45</f>
        <v>0.14225537166245478</v>
      </c>
      <c r="AE18" s="39">
        <f>'Graphiques GE'!$B$45</f>
        <v>0.14225537166245478</v>
      </c>
      <c r="AF18" s="38">
        <f t="shared" si="4"/>
        <v>0.27</v>
      </c>
      <c r="AG18" s="39">
        <f>'Graphiques GE'!$B$58 + 'Graphiques DE'!$B$57</f>
        <v>0.53699975053963456</v>
      </c>
      <c r="AH18" s="39">
        <f>'Graphiques GE'!$B$57</f>
        <v>0.2075215244223875</v>
      </c>
      <c r="AI18" s="39">
        <f>'Graphiques GE'!$B$57</f>
        <v>0.2075215244223875</v>
      </c>
      <c r="AJ18" s="40">
        <f t="shared" si="5"/>
        <v>0.32999999999999996</v>
      </c>
      <c r="AK18" s="39">
        <f>'Graphiques GE'!$B$70 + 'Graphiques GE'!$B$69</f>
        <v>0.5728575523025986</v>
      </c>
      <c r="AL18" s="39">
        <f>'Graphiques GE'!$B$69</f>
        <v>0.20042699674704309</v>
      </c>
      <c r="AM18" s="39">
        <f>'Graphiques GE'!$B$69</f>
        <v>0.20042699674704309</v>
      </c>
      <c r="AN18" s="38">
        <f t="shared" si="6"/>
        <v>3.0000000000000027E-2</v>
      </c>
      <c r="AO18" s="39">
        <f>'Graphiques GE'!$B$82 + 'Graphiques GE'!$B$81</f>
        <v>0.62056863786927963</v>
      </c>
      <c r="AP18" s="39">
        <f>'Graphiques GE'!$B$81</f>
        <v>0.23019363786927949</v>
      </c>
      <c r="AQ18" s="39">
        <f>'Graphiques GE'!$B$81</f>
        <v>0.23019363786927949</v>
      </c>
      <c r="AR18" s="40">
        <f t="shared" si="7"/>
        <v>9.9999999999999978E-2</v>
      </c>
      <c r="AS18" s="39">
        <f>'Graphiques GE'!$B$94 + 'Graphiques GE'!$B$93</f>
        <v>0.73969601685864683</v>
      </c>
      <c r="AT18" s="39">
        <f>'Graphiques GE'!$B$93</f>
        <v>0.25901546130309133</v>
      </c>
      <c r="AU18" s="39">
        <f>'Graphiques GE'!$B$93</f>
        <v>0.25901546130309133</v>
      </c>
      <c r="AV18" s="38">
        <f t="shared" si="8"/>
        <v>0.38</v>
      </c>
      <c r="AW18" s="39">
        <f>'Graphiques GE'!$B$106 + 'Graphiques GE'!$B$105</f>
        <v>0.85081879847224129</v>
      </c>
      <c r="AX18" s="39">
        <f>'Graphiques GE'!$B$105</f>
        <v>0.28695964354266373</v>
      </c>
      <c r="AY18" s="39">
        <f>'Graphiques GE'!$B$105</f>
        <v>0.28695964354266373</v>
      </c>
      <c r="AZ18" s="40">
        <f t="shared" si="9"/>
        <v>2.0000000000000018E-2</v>
      </c>
      <c r="BA18" s="39">
        <f>'Graphiques GE'!$B$118 + 'Graphiques GE'!$B$117</f>
        <v>0.63197043463947278</v>
      </c>
      <c r="BB18" s="39">
        <f>'Graphiques GE'!$B$117</f>
        <v>0.23213710130613951</v>
      </c>
      <c r="BC18" s="39">
        <f>'Graphiques GE'!$B$117</f>
        <v>0.23213710130613951</v>
      </c>
      <c r="BD18" s="38">
        <f t="shared" si="10"/>
        <v>1.9999999999999962E-2</v>
      </c>
      <c r="BE18" s="39">
        <f>'Graphiques GE'!$B$130 + 'Graphiques GE'!$B$129</f>
        <v>0.70478713477952937</v>
      </c>
      <c r="BF18" s="39">
        <f>'Graphiques GE'!$B$129</f>
        <v>0.23582880144619614</v>
      </c>
      <c r="BG18" s="39">
        <f>'Graphiques GE'!$B$129</f>
        <v>0.23582880144619614</v>
      </c>
      <c r="BH18" s="40">
        <f t="shared" si="11"/>
        <v>5.0000000000000044E-2</v>
      </c>
      <c r="BI18" s="39">
        <f>'Graphiques GE'!$B$142 + 'Graphiques GE'!$B$141</f>
        <v>0.81153767405702248</v>
      </c>
      <c r="BJ18" s="39">
        <f>'Graphiques GE'!$B$141</f>
        <v>0.23391267405702243</v>
      </c>
      <c r="BK18" s="39">
        <f>'Graphiques GE'!$B$141</f>
        <v>0.23391267405702243</v>
      </c>
      <c r="BL18" s="38">
        <f t="shared" si="12"/>
        <v>0.21000000000000002</v>
      </c>
      <c r="BM18" s="39">
        <f>'Graphiques GE'!$B$154 + 'Graphiques DE'!$B$153</f>
        <v>0.56607605340781397</v>
      </c>
      <c r="BN18" s="39">
        <f>'Graphiques GE'!$B$153</f>
        <v>0.22173892314865171</v>
      </c>
      <c r="BO18" s="39">
        <f>'Graphiques GE'!$B$153</f>
        <v>0.22173892314865171</v>
      </c>
      <c r="BP18" s="40">
        <f t="shared" si="13"/>
        <v>0.32</v>
      </c>
      <c r="BQ18" s="39">
        <f>'Graphiques GE'!$B$166 + 'Graphiques GE'!$B$165</f>
        <v>0.56460143918447681</v>
      </c>
      <c r="BR18" s="39">
        <f>'Graphiques GE'!$B$165</f>
        <v>0.21880977251781006</v>
      </c>
      <c r="BS18" s="39">
        <f>'Graphiques GE'!$B$165</f>
        <v>0.21880977251781006</v>
      </c>
      <c r="BT18" s="38">
        <f t="shared" si="14"/>
        <v>0.10999999999999999</v>
      </c>
      <c r="BU18" s="39">
        <f>'Graphiques GE'!$B$178 + 'Graphiques GE'!$B$177</f>
        <v>0.57161198703238969</v>
      </c>
      <c r="BV18" s="39">
        <f>'Graphiques GE'!$B$177</f>
        <v>0.20072309814350064</v>
      </c>
      <c r="BW18" s="39">
        <f>'Graphiques GE'!$B$177</f>
        <v>0.20072309814350064</v>
      </c>
      <c r="BX18" s="40">
        <f t="shared" si="15"/>
        <v>0.25000000000000006</v>
      </c>
      <c r="BY18" s="39">
        <f>'Graphiques GE'!$B$190 + 'Graphiques GE'!$B$189</f>
        <v>0.6523419865284209</v>
      </c>
      <c r="BZ18" s="39">
        <f>'Graphiques GE'!$B$189</f>
        <v>0.21467531986175423</v>
      </c>
      <c r="CA18" s="39">
        <f>'Graphiques GE'!$B$189</f>
        <v>0.21467531986175423</v>
      </c>
    </row>
    <row r="19" spans="1:79">
      <c r="A19" s="22">
        <v>43466</v>
      </c>
      <c r="B19" s="21">
        <f t="shared" si="0"/>
        <v>18</v>
      </c>
      <c r="C19" s="19">
        <v>52991324</v>
      </c>
      <c r="D19" s="24" t="e">
        <f>NA()</f>
        <v>#N/A</v>
      </c>
      <c r="E19" s="29">
        <v>0.19</v>
      </c>
      <c r="F19" s="38">
        <v>0.54</v>
      </c>
      <c r="G19" s="29">
        <v>0.05</v>
      </c>
      <c r="H19" s="38">
        <v>0.27</v>
      </c>
      <c r="I19" s="29">
        <v>0.15</v>
      </c>
      <c r="J19" s="38">
        <v>0.31</v>
      </c>
      <c r="K19" s="29">
        <v>0.3</v>
      </c>
      <c r="L19" s="38">
        <v>0.51</v>
      </c>
      <c r="M19" s="29">
        <v>0.23</v>
      </c>
      <c r="N19" s="38">
        <v>0.3</v>
      </c>
      <c r="O19" s="29">
        <v>0.41</v>
      </c>
      <c r="P19" s="38">
        <v>0.19</v>
      </c>
      <c r="Q19" s="29">
        <v>0.28999999999999998</v>
      </c>
      <c r="R19" s="38">
        <v>0.44</v>
      </c>
      <c r="S19" s="29">
        <v>0.55000000000000004</v>
      </c>
      <c r="T19" s="29">
        <f t="shared" si="1"/>
        <v>0.17</v>
      </c>
      <c r="U19" s="37">
        <f>'Graphiques GE'!$B$22 + 'Graphiques GE'!$B$21</f>
        <v>0.28739434335457836</v>
      </c>
      <c r="V19" s="37">
        <f>'Graphiques GE'!$B$21</f>
        <v>0.10722767668791168</v>
      </c>
      <c r="W19" s="37">
        <f>'Graphiques GE'!$B$21</f>
        <v>0.10722767668791168</v>
      </c>
      <c r="X19" s="38">
        <f t="shared" si="2"/>
        <v>0.27</v>
      </c>
      <c r="Y19" s="39">
        <f>'Graphiques GE'!$B$34 + 'Graphiques GE'!$B$33</f>
        <v>1.0536708580760026</v>
      </c>
      <c r="Z19" s="39">
        <f>'Graphiques GE'!$B$33</f>
        <v>0.29533752474266894</v>
      </c>
      <c r="AA19" s="39">
        <f>'Graphiques GE'!$B$33</f>
        <v>0.29533752474266894</v>
      </c>
      <c r="AB19" s="40">
        <f t="shared" si="3"/>
        <v>0.2</v>
      </c>
      <c r="AC19" s="39">
        <f>'Graphiques GE'!$B$46 + 'Graphiques GE'!$B$45</f>
        <v>0.37178314944023255</v>
      </c>
      <c r="AD19" s="39">
        <f>'Graphiques GE'!$B$45</f>
        <v>0.14225537166245478</v>
      </c>
      <c r="AE19" s="39">
        <f>'Graphiques GE'!$B$45</f>
        <v>0.14225537166245478</v>
      </c>
      <c r="AF19" s="38">
        <f t="shared" si="4"/>
        <v>0.28000000000000003</v>
      </c>
      <c r="AG19" s="39">
        <f>'Graphiques GE'!$B$58 + 'Graphiques DE'!$B$57</f>
        <v>0.53699975053963456</v>
      </c>
      <c r="AH19" s="39">
        <f>'Graphiques GE'!$B$57</f>
        <v>0.2075215244223875</v>
      </c>
      <c r="AI19" s="39">
        <f>'Graphiques GE'!$B$57</f>
        <v>0.2075215244223875</v>
      </c>
      <c r="AJ19" s="40">
        <f t="shared" si="5"/>
        <v>8.0000000000000016E-2</v>
      </c>
      <c r="AK19" s="39">
        <f>'Graphiques GE'!$B$70 + 'Graphiques GE'!$B$69</f>
        <v>0.5728575523025986</v>
      </c>
      <c r="AL19" s="39">
        <f>'Graphiques GE'!$B$69</f>
        <v>0.20042699674704309</v>
      </c>
      <c r="AM19" s="39">
        <f>'Graphiques GE'!$B$69</f>
        <v>0.20042699674704309</v>
      </c>
      <c r="AN19" s="38">
        <f t="shared" si="6"/>
        <v>0.3</v>
      </c>
      <c r="AO19" s="39">
        <f>'Graphiques GE'!$B$82 + 'Graphiques GE'!$B$81</f>
        <v>0.62056863786927963</v>
      </c>
      <c r="AP19" s="39">
        <f>'Graphiques GE'!$B$81</f>
        <v>0.23019363786927949</v>
      </c>
      <c r="AQ19" s="39">
        <f>'Graphiques GE'!$B$81</f>
        <v>0.23019363786927949</v>
      </c>
      <c r="AR19" s="40">
        <f t="shared" si="7"/>
        <v>6.9999999999999979E-2</v>
      </c>
      <c r="AS19" s="39">
        <f>'Graphiques GE'!$B$94 + 'Graphiques GE'!$B$93</f>
        <v>0.73969601685864683</v>
      </c>
      <c r="AT19" s="39">
        <f>'Graphiques GE'!$B$93</f>
        <v>0.25901546130309133</v>
      </c>
      <c r="AU19" s="39">
        <f>'Graphiques GE'!$B$93</f>
        <v>0.25901546130309133</v>
      </c>
      <c r="AV19" s="38">
        <f t="shared" si="8"/>
        <v>0.15000000000000002</v>
      </c>
      <c r="AW19" s="39">
        <f>'Graphiques GE'!$B$106 + 'Graphiques GE'!$B$105</f>
        <v>0.85081879847224129</v>
      </c>
      <c r="AX19" s="39">
        <f>'Graphiques GE'!$B$105</f>
        <v>0.28695964354266373</v>
      </c>
      <c r="AY19" s="39">
        <f>'Graphiques GE'!$B$105</f>
        <v>0.28695964354266373</v>
      </c>
      <c r="AZ19" s="40">
        <f t="shared" si="9"/>
        <v>5.999999999999997E-2</v>
      </c>
      <c r="BA19" s="39">
        <f>'Graphiques GE'!$B$118 + 'Graphiques GE'!$B$117</f>
        <v>0.63197043463947278</v>
      </c>
      <c r="BB19" s="39">
        <f>'Graphiques GE'!$B$117</f>
        <v>0.23213710130613951</v>
      </c>
      <c r="BC19" s="39">
        <f>'Graphiques GE'!$B$117</f>
        <v>0.23213710130613951</v>
      </c>
      <c r="BD19" s="38">
        <f t="shared" si="10"/>
        <v>0.18</v>
      </c>
      <c r="BE19" s="39">
        <f>'Graphiques GE'!$B$130 + 'Graphiques GE'!$B$129</f>
        <v>0.70478713477952937</v>
      </c>
      <c r="BF19" s="39">
        <f>'Graphiques GE'!$B$129</f>
        <v>0.23582880144619614</v>
      </c>
      <c r="BG19" s="39">
        <f>'Graphiques GE'!$B$129</f>
        <v>0.23582880144619614</v>
      </c>
      <c r="BH19" s="40">
        <f t="shared" si="11"/>
        <v>0.14999999999999997</v>
      </c>
      <c r="BI19" s="39">
        <f>'Graphiques GE'!$B$142 + 'Graphiques GE'!$B$141</f>
        <v>0.81153767405702248</v>
      </c>
      <c r="BJ19" s="39">
        <f>'Graphiques GE'!$B$141</f>
        <v>0.23391267405702243</v>
      </c>
      <c r="BK19" s="39">
        <f>'Graphiques GE'!$B$141</f>
        <v>0.23391267405702243</v>
      </c>
      <c r="BL19" s="38">
        <f t="shared" si="12"/>
        <v>0.39999999999999997</v>
      </c>
      <c r="BM19" s="39">
        <f>'Graphiques GE'!$B$154 + 'Graphiques DE'!$B$153</f>
        <v>0.56607605340781397</v>
      </c>
      <c r="BN19" s="39">
        <f>'Graphiques GE'!$B$153</f>
        <v>0.22173892314865171</v>
      </c>
      <c r="BO19" s="39">
        <f>'Graphiques GE'!$B$153</f>
        <v>0.22173892314865171</v>
      </c>
      <c r="BP19" s="40">
        <f t="shared" si="13"/>
        <v>0.25000000000000006</v>
      </c>
      <c r="BQ19" s="39">
        <f>'Graphiques GE'!$B$166 + 'Graphiques GE'!$B$165</f>
        <v>0.56460143918447681</v>
      </c>
      <c r="BR19" s="39">
        <f>'Graphiques GE'!$B$165</f>
        <v>0.21880977251781006</v>
      </c>
      <c r="BS19" s="39">
        <f>'Graphiques GE'!$B$165</f>
        <v>0.21880977251781006</v>
      </c>
      <c r="BT19" s="38">
        <f t="shared" si="14"/>
        <v>7.0000000000000007E-2</v>
      </c>
      <c r="BU19" s="39">
        <f>'Graphiques GE'!$B$178 + 'Graphiques GE'!$B$177</f>
        <v>0.57161198703238969</v>
      </c>
      <c r="BV19" s="39">
        <f>'Graphiques GE'!$B$177</f>
        <v>0.20072309814350064</v>
      </c>
      <c r="BW19" s="39">
        <f>'Graphiques GE'!$B$177</f>
        <v>0.20072309814350064</v>
      </c>
      <c r="BX19" s="40">
        <f t="shared" si="15"/>
        <v>1.0000000000000009E-2</v>
      </c>
      <c r="BY19" s="39">
        <f>'Graphiques GE'!$B$190 + 'Graphiques GE'!$B$189</f>
        <v>0.6523419865284209</v>
      </c>
      <c r="BZ19" s="39">
        <f>'Graphiques GE'!$B$189</f>
        <v>0.21467531986175423</v>
      </c>
      <c r="CA19" s="39">
        <f>'Graphiques GE'!$B$189</f>
        <v>0.21467531986175423</v>
      </c>
    </row>
    <row r="20" spans="1:79">
      <c r="A20" s="22">
        <v>43466</v>
      </c>
      <c r="B20" s="20">
        <f t="shared" si="0"/>
        <v>19</v>
      </c>
      <c r="C20" s="19">
        <v>52882808</v>
      </c>
      <c r="D20" s="24" t="e">
        <f>NA()</f>
        <v>#N/A</v>
      </c>
      <c r="E20" s="29">
        <v>0.02</v>
      </c>
      <c r="F20" s="38">
        <v>0.27</v>
      </c>
      <c r="G20" s="29">
        <v>0.25</v>
      </c>
      <c r="H20" s="38">
        <v>0.55000000000000004</v>
      </c>
      <c r="I20" s="29">
        <v>0.23</v>
      </c>
      <c r="J20" s="38">
        <v>0.01</v>
      </c>
      <c r="K20" s="29">
        <v>0.23</v>
      </c>
      <c r="L20" s="38">
        <v>0.36</v>
      </c>
      <c r="M20" s="29">
        <v>0.28999999999999998</v>
      </c>
      <c r="N20" s="38">
        <v>0.12</v>
      </c>
      <c r="O20" s="29">
        <v>0.26</v>
      </c>
      <c r="P20" s="38">
        <v>0.59</v>
      </c>
      <c r="Q20" s="29">
        <v>0.54</v>
      </c>
      <c r="R20" s="38">
        <v>0.37</v>
      </c>
      <c r="S20" s="29">
        <v>0.56000000000000005</v>
      </c>
      <c r="T20" s="29">
        <f t="shared" si="1"/>
        <v>0.13</v>
      </c>
      <c r="U20" s="37">
        <f>'Graphiques GE'!$B$22 + 'Graphiques GE'!$B$21</f>
        <v>0.28739434335457836</v>
      </c>
      <c r="V20" s="37">
        <f>'Graphiques GE'!$B$21</f>
        <v>0.10722767668791168</v>
      </c>
      <c r="W20" s="37">
        <f>'Graphiques GE'!$B$21</f>
        <v>0.10722767668791168</v>
      </c>
      <c r="X20" s="38">
        <f t="shared" si="2"/>
        <v>0.12</v>
      </c>
      <c r="Y20" s="39">
        <f>'Graphiques GE'!$B$34 + 'Graphiques GE'!$B$33</f>
        <v>1.0536708580760026</v>
      </c>
      <c r="Z20" s="39">
        <f>'Graphiques GE'!$B$33</f>
        <v>0.29533752474266894</v>
      </c>
      <c r="AA20" s="39">
        <f>'Graphiques GE'!$B$33</f>
        <v>0.29533752474266894</v>
      </c>
      <c r="AB20" s="40">
        <f t="shared" si="3"/>
        <v>0.16</v>
      </c>
      <c r="AC20" s="39">
        <f>'Graphiques GE'!$B$46 + 'Graphiques GE'!$B$45</f>
        <v>0.37178314944023255</v>
      </c>
      <c r="AD20" s="39">
        <f>'Graphiques GE'!$B$45</f>
        <v>0.14225537166245478</v>
      </c>
      <c r="AE20" s="39">
        <f>'Graphiques GE'!$B$45</f>
        <v>0.14225537166245478</v>
      </c>
      <c r="AF20" s="38">
        <f t="shared" si="4"/>
        <v>0.25000000000000006</v>
      </c>
      <c r="AG20" s="39">
        <f>'Graphiques GE'!$B$58 + 'Graphiques DE'!$B$57</f>
        <v>0.53699975053963456</v>
      </c>
      <c r="AH20" s="39">
        <f>'Graphiques GE'!$B$57</f>
        <v>0.2075215244223875</v>
      </c>
      <c r="AI20" s="39">
        <f>'Graphiques GE'!$B$57</f>
        <v>0.2075215244223875</v>
      </c>
      <c r="AJ20" s="40">
        <f t="shared" si="5"/>
        <v>0.13</v>
      </c>
      <c r="AK20" s="39">
        <f>'Graphiques GE'!$B$70 + 'Graphiques GE'!$B$69</f>
        <v>0.5728575523025986</v>
      </c>
      <c r="AL20" s="39">
        <f>'Graphiques GE'!$B$69</f>
        <v>0.20042699674704309</v>
      </c>
      <c r="AM20" s="39">
        <f>'Graphiques GE'!$B$69</f>
        <v>0.20042699674704309</v>
      </c>
      <c r="AN20" s="38">
        <f t="shared" si="6"/>
        <v>0.19</v>
      </c>
      <c r="AO20" s="39">
        <f>'Graphiques GE'!$B$82 + 'Graphiques GE'!$B$81</f>
        <v>0.62056863786927963</v>
      </c>
      <c r="AP20" s="39">
        <f>'Graphiques GE'!$B$81</f>
        <v>0.23019363786927949</v>
      </c>
      <c r="AQ20" s="39">
        <f>'Graphiques GE'!$B$81</f>
        <v>0.23019363786927949</v>
      </c>
      <c r="AR20" s="40">
        <f t="shared" si="7"/>
        <v>0.1</v>
      </c>
      <c r="AS20" s="39">
        <f>'Graphiques GE'!$B$94 + 'Graphiques GE'!$B$93</f>
        <v>0.73969601685864683</v>
      </c>
      <c r="AT20" s="39">
        <f>'Graphiques GE'!$B$93</f>
        <v>0.25901546130309133</v>
      </c>
      <c r="AU20" s="39">
        <f>'Graphiques GE'!$B$93</f>
        <v>0.25901546130309133</v>
      </c>
      <c r="AV20" s="38">
        <f t="shared" si="8"/>
        <v>0.24</v>
      </c>
      <c r="AW20" s="39">
        <f>'Graphiques GE'!$B$106 + 'Graphiques GE'!$B$105</f>
        <v>0.85081879847224129</v>
      </c>
      <c r="AX20" s="39">
        <f>'Graphiques GE'!$B$105</f>
        <v>0.28695964354266373</v>
      </c>
      <c r="AY20" s="39">
        <f>'Graphiques GE'!$B$105</f>
        <v>0.28695964354266373</v>
      </c>
      <c r="AZ20" s="40">
        <f t="shared" si="9"/>
        <v>8.9999999999999969E-2</v>
      </c>
      <c r="BA20" s="39">
        <f>'Graphiques GE'!$B$118 + 'Graphiques GE'!$B$117</f>
        <v>0.63197043463947278</v>
      </c>
      <c r="BB20" s="39">
        <f>'Graphiques GE'!$B$117</f>
        <v>0.23213710130613951</v>
      </c>
      <c r="BC20" s="39">
        <f>'Graphiques GE'!$B$117</f>
        <v>0.23213710130613951</v>
      </c>
      <c r="BD20" s="38">
        <f t="shared" si="10"/>
        <v>0.16000000000000003</v>
      </c>
      <c r="BE20" s="39">
        <f>'Graphiques GE'!$B$130 + 'Graphiques GE'!$B$129</f>
        <v>0.70478713477952937</v>
      </c>
      <c r="BF20" s="39">
        <f>'Graphiques GE'!$B$129</f>
        <v>0.23582880144619614</v>
      </c>
      <c r="BG20" s="39">
        <f>'Graphiques GE'!$B$129</f>
        <v>0.23582880144619614</v>
      </c>
      <c r="BH20" s="40">
        <f t="shared" si="11"/>
        <v>0.14000000000000001</v>
      </c>
      <c r="BI20" s="39">
        <f>'Graphiques GE'!$B$142 + 'Graphiques GE'!$B$141</f>
        <v>0.81153767405702248</v>
      </c>
      <c r="BJ20" s="39">
        <f>'Graphiques GE'!$B$141</f>
        <v>0.23391267405702243</v>
      </c>
      <c r="BK20" s="39">
        <f>'Graphiques GE'!$B$141</f>
        <v>0.23391267405702243</v>
      </c>
      <c r="BL20" s="38">
        <f t="shared" si="12"/>
        <v>0.3</v>
      </c>
      <c r="BM20" s="39">
        <f>'Graphiques GE'!$B$154 + 'Graphiques DE'!$B$153</f>
        <v>0.56607605340781397</v>
      </c>
      <c r="BN20" s="39">
        <f>'Graphiques GE'!$B$153</f>
        <v>0.22173892314865171</v>
      </c>
      <c r="BO20" s="39">
        <f>'Graphiques GE'!$B$153</f>
        <v>0.22173892314865171</v>
      </c>
      <c r="BP20" s="40">
        <f t="shared" si="13"/>
        <v>8.0000000000000016E-2</v>
      </c>
      <c r="BQ20" s="39">
        <f>'Graphiques GE'!$B$166 + 'Graphiques GE'!$B$165</f>
        <v>0.56460143918447681</v>
      </c>
      <c r="BR20" s="39">
        <f>'Graphiques GE'!$B$165</f>
        <v>0.21880977251781006</v>
      </c>
      <c r="BS20" s="39">
        <f>'Graphiques GE'!$B$165</f>
        <v>0.21880977251781006</v>
      </c>
      <c r="BT20" s="38">
        <f t="shared" si="14"/>
        <v>8.0000000000000016E-2</v>
      </c>
      <c r="BU20" s="39">
        <f>'Graphiques GE'!$B$178 + 'Graphiques GE'!$B$177</f>
        <v>0.57161198703238969</v>
      </c>
      <c r="BV20" s="39">
        <f>'Graphiques GE'!$B$177</f>
        <v>0.20072309814350064</v>
      </c>
      <c r="BW20" s="39">
        <f>'Graphiques GE'!$B$177</f>
        <v>0.20072309814350064</v>
      </c>
      <c r="BX20" s="40">
        <f t="shared" si="15"/>
        <v>0.17000000000000004</v>
      </c>
      <c r="BY20" s="39">
        <f>'Graphiques GE'!$B$190 + 'Graphiques GE'!$B$189</f>
        <v>0.6523419865284209</v>
      </c>
      <c r="BZ20" s="39">
        <f>'Graphiques GE'!$B$189</f>
        <v>0.21467531986175423</v>
      </c>
      <c r="CA20" s="39">
        <f>'Graphiques GE'!$B$189</f>
        <v>0.21467531986175423</v>
      </c>
    </row>
    <row r="21" spans="1:79">
      <c r="A21" s="22">
        <v>43466</v>
      </c>
      <c r="B21" s="21">
        <f t="shared" si="0"/>
        <v>20</v>
      </c>
      <c r="C21" s="19">
        <v>52891323</v>
      </c>
      <c r="D21" s="24" t="e">
        <f>NA()</f>
        <v>#N/A</v>
      </c>
      <c r="E21" s="29">
        <v>0.15</v>
      </c>
      <c r="F21" s="38">
        <v>0.39</v>
      </c>
      <c r="G21" s="29">
        <v>0.09</v>
      </c>
      <c r="H21" s="38">
        <v>0.3</v>
      </c>
      <c r="I21" s="29">
        <v>0.1</v>
      </c>
      <c r="J21" s="38">
        <v>0.2</v>
      </c>
      <c r="K21" s="29">
        <v>0.33</v>
      </c>
      <c r="L21" s="38">
        <v>0.6</v>
      </c>
      <c r="M21" s="29">
        <v>0.2</v>
      </c>
      <c r="N21" s="38">
        <v>0.28000000000000003</v>
      </c>
      <c r="O21" s="29">
        <v>0.4</v>
      </c>
      <c r="P21" s="38">
        <v>0.28999999999999998</v>
      </c>
      <c r="Q21" s="29">
        <v>0.46</v>
      </c>
      <c r="R21" s="38">
        <v>0.45</v>
      </c>
      <c r="S21" s="29">
        <v>0.39</v>
      </c>
      <c r="T21" s="29">
        <f t="shared" si="1"/>
        <v>9.9999999999999811E-3</v>
      </c>
      <c r="U21" s="37">
        <f>'Graphiques GE'!$B$22 + 'Graphiques GE'!$B$21</f>
        <v>0.28739434335457836</v>
      </c>
      <c r="V21" s="37">
        <f>'Graphiques GE'!$B$21</f>
        <v>0.10722767668791168</v>
      </c>
      <c r="W21" s="37">
        <f>'Graphiques GE'!$B$21</f>
        <v>0.10722767668791168</v>
      </c>
      <c r="X21" s="38">
        <f t="shared" si="2"/>
        <v>0.06</v>
      </c>
      <c r="Y21" s="39">
        <f>'Graphiques GE'!$B$34 + 'Graphiques GE'!$B$33</f>
        <v>1.0536708580760026</v>
      </c>
      <c r="Z21" s="39">
        <f>'Graphiques GE'!$B$33</f>
        <v>0.29533752474266894</v>
      </c>
      <c r="AA21" s="39">
        <f>'Graphiques GE'!$B$33</f>
        <v>0.29533752474266894</v>
      </c>
      <c r="AB21" s="40">
        <f t="shared" si="3"/>
        <v>0.35</v>
      </c>
      <c r="AC21" s="39">
        <f>'Graphiques GE'!$B$46 + 'Graphiques GE'!$B$45</f>
        <v>0.37178314944023255</v>
      </c>
      <c r="AD21" s="39">
        <f>'Graphiques GE'!$B$45</f>
        <v>0.14225537166245478</v>
      </c>
      <c r="AE21" s="39">
        <f>'Graphiques GE'!$B$45</f>
        <v>0.14225537166245478</v>
      </c>
      <c r="AF21" s="38">
        <f t="shared" si="4"/>
        <v>0.34</v>
      </c>
      <c r="AG21" s="39">
        <f>'Graphiques GE'!$B$58 + 'Graphiques DE'!$B$57</f>
        <v>0.53699975053963456</v>
      </c>
      <c r="AH21" s="39">
        <f>'Graphiques GE'!$B$57</f>
        <v>0.2075215244223875</v>
      </c>
      <c r="AI21" s="39">
        <f>'Graphiques GE'!$B$57</f>
        <v>0.2075215244223875</v>
      </c>
      <c r="AJ21" s="40">
        <f t="shared" si="5"/>
        <v>0.32999999999999996</v>
      </c>
      <c r="AK21" s="39">
        <f>'Graphiques GE'!$B$70 + 'Graphiques GE'!$B$69</f>
        <v>0.5728575523025986</v>
      </c>
      <c r="AL21" s="39">
        <f>'Graphiques GE'!$B$69</f>
        <v>0.20042699674704309</v>
      </c>
      <c r="AM21" s="39">
        <f>'Graphiques GE'!$B$69</f>
        <v>0.20042699674704309</v>
      </c>
      <c r="AN21" s="38">
        <f t="shared" si="6"/>
        <v>0.06</v>
      </c>
      <c r="AO21" s="39">
        <f>'Graphiques GE'!$B$82 + 'Graphiques GE'!$B$81</f>
        <v>0.62056863786927963</v>
      </c>
      <c r="AP21" s="39">
        <f>'Graphiques GE'!$B$81</f>
        <v>0.23019363786927949</v>
      </c>
      <c r="AQ21" s="39">
        <f>'Graphiques GE'!$B$81</f>
        <v>0.23019363786927949</v>
      </c>
      <c r="AR21" s="40">
        <f t="shared" si="7"/>
        <v>0.11000000000000001</v>
      </c>
      <c r="AS21" s="39">
        <f>'Graphiques GE'!$B$94 + 'Graphiques GE'!$B$93</f>
        <v>0.73969601685864683</v>
      </c>
      <c r="AT21" s="39">
        <f>'Graphiques GE'!$B$93</f>
        <v>0.25901546130309133</v>
      </c>
      <c r="AU21" s="39">
        <f>'Graphiques GE'!$B$93</f>
        <v>0.25901546130309133</v>
      </c>
      <c r="AV21" s="38">
        <f t="shared" si="8"/>
        <v>0.37</v>
      </c>
      <c r="AW21" s="39">
        <f>'Graphiques GE'!$B$106 + 'Graphiques GE'!$B$105</f>
        <v>0.85081879847224129</v>
      </c>
      <c r="AX21" s="39">
        <f>'Graphiques GE'!$B$105</f>
        <v>0.28695964354266373</v>
      </c>
      <c r="AY21" s="39">
        <f>'Graphiques GE'!$B$105</f>
        <v>0.28695964354266373</v>
      </c>
      <c r="AZ21" s="40">
        <f t="shared" si="9"/>
        <v>0.2</v>
      </c>
      <c r="BA21" s="39">
        <f>'Graphiques GE'!$B$118 + 'Graphiques GE'!$B$117</f>
        <v>0.63197043463947278</v>
      </c>
      <c r="BB21" s="39">
        <f>'Graphiques GE'!$B$117</f>
        <v>0.23213710130613951</v>
      </c>
      <c r="BC21" s="39">
        <f>'Graphiques GE'!$B$117</f>
        <v>0.23213710130613951</v>
      </c>
      <c r="BD21" s="38">
        <f t="shared" si="10"/>
        <v>0.13999999999999996</v>
      </c>
      <c r="BE21" s="39">
        <f>'Graphiques GE'!$B$130 + 'Graphiques GE'!$B$129</f>
        <v>0.70478713477952937</v>
      </c>
      <c r="BF21" s="39">
        <f>'Graphiques GE'!$B$129</f>
        <v>0.23582880144619614</v>
      </c>
      <c r="BG21" s="39">
        <f>'Graphiques GE'!$B$129</f>
        <v>0.23582880144619614</v>
      </c>
      <c r="BH21" s="40">
        <f t="shared" si="11"/>
        <v>0.12</v>
      </c>
      <c r="BI21" s="39">
        <f>'Graphiques GE'!$B$142 + 'Graphiques GE'!$B$141</f>
        <v>0.81153767405702248</v>
      </c>
      <c r="BJ21" s="39">
        <f>'Graphiques GE'!$B$141</f>
        <v>0.23391267405702243</v>
      </c>
      <c r="BK21" s="39">
        <f>'Graphiques GE'!$B$141</f>
        <v>0.23391267405702243</v>
      </c>
      <c r="BL21" s="38">
        <f t="shared" si="12"/>
        <v>0.19</v>
      </c>
      <c r="BM21" s="39">
        <f>'Graphiques GE'!$B$154 + 'Graphiques DE'!$B$153</f>
        <v>0.56607605340781397</v>
      </c>
      <c r="BN21" s="39">
        <f>'Graphiques GE'!$B$153</f>
        <v>0.22173892314865171</v>
      </c>
      <c r="BO21" s="39">
        <f>'Graphiques GE'!$B$153</f>
        <v>0.22173892314865171</v>
      </c>
      <c r="BP21" s="40">
        <f t="shared" si="13"/>
        <v>0.26</v>
      </c>
      <c r="BQ21" s="39">
        <f>'Graphiques GE'!$B$166 + 'Graphiques GE'!$B$165</f>
        <v>0.56460143918447681</v>
      </c>
      <c r="BR21" s="39">
        <f>'Graphiques GE'!$B$165</f>
        <v>0.21880977251781006</v>
      </c>
      <c r="BS21" s="39">
        <f>'Graphiques GE'!$B$165</f>
        <v>0.21880977251781006</v>
      </c>
      <c r="BT21" s="38">
        <f t="shared" si="14"/>
        <v>0.24000000000000002</v>
      </c>
      <c r="BU21" s="39">
        <f>'Graphiques GE'!$B$178 + 'Graphiques GE'!$B$177</f>
        <v>0.57161198703238969</v>
      </c>
      <c r="BV21" s="39">
        <f>'Graphiques GE'!$B$177</f>
        <v>0.20072309814350064</v>
      </c>
      <c r="BW21" s="39">
        <f>'Graphiques GE'!$B$177</f>
        <v>0.20072309814350064</v>
      </c>
      <c r="BX21" s="40">
        <f t="shared" si="15"/>
        <v>3.999999999999998E-2</v>
      </c>
      <c r="BY21" s="39">
        <f>'Graphiques GE'!$B$190 + 'Graphiques GE'!$B$189</f>
        <v>0.6523419865284209</v>
      </c>
      <c r="BZ21" s="39">
        <f>'Graphiques GE'!$B$189</f>
        <v>0.21467531986175423</v>
      </c>
      <c r="CA21" s="39">
        <f>'Graphiques GE'!$B$189</f>
        <v>0.21467531986175423</v>
      </c>
    </row>
    <row r="22" spans="1:79">
      <c r="A22" s="22">
        <v>43466</v>
      </c>
      <c r="B22" s="20">
        <f t="shared" si="0"/>
        <v>21</v>
      </c>
      <c r="C22" s="19">
        <v>52922949</v>
      </c>
      <c r="D22" s="24" t="e">
        <f>NA()</f>
        <v>#N/A</v>
      </c>
      <c r="E22" s="29">
        <v>0.14000000000000001</v>
      </c>
      <c r="F22" s="38">
        <v>0.45</v>
      </c>
      <c r="G22" s="29">
        <v>0.44</v>
      </c>
      <c r="H22" s="38">
        <v>0.64</v>
      </c>
      <c r="I22" s="29">
        <v>0.43</v>
      </c>
      <c r="J22" s="38">
        <v>0.26</v>
      </c>
      <c r="K22" s="29">
        <v>0.22</v>
      </c>
      <c r="L22" s="38">
        <v>0.23</v>
      </c>
      <c r="M22" s="29">
        <v>0.4</v>
      </c>
      <c r="N22" s="38">
        <v>0.42</v>
      </c>
      <c r="O22" s="29">
        <v>0.52</v>
      </c>
      <c r="P22" s="38">
        <v>0.48</v>
      </c>
      <c r="Q22" s="29">
        <v>0.2</v>
      </c>
      <c r="R22" s="38">
        <v>0.21</v>
      </c>
      <c r="S22" s="29">
        <v>0.43</v>
      </c>
      <c r="T22" s="29">
        <f t="shared" si="1"/>
        <v>0.11000000000000001</v>
      </c>
      <c r="U22" s="37">
        <f>'Graphiques GE'!$B$22 + 'Graphiques GE'!$B$21</f>
        <v>0.28739434335457836</v>
      </c>
      <c r="V22" s="37">
        <f>'Graphiques GE'!$B$21</f>
        <v>0.10722767668791168</v>
      </c>
      <c r="W22" s="37">
        <f>'Graphiques GE'!$B$21</f>
        <v>0.10722767668791168</v>
      </c>
      <c r="X22" s="38">
        <f t="shared" si="2"/>
        <v>4.0000000000000036E-2</v>
      </c>
      <c r="Y22" s="39">
        <f>'Graphiques GE'!$B$34 + 'Graphiques GE'!$B$33</f>
        <v>1.0536708580760026</v>
      </c>
      <c r="Z22" s="39">
        <f>'Graphiques GE'!$B$33</f>
        <v>0.29533752474266894</v>
      </c>
      <c r="AA22" s="39">
        <f>'Graphiques GE'!$B$33</f>
        <v>0.29533752474266894</v>
      </c>
      <c r="AB22" s="40">
        <f t="shared" si="3"/>
        <v>0.15999999999999998</v>
      </c>
      <c r="AC22" s="39">
        <f>'Graphiques GE'!$B$46 + 'Graphiques GE'!$B$45</f>
        <v>0.37178314944023255</v>
      </c>
      <c r="AD22" s="39">
        <f>'Graphiques GE'!$B$45</f>
        <v>0.14225537166245478</v>
      </c>
      <c r="AE22" s="39">
        <f>'Graphiques GE'!$B$45</f>
        <v>0.14225537166245478</v>
      </c>
      <c r="AF22" s="38">
        <f t="shared" si="4"/>
        <v>0.31</v>
      </c>
      <c r="AG22" s="39">
        <f>'Graphiques GE'!$B$58 + 'Graphiques DE'!$B$57</f>
        <v>0.53699975053963456</v>
      </c>
      <c r="AH22" s="39">
        <f>'Graphiques GE'!$B$57</f>
        <v>0.2075215244223875</v>
      </c>
      <c r="AI22" s="39">
        <f>'Graphiques GE'!$B$57</f>
        <v>0.2075215244223875</v>
      </c>
      <c r="AJ22" s="40">
        <f t="shared" si="5"/>
        <v>2.0000000000000018E-2</v>
      </c>
      <c r="AK22" s="39">
        <f>'Graphiques GE'!$B$70 + 'Graphiques GE'!$B$69</f>
        <v>0.5728575523025986</v>
      </c>
      <c r="AL22" s="39">
        <f>'Graphiques GE'!$B$69</f>
        <v>0.20042699674704309</v>
      </c>
      <c r="AM22" s="39">
        <f>'Graphiques GE'!$B$69</f>
        <v>0.20042699674704309</v>
      </c>
      <c r="AN22" s="38">
        <f t="shared" si="6"/>
        <v>0.10999999999999999</v>
      </c>
      <c r="AO22" s="39">
        <f>'Graphiques GE'!$B$82 + 'Graphiques GE'!$B$81</f>
        <v>0.62056863786927963</v>
      </c>
      <c r="AP22" s="39">
        <f>'Graphiques GE'!$B$81</f>
        <v>0.23019363786927949</v>
      </c>
      <c r="AQ22" s="39">
        <f>'Graphiques GE'!$B$81</f>
        <v>0.23019363786927949</v>
      </c>
      <c r="AR22" s="40">
        <f t="shared" si="7"/>
        <v>0.38</v>
      </c>
      <c r="AS22" s="39">
        <f>'Graphiques GE'!$B$94 + 'Graphiques GE'!$B$93</f>
        <v>0.73969601685864683</v>
      </c>
      <c r="AT22" s="39">
        <f>'Graphiques GE'!$B$93</f>
        <v>0.25901546130309133</v>
      </c>
      <c r="AU22" s="39">
        <f>'Graphiques GE'!$B$93</f>
        <v>0.25901546130309133</v>
      </c>
      <c r="AV22" s="38">
        <f t="shared" si="8"/>
        <v>0.55000000000000004</v>
      </c>
      <c r="AW22" s="39">
        <f>'Graphiques GE'!$B$106 + 'Graphiques GE'!$B$105</f>
        <v>0.85081879847224129</v>
      </c>
      <c r="AX22" s="39">
        <f>'Graphiques GE'!$B$105</f>
        <v>0.28695964354266373</v>
      </c>
      <c r="AY22" s="39">
        <f>'Graphiques GE'!$B$105</f>
        <v>0.28695964354266373</v>
      </c>
      <c r="AZ22" s="40">
        <f t="shared" si="9"/>
        <v>0.35000000000000003</v>
      </c>
      <c r="BA22" s="39">
        <f>'Graphiques GE'!$B$118 + 'Graphiques GE'!$B$117</f>
        <v>0.63197043463947278</v>
      </c>
      <c r="BB22" s="39">
        <f>'Graphiques GE'!$B$117</f>
        <v>0.23213710130613951</v>
      </c>
      <c r="BC22" s="39">
        <f>'Graphiques GE'!$B$117</f>
        <v>0.23213710130613951</v>
      </c>
      <c r="BD22" s="38">
        <f t="shared" si="10"/>
        <v>0.15999999999999998</v>
      </c>
      <c r="BE22" s="39">
        <f>'Graphiques GE'!$B$130 + 'Graphiques GE'!$B$129</f>
        <v>0.70478713477952937</v>
      </c>
      <c r="BF22" s="39">
        <f>'Graphiques GE'!$B$129</f>
        <v>0.23582880144619614</v>
      </c>
      <c r="BG22" s="39">
        <f>'Graphiques GE'!$B$129</f>
        <v>0.23582880144619614</v>
      </c>
      <c r="BH22" s="40">
        <f t="shared" si="11"/>
        <v>0.11000000000000004</v>
      </c>
      <c r="BI22" s="39">
        <f>'Graphiques GE'!$B$142 + 'Graphiques GE'!$B$141</f>
        <v>0.81153767405702248</v>
      </c>
      <c r="BJ22" s="39">
        <f>'Graphiques GE'!$B$141</f>
        <v>0.23391267405702243</v>
      </c>
      <c r="BK22" s="39">
        <f>'Graphiques GE'!$B$141</f>
        <v>0.23391267405702243</v>
      </c>
      <c r="BL22" s="38">
        <f t="shared" si="12"/>
        <v>0.28999999999999998</v>
      </c>
      <c r="BM22" s="39">
        <f>'Graphiques GE'!$B$154 + 'Graphiques DE'!$B$153</f>
        <v>0.56607605340781397</v>
      </c>
      <c r="BN22" s="39">
        <f>'Graphiques GE'!$B$153</f>
        <v>0.22173892314865171</v>
      </c>
      <c r="BO22" s="39">
        <f>'Graphiques GE'!$B$153</f>
        <v>0.22173892314865171</v>
      </c>
      <c r="BP22" s="40">
        <f t="shared" si="13"/>
        <v>0.03</v>
      </c>
      <c r="BQ22" s="39">
        <f>'Graphiques GE'!$B$166 + 'Graphiques GE'!$B$165</f>
        <v>0.56460143918447681</v>
      </c>
      <c r="BR22" s="39">
        <f>'Graphiques GE'!$B$165</f>
        <v>0.21880977251781006</v>
      </c>
      <c r="BS22" s="39">
        <f>'Graphiques GE'!$B$165</f>
        <v>0.21880977251781006</v>
      </c>
      <c r="BT22" s="38">
        <f t="shared" si="14"/>
        <v>0.23</v>
      </c>
      <c r="BU22" s="39">
        <f>'Graphiques GE'!$B$178 + 'Graphiques GE'!$B$177</f>
        <v>0.57161198703238969</v>
      </c>
      <c r="BV22" s="39">
        <f>'Graphiques GE'!$B$177</f>
        <v>0.20072309814350064</v>
      </c>
      <c r="BW22" s="39">
        <f>'Graphiques GE'!$B$177</f>
        <v>0.20072309814350064</v>
      </c>
      <c r="BX22" s="40">
        <f t="shared" si="15"/>
        <v>0.32</v>
      </c>
      <c r="BY22" s="39">
        <f>'Graphiques GE'!$B$190 + 'Graphiques GE'!$B$189</f>
        <v>0.6523419865284209</v>
      </c>
      <c r="BZ22" s="39">
        <f>'Graphiques GE'!$B$189</f>
        <v>0.21467531986175423</v>
      </c>
      <c r="CA22" s="39">
        <f>'Graphiques GE'!$B$189</f>
        <v>0.21467531986175423</v>
      </c>
    </row>
    <row r="23" spans="1:79">
      <c r="A23" s="22">
        <v>43466</v>
      </c>
      <c r="B23" s="21">
        <f t="shared" si="0"/>
        <v>22</v>
      </c>
      <c r="C23" s="19">
        <v>52922948</v>
      </c>
      <c r="D23" s="24" t="e">
        <f>NA()</f>
        <v>#N/A</v>
      </c>
      <c r="E23" s="29">
        <v>0.03</v>
      </c>
      <c r="F23" s="38">
        <v>0.41</v>
      </c>
      <c r="G23" s="29">
        <v>0.28000000000000003</v>
      </c>
      <c r="H23" s="38">
        <v>0.33</v>
      </c>
      <c r="I23" s="29">
        <v>0.41</v>
      </c>
      <c r="J23" s="38">
        <v>0.37</v>
      </c>
      <c r="K23" s="29">
        <v>0.6</v>
      </c>
      <c r="L23" s="38">
        <v>0.78</v>
      </c>
      <c r="M23" s="29">
        <v>0.05</v>
      </c>
      <c r="N23" s="38">
        <v>0.26</v>
      </c>
      <c r="O23" s="29">
        <v>0.41</v>
      </c>
      <c r="P23" s="38">
        <v>0.19</v>
      </c>
      <c r="Q23" s="29">
        <v>0.17</v>
      </c>
      <c r="R23" s="38">
        <v>0.44</v>
      </c>
      <c r="S23" s="29">
        <v>0.75</v>
      </c>
      <c r="T23" s="29">
        <f t="shared" si="1"/>
        <v>0.26</v>
      </c>
      <c r="U23" s="37">
        <f>'Graphiques GE'!$B$22 + 'Graphiques GE'!$B$21</f>
        <v>0.28739434335457836</v>
      </c>
      <c r="V23" s="37">
        <f>'Graphiques GE'!$B$21</f>
        <v>0.10722767668791168</v>
      </c>
      <c r="W23" s="37">
        <f>'Graphiques GE'!$B$21</f>
        <v>0.10722767668791168</v>
      </c>
      <c r="X23" s="38">
        <f t="shared" si="2"/>
        <v>0.52</v>
      </c>
      <c r="Y23" s="39">
        <f>'Graphiques GE'!$B$34 + 'Graphiques GE'!$B$33</f>
        <v>1.0536708580760026</v>
      </c>
      <c r="Z23" s="39">
        <f>'Graphiques GE'!$B$33</f>
        <v>0.29533752474266894</v>
      </c>
      <c r="AA23" s="39">
        <f>'Graphiques GE'!$B$33</f>
        <v>0.29533752474266894</v>
      </c>
      <c r="AB23" s="40">
        <f t="shared" si="3"/>
        <v>0.16000000000000003</v>
      </c>
      <c r="AC23" s="39">
        <f>'Graphiques GE'!$B$46 + 'Graphiques GE'!$B$45</f>
        <v>0.37178314944023255</v>
      </c>
      <c r="AD23" s="39">
        <f>'Graphiques GE'!$B$45</f>
        <v>0.14225537166245478</v>
      </c>
      <c r="AE23" s="39">
        <f>'Graphiques GE'!$B$45</f>
        <v>0.14225537166245478</v>
      </c>
      <c r="AF23" s="38">
        <f t="shared" si="4"/>
        <v>0.11000000000000001</v>
      </c>
      <c r="AG23" s="39">
        <f>'Graphiques GE'!$B$58 + 'Graphiques DE'!$B$57</f>
        <v>0.53699975053963456</v>
      </c>
      <c r="AH23" s="39">
        <f>'Graphiques GE'!$B$57</f>
        <v>0.2075215244223875</v>
      </c>
      <c r="AI23" s="39">
        <f>'Graphiques GE'!$B$57</f>
        <v>0.2075215244223875</v>
      </c>
      <c r="AJ23" s="40">
        <f t="shared" si="5"/>
        <v>9.9999999999999534E-3</v>
      </c>
      <c r="AK23" s="39">
        <f>'Graphiques GE'!$B$70 + 'Graphiques GE'!$B$69</f>
        <v>0.5728575523025986</v>
      </c>
      <c r="AL23" s="39">
        <f>'Graphiques GE'!$B$69</f>
        <v>0.20042699674704309</v>
      </c>
      <c r="AM23" s="39">
        <f>'Graphiques GE'!$B$69</f>
        <v>0.20042699674704309</v>
      </c>
      <c r="AN23" s="38">
        <f t="shared" si="6"/>
        <v>0.21999999999999997</v>
      </c>
      <c r="AO23" s="39">
        <f>'Graphiques GE'!$B$82 + 'Graphiques GE'!$B$81</f>
        <v>0.62056863786927963</v>
      </c>
      <c r="AP23" s="39">
        <f>'Graphiques GE'!$B$81</f>
        <v>0.23019363786927949</v>
      </c>
      <c r="AQ23" s="39">
        <f>'Graphiques GE'!$B$81</f>
        <v>0.23019363786927949</v>
      </c>
      <c r="AR23" s="40">
        <f t="shared" si="7"/>
        <v>0.18000000000000005</v>
      </c>
      <c r="AS23" s="39">
        <f>'Graphiques GE'!$B$94 + 'Graphiques GE'!$B$93</f>
        <v>0.73969601685864683</v>
      </c>
      <c r="AT23" s="39">
        <f>'Graphiques GE'!$B$93</f>
        <v>0.25901546130309133</v>
      </c>
      <c r="AU23" s="39">
        <f>'Graphiques GE'!$B$93</f>
        <v>0.25901546130309133</v>
      </c>
      <c r="AV23" s="38">
        <f t="shared" si="8"/>
        <v>4.9999999999999933E-2</v>
      </c>
      <c r="AW23" s="39">
        <f>'Graphiques GE'!$B$106 + 'Graphiques GE'!$B$105</f>
        <v>0.85081879847224129</v>
      </c>
      <c r="AX23" s="39">
        <f>'Graphiques GE'!$B$105</f>
        <v>0.28695964354266373</v>
      </c>
      <c r="AY23" s="39">
        <f>'Graphiques GE'!$B$105</f>
        <v>0.28695964354266373</v>
      </c>
      <c r="AZ23" s="40">
        <f t="shared" si="9"/>
        <v>0.51</v>
      </c>
      <c r="BA23" s="39">
        <f>'Graphiques GE'!$B$118 + 'Graphiques GE'!$B$117</f>
        <v>0.63197043463947278</v>
      </c>
      <c r="BB23" s="39">
        <f>'Graphiques GE'!$B$117</f>
        <v>0.23213710130613951</v>
      </c>
      <c r="BC23" s="39">
        <f>'Graphiques GE'!$B$117</f>
        <v>0.23213710130613951</v>
      </c>
      <c r="BD23" s="38">
        <f t="shared" si="10"/>
        <v>0.33999999999999997</v>
      </c>
      <c r="BE23" s="39">
        <f>'Graphiques GE'!$B$130 + 'Graphiques GE'!$B$129</f>
        <v>0.70478713477952937</v>
      </c>
      <c r="BF23" s="39">
        <f>'Graphiques GE'!$B$129</f>
        <v>0.23582880144619614</v>
      </c>
      <c r="BG23" s="39">
        <f>'Graphiques GE'!$B$129</f>
        <v>0.23582880144619614</v>
      </c>
      <c r="BH23" s="40">
        <f t="shared" si="11"/>
        <v>0.33</v>
      </c>
      <c r="BI23" s="39">
        <f>'Graphiques GE'!$B$142 + 'Graphiques GE'!$B$141</f>
        <v>0.81153767405702248</v>
      </c>
      <c r="BJ23" s="39">
        <f>'Graphiques GE'!$B$141</f>
        <v>0.23391267405702243</v>
      </c>
      <c r="BK23" s="39">
        <f>'Graphiques GE'!$B$141</f>
        <v>0.23391267405702243</v>
      </c>
      <c r="BL23" s="38">
        <f t="shared" si="12"/>
        <v>0</v>
      </c>
      <c r="BM23" s="39">
        <f>'Graphiques GE'!$B$154 + 'Graphiques DE'!$B$153</f>
        <v>0.56607605340781397</v>
      </c>
      <c r="BN23" s="39">
        <f>'Graphiques GE'!$B$153</f>
        <v>0.22173892314865171</v>
      </c>
      <c r="BO23" s="39">
        <f>'Graphiques GE'!$B$153</f>
        <v>0.22173892314865171</v>
      </c>
      <c r="BP23" s="40">
        <f t="shared" si="13"/>
        <v>0</v>
      </c>
      <c r="BQ23" s="39">
        <f>'Graphiques GE'!$B$166 + 'Graphiques GE'!$B$165</f>
        <v>0.56460143918447681</v>
      </c>
      <c r="BR23" s="39">
        <f>'Graphiques GE'!$B$165</f>
        <v>0.21880977251781006</v>
      </c>
      <c r="BS23" s="39">
        <f>'Graphiques GE'!$B$165</f>
        <v>0.21880977251781006</v>
      </c>
      <c r="BT23" s="38">
        <f t="shared" si="14"/>
        <v>0.2</v>
      </c>
      <c r="BU23" s="39">
        <f>'Graphiques GE'!$B$178 + 'Graphiques GE'!$B$177</f>
        <v>0.57161198703238969</v>
      </c>
      <c r="BV23" s="39">
        <f>'Graphiques GE'!$B$177</f>
        <v>0.20072309814350064</v>
      </c>
      <c r="BW23" s="39">
        <f>'Graphiques GE'!$B$177</f>
        <v>0.20072309814350064</v>
      </c>
      <c r="BX23" s="40">
        <f t="shared" si="15"/>
        <v>0.46</v>
      </c>
      <c r="BY23" s="39">
        <f>'Graphiques GE'!$B$190 + 'Graphiques GE'!$B$189</f>
        <v>0.6523419865284209</v>
      </c>
      <c r="BZ23" s="39">
        <f>'Graphiques GE'!$B$189</f>
        <v>0.21467531986175423</v>
      </c>
      <c r="CA23" s="39">
        <f>'Graphiques GE'!$B$189</f>
        <v>0.21467531986175423</v>
      </c>
    </row>
    <row r="24" spans="1:79">
      <c r="A24" s="22">
        <v>43497</v>
      </c>
      <c r="B24" s="20">
        <f t="shared" si="0"/>
        <v>23</v>
      </c>
      <c r="C24" s="19">
        <v>52927615</v>
      </c>
      <c r="D24" s="24" t="e">
        <f>NA()</f>
        <v>#N/A</v>
      </c>
      <c r="E24" s="29">
        <v>0.28999999999999998</v>
      </c>
      <c r="F24" s="38">
        <v>0.93</v>
      </c>
      <c r="G24" s="29">
        <v>0.12</v>
      </c>
      <c r="H24" s="38">
        <v>0.22</v>
      </c>
      <c r="I24" s="29">
        <v>0.4</v>
      </c>
      <c r="J24" s="38">
        <v>0.59</v>
      </c>
      <c r="K24" s="29">
        <v>0.78</v>
      </c>
      <c r="L24" s="38">
        <v>0.83</v>
      </c>
      <c r="M24" s="29">
        <v>0.56000000000000005</v>
      </c>
      <c r="N24" s="38">
        <v>0.6</v>
      </c>
      <c r="O24" s="29">
        <v>0.74</v>
      </c>
      <c r="P24" s="38">
        <v>0.19</v>
      </c>
      <c r="Q24" s="29">
        <v>0.17</v>
      </c>
      <c r="R24" s="38">
        <v>0.24</v>
      </c>
      <c r="S24" s="29">
        <v>0.28999999999999998</v>
      </c>
      <c r="T24" s="29">
        <f t="shared" si="1"/>
        <v>0.10000000000000003</v>
      </c>
      <c r="U24" s="37">
        <f>'Graphiques GE'!$B$22 + 'Graphiques GE'!$B$21</f>
        <v>0.28739434335457836</v>
      </c>
      <c r="V24" s="37">
        <f>'Graphiques GE'!$B$21</f>
        <v>0.10722767668791168</v>
      </c>
      <c r="W24" s="37">
        <f>'Graphiques GE'!$B$21</f>
        <v>0.10722767668791168</v>
      </c>
      <c r="X24" s="38">
        <f t="shared" si="2"/>
        <v>0.14000000000000001</v>
      </c>
      <c r="Y24" s="39">
        <f>'Graphiques GE'!$B$34 + 'Graphiques GE'!$B$33</f>
        <v>1.0536708580760026</v>
      </c>
      <c r="Z24" s="39">
        <f>'Graphiques GE'!$B$33</f>
        <v>0.29533752474266894</v>
      </c>
      <c r="AA24" s="39">
        <f>'Graphiques GE'!$B$33</f>
        <v>0.29533752474266894</v>
      </c>
      <c r="AB24" s="40">
        <f t="shared" si="3"/>
        <v>0.13</v>
      </c>
      <c r="AC24" s="39">
        <f>'Graphiques GE'!$B$46 + 'Graphiques GE'!$B$45</f>
        <v>0.37178314944023255</v>
      </c>
      <c r="AD24" s="39">
        <f>'Graphiques GE'!$B$45</f>
        <v>0.14225537166245478</v>
      </c>
      <c r="AE24" s="39">
        <f>'Graphiques GE'!$B$45</f>
        <v>0.14225537166245478</v>
      </c>
      <c r="AF24" s="38">
        <f t="shared" si="4"/>
        <v>6.0000000000000026E-2</v>
      </c>
      <c r="AG24" s="39">
        <f>'Graphiques GE'!$B$58 + 'Graphiques DE'!$B$57</f>
        <v>0.53699975053963456</v>
      </c>
      <c r="AH24" s="39">
        <f>'Graphiques GE'!$B$57</f>
        <v>0.2075215244223875</v>
      </c>
      <c r="AI24" s="39">
        <f>'Graphiques GE'!$B$57</f>
        <v>0.2075215244223875</v>
      </c>
      <c r="AJ24" s="40">
        <f t="shared" si="5"/>
        <v>2.0000000000000018E-2</v>
      </c>
      <c r="AK24" s="39">
        <f>'Graphiques GE'!$B$70 + 'Graphiques GE'!$B$69</f>
        <v>0.5728575523025986</v>
      </c>
      <c r="AL24" s="39">
        <f>'Graphiques GE'!$B$69</f>
        <v>0.20042699674704309</v>
      </c>
      <c r="AM24" s="39">
        <f>'Graphiques GE'!$B$69</f>
        <v>0.20042699674704309</v>
      </c>
      <c r="AN24" s="38">
        <f t="shared" si="6"/>
        <v>7.999999999999996E-2</v>
      </c>
      <c r="AO24" s="39">
        <f>'Graphiques GE'!$B$82 + 'Graphiques GE'!$B$81</f>
        <v>0.62056863786927963</v>
      </c>
      <c r="AP24" s="39">
        <f>'Graphiques GE'!$B$81</f>
        <v>0.23019363786927949</v>
      </c>
      <c r="AQ24" s="39">
        <f>'Graphiques GE'!$B$81</f>
        <v>0.23019363786927949</v>
      </c>
      <c r="AR24" s="40">
        <f t="shared" si="7"/>
        <v>0.18000000000000005</v>
      </c>
      <c r="AS24" s="39">
        <f>'Graphiques GE'!$B$94 + 'Graphiques GE'!$B$93</f>
        <v>0.73969601685864683</v>
      </c>
      <c r="AT24" s="39">
        <f>'Graphiques GE'!$B$93</f>
        <v>0.25901546130309133</v>
      </c>
      <c r="AU24" s="39">
        <f>'Graphiques GE'!$B$93</f>
        <v>0.25901546130309133</v>
      </c>
      <c r="AV24" s="38">
        <f t="shared" si="8"/>
        <v>1.9999999999999907E-2</v>
      </c>
      <c r="AW24" s="39">
        <f>'Graphiques GE'!$B$106 + 'Graphiques GE'!$B$105</f>
        <v>0.85081879847224129</v>
      </c>
      <c r="AX24" s="39">
        <f>'Graphiques GE'!$B$105</f>
        <v>0.28695964354266373</v>
      </c>
      <c r="AY24" s="39">
        <f>'Graphiques GE'!$B$105</f>
        <v>0.28695964354266373</v>
      </c>
      <c r="AZ24" s="40">
        <f t="shared" si="9"/>
        <v>0</v>
      </c>
      <c r="BA24" s="39">
        <f>'Graphiques GE'!$B$118 + 'Graphiques GE'!$B$117</f>
        <v>0.63197043463947278</v>
      </c>
      <c r="BB24" s="39">
        <f>'Graphiques GE'!$B$117</f>
        <v>0.23213710130613951</v>
      </c>
      <c r="BC24" s="39">
        <f>'Graphiques GE'!$B$117</f>
        <v>0.23213710130613951</v>
      </c>
      <c r="BD24" s="38">
        <f t="shared" si="10"/>
        <v>3.9999999999999925E-2</v>
      </c>
      <c r="BE24" s="39">
        <f>'Graphiques GE'!$B$130 + 'Graphiques GE'!$B$129</f>
        <v>0.70478713477952937</v>
      </c>
      <c r="BF24" s="39">
        <f>'Graphiques GE'!$B$129</f>
        <v>0.23582880144619614</v>
      </c>
      <c r="BG24" s="39">
        <f>'Graphiques GE'!$B$129</f>
        <v>0.23582880144619614</v>
      </c>
      <c r="BH24" s="40">
        <f t="shared" si="11"/>
        <v>4.0000000000000036E-2</v>
      </c>
      <c r="BI24" s="39">
        <f>'Graphiques GE'!$B$142 + 'Graphiques GE'!$B$141</f>
        <v>0.81153767405702248</v>
      </c>
      <c r="BJ24" s="39">
        <f>'Graphiques GE'!$B$141</f>
        <v>0.23391267405702243</v>
      </c>
      <c r="BK24" s="39">
        <f>'Graphiques GE'!$B$141</f>
        <v>0.23391267405702243</v>
      </c>
      <c r="BL24" s="38">
        <f t="shared" si="12"/>
        <v>9.0000000000000024E-2</v>
      </c>
      <c r="BM24" s="39">
        <f>'Graphiques GE'!$B$154 + 'Graphiques DE'!$B$153</f>
        <v>0.56607605340781397</v>
      </c>
      <c r="BN24" s="39">
        <f>'Graphiques GE'!$B$153</f>
        <v>0.22173892314865171</v>
      </c>
      <c r="BO24" s="39">
        <f>'Graphiques GE'!$B$153</f>
        <v>0.22173892314865171</v>
      </c>
      <c r="BP24" s="40">
        <f t="shared" si="13"/>
        <v>0.12999999999999998</v>
      </c>
      <c r="BQ24" s="39">
        <f>'Graphiques GE'!$B$166 + 'Graphiques GE'!$B$165</f>
        <v>0.56460143918447681</v>
      </c>
      <c r="BR24" s="39">
        <f>'Graphiques GE'!$B$165</f>
        <v>0.21880977251781006</v>
      </c>
      <c r="BS24" s="39">
        <f>'Graphiques GE'!$B$165</f>
        <v>0.21880977251781006</v>
      </c>
      <c r="BT24" s="38">
        <f t="shared" si="14"/>
        <v>9.0000000000000024E-2</v>
      </c>
      <c r="BU24" s="39">
        <f>'Graphiques GE'!$B$178 + 'Graphiques GE'!$B$177</f>
        <v>0.57161198703238969</v>
      </c>
      <c r="BV24" s="39">
        <f>'Graphiques GE'!$B$177</f>
        <v>0.20072309814350064</v>
      </c>
      <c r="BW24" s="39">
        <f>'Graphiques GE'!$B$177</f>
        <v>0.20072309814350064</v>
      </c>
      <c r="BX24" s="40">
        <f t="shared" si="15"/>
        <v>0.06</v>
      </c>
      <c r="BY24" s="39">
        <f>'Graphiques GE'!$B$190 + 'Graphiques GE'!$B$189</f>
        <v>0.6523419865284209</v>
      </c>
      <c r="BZ24" s="39">
        <f>'Graphiques GE'!$B$189</f>
        <v>0.21467531986175423</v>
      </c>
      <c r="CA24" s="39">
        <f>'Graphiques GE'!$B$189</f>
        <v>0.21467531986175423</v>
      </c>
    </row>
    <row r="25" spans="1:79">
      <c r="A25" s="22">
        <v>43497</v>
      </c>
      <c r="B25" s="21">
        <f t="shared" si="0"/>
        <v>24</v>
      </c>
      <c r="C25" s="19">
        <v>52933260</v>
      </c>
      <c r="D25" s="24" t="e">
        <f>NA()</f>
        <v>#N/A</v>
      </c>
      <c r="E25" s="29">
        <v>0.39</v>
      </c>
      <c r="F25" s="38">
        <v>0.79</v>
      </c>
      <c r="G25" s="29">
        <v>0.25</v>
      </c>
      <c r="H25" s="38">
        <v>0.28000000000000003</v>
      </c>
      <c r="I25" s="29">
        <v>0.38</v>
      </c>
      <c r="J25" s="38">
        <v>0.51</v>
      </c>
      <c r="K25" s="29">
        <v>0.6</v>
      </c>
      <c r="L25" s="38">
        <v>0.81</v>
      </c>
      <c r="M25" s="29">
        <v>0.56000000000000005</v>
      </c>
      <c r="N25" s="38">
        <v>0.56000000000000005</v>
      </c>
      <c r="O25" s="29">
        <v>0.7</v>
      </c>
      <c r="P25" s="38">
        <v>0.28000000000000003</v>
      </c>
      <c r="Q25" s="29">
        <v>0.3</v>
      </c>
      <c r="R25" s="38">
        <v>0.33</v>
      </c>
      <c r="S25" s="29">
        <v>0.35</v>
      </c>
      <c r="T25" s="29">
        <f t="shared" si="1"/>
        <v>0.33</v>
      </c>
      <c r="U25" s="37">
        <f>'Graphiques GE'!$B$22 + 'Graphiques GE'!$B$21</f>
        <v>0.28739434335457836</v>
      </c>
      <c r="V25" s="37">
        <f>'Graphiques GE'!$B$21</f>
        <v>0.10722767668791168</v>
      </c>
      <c r="W25" s="37">
        <f>'Graphiques GE'!$B$21</f>
        <v>0.10722767668791168</v>
      </c>
      <c r="X25" s="38">
        <f t="shared" si="2"/>
        <v>0.16000000000000003</v>
      </c>
      <c r="Y25" s="39">
        <f>'Graphiques GE'!$B$34 + 'Graphiques GE'!$B$33</f>
        <v>1.0536708580760026</v>
      </c>
      <c r="Z25" s="39">
        <f>'Graphiques GE'!$B$33</f>
        <v>0.29533752474266894</v>
      </c>
      <c r="AA25" s="39">
        <f>'Graphiques GE'!$B$33</f>
        <v>0.29533752474266894</v>
      </c>
      <c r="AB25" s="40">
        <f t="shared" si="3"/>
        <v>0.21</v>
      </c>
      <c r="AC25" s="39">
        <f>'Graphiques GE'!$B$46 + 'Graphiques GE'!$B$45</f>
        <v>0.37178314944023255</v>
      </c>
      <c r="AD25" s="39">
        <f>'Graphiques GE'!$B$45</f>
        <v>0.14225537166245478</v>
      </c>
      <c r="AE25" s="39">
        <f>'Graphiques GE'!$B$45</f>
        <v>0.14225537166245478</v>
      </c>
      <c r="AF25" s="38">
        <f t="shared" si="4"/>
        <v>8.0000000000000016E-2</v>
      </c>
      <c r="AG25" s="39">
        <f>'Graphiques GE'!$B$58 + 'Graphiques DE'!$B$57</f>
        <v>0.53699975053963456</v>
      </c>
      <c r="AH25" s="39">
        <f>'Graphiques GE'!$B$57</f>
        <v>0.2075215244223875</v>
      </c>
      <c r="AI25" s="39">
        <f>'Graphiques GE'!$B$57</f>
        <v>0.2075215244223875</v>
      </c>
      <c r="AJ25" s="40">
        <f t="shared" si="5"/>
        <v>9.9999999999999978E-2</v>
      </c>
      <c r="AK25" s="39">
        <f>'Graphiques GE'!$B$70 + 'Graphiques GE'!$B$69</f>
        <v>0.5728575523025986</v>
      </c>
      <c r="AL25" s="39">
        <f>'Graphiques GE'!$B$69</f>
        <v>0.20042699674704309</v>
      </c>
      <c r="AM25" s="39">
        <f>'Graphiques GE'!$B$69</f>
        <v>0.20042699674704309</v>
      </c>
      <c r="AN25" s="38">
        <f t="shared" si="6"/>
        <v>0.18</v>
      </c>
      <c r="AO25" s="39">
        <f>'Graphiques GE'!$B$82 + 'Graphiques GE'!$B$81</f>
        <v>0.62056863786927963</v>
      </c>
      <c r="AP25" s="39">
        <f>'Graphiques GE'!$B$81</f>
        <v>0.23019363786927949</v>
      </c>
      <c r="AQ25" s="39">
        <f>'Graphiques GE'!$B$81</f>
        <v>0.23019363786927949</v>
      </c>
      <c r="AR25" s="40">
        <f t="shared" si="7"/>
        <v>7.999999999999996E-2</v>
      </c>
      <c r="AS25" s="39">
        <f>'Graphiques GE'!$B$94 + 'Graphiques GE'!$B$93</f>
        <v>0.73969601685864683</v>
      </c>
      <c r="AT25" s="39">
        <f>'Graphiques GE'!$B$93</f>
        <v>0.25901546130309133</v>
      </c>
      <c r="AU25" s="39">
        <f>'Graphiques GE'!$B$93</f>
        <v>0.25901546130309133</v>
      </c>
      <c r="AV25" s="38">
        <f t="shared" si="8"/>
        <v>0.1100000000000001</v>
      </c>
      <c r="AW25" s="39">
        <f>'Graphiques GE'!$B$106 + 'Graphiques GE'!$B$105</f>
        <v>0.85081879847224129</v>
      </c>
      <c r="AX25" s="39">
        <f>'Graphiques GE'!$B$105</f>
        <v>0.28695964354266373</v>
      </c>
      <c r="AY25" s="39">
        <f>'Graphiques GE'!$B$105</f>
        <v>0.28695964354266373</v>
      </c>
      <c r="AZ25" s="40">
        <f t="shared" si="9"/>
        <v>0.28000000000000003</v>
      </c>
      <c r="BA25" s="39">
        <f>'Graphiques GE'!$B$118 + 'Graphiques GE'!$B$117</f>
        <v>0.63197043463947278</v>
      </c>
      <c r="BB25" s="39">
        <f>'Graphiques GE'!$B$117</f>
        <v>0.23213710130613951</v>
      </c>
      <c r="BC25" s="39">
        <f>'Graphiques GE'!$B$117</f>
        <v>0.23213710130613951</v>
      </c>
      <c r="BD25" s="38">
        <f t="shared" si="10"/>
        <v>0.22000000000000003</v>
      </c>
      <c r="BE25" s="39">
        <f>'Graphiques GE'!$B$130 + 'Graphiques GE'!$B$129</f>
        <v>0.70478713477952937</v>
      </c>
      <c r="BF25" s="39">
        <f>'Graphiques GE'!$B$129</f>
        <v>0.23582880144619614</v>
      </c>
      <c r="BG25" s="39">
        <f>'Graphiques GE'!$B$129</f>
        <v>0.23582880144619614</v>
      </c>
      <c r="BH25" s="40">
        <f t="shared" si="11"/>
        <v>0.21999999999999997</v>
      </c>
      <c r="BI25" s="39">
        <f>'Graphiques GE'!$B$142 + 'Graphiques GE'!$B$141</f>
        <v>0.81153767405702248</v>
      </c>
      <c r="BJ25" s="39">
        <f>'Graphiques GE'!$B$141</f>
        <v>0.23391267405702243</v>
      </c>
      <c r="BK25" s="39">
        <f>'Graphiques GE'!$B$141</f>
        <v>0.23391267405702243</v>
      </c>
      <c r="BL25" s="38">
        <f t="shared" si="12"/>
        <v>0.13000000000000003</v>
      </c>
      <c r="BM25" s="39">
        <f>'Graphiques GE'!$B$154 + 'Graphiques DE'!$B$153</f>
        <v>0.56607605340781397</v>
      </c>
      <c r="BN25" s="39">
        <f>'Graphiques GE'!$B$153</f>
        <v>0.22173892314865171</v>
      </c>
      <c r="BO25" s="39">
        <f>'Graphiques GE'!$B$153</f>
        <v>0.22173892314865171</v>
      </c>
      <c r="BP25" s="40">
        <f t="shared" si="13"/>
        <v>0.22999999999999998</v>
      </c>
      <c r="BQ25" s="39">
        <f>'Graphiques GE'!$B$166 + 'Graphiques GE'!$B$165</f>
        <v>0.56460143918447681</v>
      </c>
      <c r="BR25" s="39">
        <f>'Graphiques GE'!$B$165</f>
        <v>0.21880977251781006</v>
      </c>
      <c r="BS25" s="39">
        <f>'Graphiques GE'!$B$165</f>
        <v>0.21880977251781006</v>
      </c>
      <c r="BT25" s="38">
        <f t="shared" si="14"/>
        <v>4.9999999999999989E-2</v>
      </c>
      <c r="BU25" s="39">
        <f>'Graphiques GE'!$B$178 + 'Graphiques GE'!$B$177</f>
        <v>0.57161198703238969</v>
      </c>
      <c r="BV25" s="39">
        <f>'Graphiques GE'!$B$177</f>
        <v>0.20072309814350064</v>
      </c>
      <c r="BW25" s="39">
        <f>'Graphiques GE'!$B$177</f>
        <v>0.20072309814350064</v>
      </c>
      <c r="BX25" s="40">
        <f t="shared" si="15"/>
        <v>0.13</v>
      </c>
      <c r="BY25" s="39">
        <f>'Graphiques GE'!$B$190 + 'Graphiques GE'!$B$189</f>
        <v>0.6523419865284209</v>
      </c>
      <c r="BZ25" s="39">
        <f>'Graphiques GE'!$B$189</f>
        <v>0.21467531986175423</v>
      </c>
      <c r="CA25" s="39">
        <f>'Graphiques GE'!$B$189</f>
        <v>0.21467531986175423</v>
      </c>
    </row>
    <row r="26" spans="1:79">
      <c r="A26" s="22">
        <v>43497</v>
      </c>
      <c r="B26" s="20">
        <f t="shared" si="0"/>
        <v>25</v>
      </c>
      <c r="C26" s="19">
        <v>52937967</v>
      </c>
      <c r="D26" s="24" t="e">
        <f>NA()</f>
        <v>#N/A</v>
      </c>
      <c r="E26" s="29">
        <v>0.06</v>
      </c>
      <c r="F26" s="38">
        <v>0.63</v>
      </c>
      <c r="G26" s="29">
        <v>0.04</v>
      </c>
      <c r="H26" s="38">
        <v>0.2</v>
      </c>
      <c r="I26" s="29">
        <v>0.28000000000000003</v>
      </c>
      <c r="J26" s="38">
        <v>0.33</v>
      </c>
      <c r="K26" s="29">
        <v>0.52</v>
      </c>
      <c r="L26" s="38">
        <v>0.7</v>
      </c>
      <c r="M26" s="29">
        <v>0.28000000000000003</v>
      </c>
      <c r="N26" s="38">
        <v>0.34</v>
      </c>
      <c r="O26" s="29">
        <v>0.48</v>
      </c>
      <c r="P26" s="38">
        <v>0.15</v>
      </c>
      <c r="Q26" s="29">
        <v>7.0000000000000007E-2</v>
      </c>
      <c r="R26" s="38">
        <v>0.28000000000000003</v>
      </c>
      <c r="S26" s="29">
        <v>0.48</v>
      </c>
      <c r="T26" s="29">
        <f t="shared" si="1"/>
        <v>0.32</v>
      </c>
      <c r="U26" s="37">
        <f>'Graphiques GE'!$B$22 + 'Graphiques GE'!$B$21</f>
        <v>0.28739434335457836</v>
      </c>
      <c r="V26" s="37">
        <f>'Graphiques GE'!$B$21</f>
        <v>0.10722767668791168</v>
      </c>
      <c r="W26" s="37">
        <f>'Graphiques GE'!$B$21</f>
        <v>0.10722767668791168</v>
      </c>
      <c r="X26" s="38">
        <f t="shared" si="2"/>
        <v>0.32999999999999996</v>
      </c>
      <c r="Y26" s="39">
        <f>'Graphiques GE'!$B$34 + 'Graphiques GE'!$B$33</f>
        <v>1.0536708580760026</v>
      </c>
      <c r="Z26" s="39">
        <f>'Graphiques GE'!$B$33</f>
        <v>0.29533752474266894</v>
      </c>
      <c r="AA26" s="39">
        <f>'Graphiques GE'!$B$33</f>
        <v>0.29533752474266894</v>
      </c>
      <c r="AB26" s="40">
        <f t="shared" si="3"/>
        <v>0.04</v>
      </c>
      <c r="AC26" s="39">
        <f>'Graphiques GE'!$B$46 + 'Graphiques GE'!$B$45</f>
        <v>0.37178314944023255</v>
      </c>
      <c r="AD26" s="39">
        <f>'Graphiques GE'!$B$45</f>
        <v>0.14225537166245478</v>
      </c>
      <c r="AE26" s="39">
        <f>'Graphiques GE'!$B$45</f>
        <v>0.14225537166245478</v>
      </c>
      <c r="AF26" s="38">
        <f t="shared" si="4"/>
        <v>0.03</v>
      </c>
      <c r="AG26" s="39">
        <f>'Graphiques GE'!$B$58 + 'Graphiques DE'!$B$57</f>
        <v>0.53699975053963456</v>
      </c>
      <c r="AH26" s="39">
        <f>'Graphiques GE'!$B$57</f>
        <v>0.2075215244223875</v>
      </c>
      <c r="AI26" s="39">
        <f>'Graphiques GE'!$B$57</f>
        <v>0.2075215244223875</v>
      </c>
      <c r="AJ26" s="40">
        <f t="shared" si="5"/>
        <v>1.9999999999999962E-2</v>
      </c>
      <c r="AK26" s="39">
        <f>'Graphiques GE'!$B$70 + 'Graphiques GE'!$B$69</f>
        <v>0.5728575523025986</v>
      </c>
      <c r="AL26" s="39">
        <f>'Graphiques GE'!$B$69</f>
        <v>0.20042699674704309</v>
      </c>
      <c r="AM26" s="39">
        <f>'Graphiques GE'!$B$69</f>
        <v>0.20042699674704309</v>
      </c>
      <c r="AN26" s="38">
        <f t="shared" si="6"/>
        <v>1.0000000000000009E-2</v>
      </c>
      <c r="AO26" s="39">
        <f>'Graphiques GE'!$B$82 + 'Graphiques GE'!$B$81</f>
        <v>0.62056863786927963</v>
      </c>
      <c r="AP26" s="39">
        <f>'Graphiques GE'!$B$81</f>
        <v>0.23019363786927949</v>
      </c>
      <c r="AQ26" s="39">
        <f>'Graphiques GE'!$B$81</f>
        <v>0.23019363786927949</v>
      </c>
      <c r="AR26" s="40">
        <f t="shared" si="7"/>
        <v>4.9999999999999933E-2</v>
      </c>
      <c r="AS26" s="39">
        <f>'Graphiques GE'!$B$94 + 'Graphiques GE'!$B$93</f>
        <v>0.73969601685864683</v>
      </c>
      <c r="AT26" s="39">
        <f>'Graphiques GE'!$B$93</f>
        <v>0.25901546130309133</v>
      </c>
      <c r="AU26" s="39">
        <f>'Graphiques GE'!$B$93</f>
        <v>0.25901546130309133</v>
      </c>
      <c r="AV26" s="38">
        <f t="shared" si="8"/>
        <v>0.13</v>
      </c>
      <c r="AW26" s="39">
        <f>'Graphiques GE'!$B$106 + 'Graphiques GE'!$B$105</f>
        <v>0.85081879847224129</v>
      </c>
      <c r="AX26" s="39">
        <f>'Graphiques GE'!$B$105</f>
        <v>0.28695964354266373</v>
      </c>
      <c r="AY26" s="39">
        <f>'Graphiques GE'!$B$105</f>
        <v>0.28695964354266373</v>
      </c>
      <c r="AZ26" s="40">
        <f t="shared" si="9"/>
        <v>0.21999999999999997</v>
      </c>
      <c r="BA26" s="39">
        <f>'Graphiques GE'!$B$118 + 'Graphiques GE'!$B$117</f>
        <v>0.63197043463947278</v>
      </c>
      <c r="BB26" s="39">
        <f>'Graphiques GE'!$B$117</f>
        <v>0.23213710130613951</v>
      </c>
      <c r="BC26" s="39">
        <f>'Graphiques GE'!$B$117</f>
        <v>0.23213710130613951</v>
      </c>
      <c r="BD26" s="38">
        <f t="shared" si="10"/>
        <v>0.18</v>
      </c>
      <c r="BE26" s="39">
        <f>'Graphiques GE'!$B$130 + 'Graphiques GE'!$B$129</f>
        <v>0.70478713477952937</v>
      </c>
      <c r="BF26" s="39">
        <f>'Graphiques GE'!$B$129</f>
        <v>0.23582880144619614</v>
      </c>
      <c r="BG26" s="39">
        <f>'Graphiques GE'!$B$129</f>
        <v>0.23582880144619614</v>
      </c>
      <c r="BH26" s="40">
        <f t="shared" si="11"/>
        <v>0.27</v>
      </c>
      <c r="BI26" s="39">
        <f>'Graphiques GE'!$B$142 + 'Graphiques GE'!$B$141</f>
        <v>0.81153767405702248</v>
      </c>
      <c r="BJ26" s="39">
        <f>'Graphiques GE'!$B$141</f>
        <v>0.23391267405702243</v>
      </c>
      <c r="BK26" s="39">
        <f>'Graphiques GE'!$B$141</f>
        <v>0.23391267405702243</v>
      </c>
      <c r="BL26" s="38">
        <f t="shared" si="12"/>
        <v>0</v>
      </c>
      <c r="BM26" s="39">
        <f>'Graphiques GE'!$B$154 + 'Graphiques DE'!$B$153</f>
        <v>0.56607605340781397</v>
      </c>
      <c r="BN26" s="39">
        <f>'Graphiques GE'!$B$153</f>
        <v>0.22173892314865171</v>
      </c>
      <c r="BO26" s="39">
        <f>'Graphiques GE'!$B$153</f>
        <v>0.22173892314865171</v>
      </c>
      <c r="BP26" s="40">
        <f t="shared" si="13"/>
        <v>0.13999999999999999</v>
      </c>
      <c r="BQ26" s="39">
        <f>'Graphiques GE'!$B$166 + 'Graphiques GE'!$B$165</f>
        <v>0.56460143918447681</v>
      </c>
      <c r="BR26" s="39">
        <f>'Graphiques GE'!$B$165</f>
        <v>0.21880977251781006</v>
      </c>
      <c r="BS26" s="39">
        <f>'Graphiques GE'!$B$165</f>
        <v>0.21880977251781006</v>
      </c>
      <c r="BT26" s="38">
        <f t="shared" si="14"/>
        <v>7.999999999999996E-2</v>
      </c>
      <c r="BU26" s="39">
        <f>'Graphiques GE'!$B$178 + 'Graphiques GE'!$B$177</f>
        <v>0.57161198703238969</v>
      </c>
      <c r="BV26" s="39">
        <f>'Graphiques GE'!$B$177</f>
        <v>0.20072309814350064</v>
      </c>
      <c r="BW26" s="39">
        <f>'Graphiques GE'!$B$177</f>
        <v>0.20072309814350064</v>
      </c>
      <c r="BX26" s="40">
        <f t="shared" si="15"/>
        <v>3.999999999999998E-2</v>
      </c>
      <c r="BY26" s="39">
        <f>'Graphiques GE'!$B$190 + 'Graphiques GE'!$B$189</f>
        <v>0.6523419865284209</v>
      </c>
      <c r="BZ26" s="39">
        <f>'Graphiques GE'!$B$189</f>
        <v>0.21467531986175423</v>
      </c>
      <c r="CA26" s="39">
        <f>'Graphiques GE'!$B$189</f>
        <v>0.21467531986175423</v>
      </c>
    </row>
    <row r="27" spans="1:79">
      <c r="A27" s="22">
        <v>43497</v>
      </c>
      <c r="B27" s="21">
        <f t="shared" si="0"/>
        <v>26</v>
      </c>
      <c r="C27" s="19">
        <v>52938042</v>
      </c>
      <c r="D27" s="24" t="e">
        <f>NA()</f>
        <v>#N/A</v>
      </c>
      <c r="E27" s="29">
        <v>0.38</v>
      </c>
      <c r="F27" s="38">
        <v>0.96</v>
      </c>
      <c r="G27" s="29">
        <v>0.08</v>
      </c>
      <c r="H27" s="38">
        <v>0.23</v>
      </c>
      <c r="I27" s="29">
        <v>0.3</v>
      </c>
      <c r="J27" s="38">
        <v>0.34</v>
      </c>
      <c r="K27" s="29">
        <v>0.56999999999999995</v>
      </c>
      <c r="L27" s="38">
        <v>0.56999999999999995</v>
      </c>
      <c r="M27" s="29">
        <v>0.5</v>
      </c>
      <c r="N27" s="38">
        <v>0.52</v>
      </c>
      <c r="O27" s="29">
        <v>0.75</v>
      </c>
      <c r="P27" s="38">
        <v>0.15</v>
      </c>
      <c r="Q27" s="29">
        <v>0.21</v>
      </c>
      <c r="R27" s="38">
        <v>0.36</v>
      </c>
      <c r="S27" s="29">
        <v>0.44</v>
      </c>
      <c r="T27" s="29">
        <f t="shared" si="1"/>
        <v>0.16</v>
      </c>
      <c r="U27" s="37">
        <f>'Graphiques GE'!$B$22 + 'Graphiques GE'!$B$21</f>
        <v>0.28739434335457836</v>
      </c>
      <c r="V27" s="37">
        <f>'Graphiques GE'!$B$21</f>
        <v>0.10722767668791168</v>
      </c>
      <c r="W27" s="37">
        <f>'Graphiques GE'!$B$21</f>
        <v>0.10722767668791168</v>
      </c>
      <c r="X27" s="38">
        <f t="shared" si="2"/>
        <v>9.000000000000008E-2</v>
      </c>
      <c r="Y27" s="39">
        <f>'Graphiques GE'!$B$34 + 'Graphiques GE'!$B$33</f>
        <v>1.0536708580760026</v>
      </c>
      <c r="Z27" s="39">
        <f>'Graphiques GE'!$B$33</f>
        <v>0.29533752474266894</v>
      </c>
      <c r="AA27" s="39">
        <f>'Graphiques GE'!$B$33</f>
        <v>0.29533752474266894</v>
      </c>
      <c r="AB27" s="40">
        <f t="shared" si="3"/>
        <v>9.999999999999995E-3</v>
      </c>
      <c r="AC27" s="39">
        <f>'Graphiques GE'!$B$46 + 'Graphiques GE'!$B$45</f>
        <v>0.37178314944023255</v>
      </c>
      <c r="AD27" s="39">
        <f>'Graphiques GE'!$B$45</f>
        <v>0.14225537166245478</v>
      </c>
      <c r="AE27" s="39">
        <f>'Graphiques GE'!$B$45</f>
        <v>0.14225537166245478</v>
      </c>
      <c r="AF27" s="38">
        <f t="shared" si="4"/>
        <v>9.9999999999999811E-3</v>
      </c>
      <c r="AG27" s="39">
        <f>'Graphiques GE'!$B$58 + 'Graphiques DE'!$B$57</f>
        <v>0.53699975053963456</v>
      </c>
      <c r="AH27" s="39">
        <f>'Graphiques GE'!$B$57</f>
        <v>0.2075215244223875</v>
      </c>
      <c r="AI27" s="39">
        <f>'Graphiques GE'!$B$57</f>
        <v>0.2075215244223875</v>
      </c>
      <c r="AJ27" s="40">
        <f t="shared" si="5"/>
        <v>0.19</v>
      </c>
      <c r="AK27" s="39">
        <f>'Graphiques GE'!$B$70 + 'Graphiques GE'!$B$69</f>
        <v>0.5728575523025986</v>
      </c>
      <c r="AL27" s="39">
        <f>'Graphiques GE'!$B$69</f>
        <v>0.20042699674704309</v>
      </c>
      <c r="AM27" s="39">
        <f>'Graphiques GE'!$B$69</f>
        <v>0.20042699674704309</v>
      </c>
      <c r="AN27" s="38">
        <f t="shared" si="6"/>
        <v>0.21000000000000002</v>
      </c>
      <c r="AO27" s="39">
        <f>'Graphiques GE'!$B$82 + 'Graphiques GE'!$B$81</f>
        <v>0.62056863786927963</v>
      </c>
      <c r="AP27" s="39">
        <f>'Graphiques GE'!$B$81</f>
        <v>0.23019363786927949</v>
      </c>
      <c r="AQ27" s="39">
        <f>'Graphiques GE'!$B$81</f>
        <v>0.23019363786927949</v>
      </c>
      <c r="AR27" s="40">
        <f t="shared" si="7"/>
        <v>0.23999999999999994</v>
      </c>
      <c r="AS27" s="39">
        <f>'Graphiques GE'!$B$94 + 'Graphiques GE'!$B$93</f>
        <v>0.73969601685864683</v>
      </c>
      <c r="AT27" s="39">
        <f>'Graphiques GE'!$B$93</f>
        <v>0.25901546130309133</v>
      </c>
      <c r="AU27" s="39">
        <f>'Graphiques GE'!$B$93</f>
        <v>0.25901546130309133</v>
      </c>
      <c r="AV27" s="38">
        <f t="shared" si="8"/>
        <v>0.11999999999999994</v>
      </c>
      <c r="AW27" s="39">
        <f>'Graphiques GE'!$B$106 + 'Graphiques GE'!$B$105</f>
        <v>0.85081879847224129</v>
      </c>
      <c r="AX27" s="39">
        <f>'Graphiques GE'!$B$105</f>
        <v>0.28695964354266373</v>
      </c>
      <c r="AY27" s="39">
        <f>'Graphiques GE'!$B$105</f>
        <v>0.28695964354266373</v>
      </c>
      <c r="AZ27" s="40">
        <f t="shared" si="9"/>
        <v>4.0000000000000036E-2</v>
      </c>
      <c r="BA27" s="39">
        <f>'Graphiques GE'!$B$118 + 'Graphiques GE'!$B$117</f>
        <v>0.63197043463947278</v>
      </c>
      <c r="BB27" s="39">
        <f>'Graphiques GE'!$B$117</f>
        <v>0.23213710130613951</v>
      </c>
      <c r="BC27" s="39">
        <f>'Graphiques GE'!$B$117</f>
        <v>0.23213710130613951</v>
      </c>
      <c r="BD27" s="38">
        <f t="shared" si="10"/>
        <v>0.14000000000000001</v>
      </c>
      <c r="BE27" s="39">
        <f>'Graphiques GE'!$B$130 + 'Graphiques GE'!$B$129</f>
        <v>0.70478713477952937</v>
      </c>
      <c r="BF27" s="39">
        <f>'Graphiques GE'!$B$129</f>
        <v>0.23582880144619614</v>
      </c>
      <c r="BG27" s="39">
        <f>'Graphiques GE'!$B$129</f>
        <v>0.23582880144619614</v>
      </c>
      <c r="BH27" s="40">
        <f t="shared" si="11"/>
        <v>3.0000000000000027E-2</v>
      </c>
      <c r="BI27" s="39">
        <f>'Graphiques GE'!$B$142 + 'Graphiques GE'!$B$141</f>
        <v>0.81153767405702248</v>
      </c>
      <c r="BJ27" s="39">
        <f>'Graphiques GE'!$B$141</f>
        <v>0.23391267405702243</v>
      </c>
      <c r="BK27" s="39">
        <f>'Graphiques GE'!$B$141</f>
        <v>0.23391267405702243</v>
      </c>
      <c r="BL27" s="38">
        <f t="shared" si="12"/>
        <v>0</v>
      </c>
      <c r="BM27" s="39">
        <f>'Graphiques GE'!$B$154 + 'Graphiques DE'!$B$153</f>
        <v>0.56607605340781397</v>
      </c>
      <c r="BN27" s="39">
        <f>'Graphiques GE'!$B$153</f>
        <v>0.22173892314865171</v>
      </c>
      <c r="BO27" s="39">
        <f>'Graphiques GE'!$B$153</f>
        <v>0.22173892314865171</v>
      </c>
      <c r="BP27" s="40">
        <f t="shared" si="13"/>
        <v>9.9999999999999811E-3</v>
      </c>
      <c r="BQ27" s="39">
        <f>'Graphiques GE'!$B$166 + 'Graphiques GE'!$B$165</f>
        <v>0.56460143918447681</v>
      </c>
      <c r="BR27" s="39">
        <f>'Graphiques GE'!$B$165</f>
        <v>0.21880977251781006</v>
      </c>
      <c r="BS27" s="39">
        <f>'Graphiques GE'!$B$165</f>
        <v>0.21880977251781006</v>
      </c>
      <c r="BT27" s="38">
        <f t="shared" si="14"/>
        <v>0.19999999999999998</v>
      </c>
      <c r="BU27" s="39">
        <f>'Graphiques GE'!$B$178 + 'Graphiques GE'!$B$177</f>
        <v>0.57161198703238969</v>
      </c>
      <c r="BV27" s="39">
        <f>'Graphiques GE'!$B$177</f>
        <v>0.20072309814350064</v>
      </c>
      <c r="BW27" s="39">
        <f>'Graphiques GE'!$B$177</f>
        <v>0.20072309814350064</v>
      </c>
      <c r="BX27" s="40">
        <f t="shared" si="15"/>
        <v>0.31</v>
      </c>
      <c r="BY27" s="39">
        <f>'Graphiques GE'!$B$190 + 'Graphiques GE'!$B$189</f>
        <v>0.6523419865284209</v>
      </c>
      <c r="BZ27" s="39">
        <f>'Graphiques GE'!$B$189</f>
        <v>0.21467531986175423</v>
      </c>
      <c r="CA27" s="39">
        <f>'Graphiques GE'!$B$189</f>
        <v>0.21467531986175423</v>
      </c>
    </row>
    <row r="28" spans="1:79">
      <c r="A28" s="22">
        <v>43497</v>
      </c>
      <c r="B28" s="20">
        <f t="shared" si="0"/>
        <v>27</v>
      </c>
      <c r="C28" s="19">
        <v>52933263</v>
      </c>
      <c r="D28" s="24" t="e">
        <f>NA()</f>
        <v>#N/A</v>
      </c>
      <c r="E28" s="29">
        <v>0.22</v>
      </c>
      <c r="F28" s="38">
        <v>1.05</v>
      </c>
      <c r="G28" s="29">
        <v>0.09</v>
      </c>
      <c r="H28" s="38">
        <v>0.24</v>
      </c>
      <c r="I28" s="29">
        <v>0.11</v>
      </c>
      <c r="J28" s="38">
        <v>0.13</v>
      </c>
      <c r="K28" s="29">
        <v>0.33</v>
      </c>
      <c r="L28" s="38">
        <v>0.45</v>
      </c>
      <c r="M28" s="29">
        <v>0.54</v>
      </c>
      <c r="N28" s="38">
        <v>0.66</v>
      </c>
      <c r="O28" s="29">
        <v>0.72</v>
      </c>
      <c r="P28" s="38">
        <v>0.15</v>
      </c>
      <c r="Q28" s="29">
        <v>0.2</v>
      </c>
      <c r="R28" s="38">
        <v>0.16</v>
      </c>
      <c r="S28" s="29">
        <v>0.13</v>
      </c>
      <c r="T28" s="29">
        <f t="shared" si="1"/>
        <v>6.9999999999999979E-2</v>
      </c>
      <c r="U28" s="37">
        <f>'Graphiques GE'!$B$22 + 'Graphiques GE'!$B$21</f>
        <v>0.28739434335457836</v>
      </c>
      <c r="V28" s="37">
        <f>'Graphiques GE'!$B$21</f>
        <v>0.10722767668791168</v>
      </c>
      <c r="W28" s="37">
        <f>'Graphiques GE'!$B$21</f>
        <v>0.10722767668791168</v>
      </c>
      <c r="X28" s="38">
        <f t="shared" si="2"/>
        <v>0.28000000000000003</v>
      </c>
      <c r="Y28" s="39">
        <f>'Graphiques GE'!$B$34 + 'Graphiques GE'!$B$33</f>
        <v>1.0536708580760026</v>
      </c>
      <c r="Z28" s="39">
        <f>'Graphiques GE'!$B$33</f>
        <v>0.29533752474266894</v>
      </c>
      <c r="AA28" s="39">
        <f>'Graphiques GE'!$B$33</f>
        <v>0.29533752474266894</v>
      </c>
      <c r="AB28" s="40">
        <f t="shared" si="3"/>
        <v>8.0000000000000016E-2</v>
      </c>
      <c r="AC28" s="39">
        <f>'Graphiques GE'!$B$46 + 'Graphiques GE'!$B$45</f>
        <v>0.37178314944023255</v>
      </c>
      <c r="AD28" s="39">
        <f>'Graphiques GE'!$B$45</f>
        <v>0.14225537166245478</v>
      </c>
      <c r="AE28" s="39">
        <f>'Graphiques GE'!$B$45</f>
        <v>0.14225537166245478</v>
      </c>
      <c r="AF28" s="38">
        <f t="shared" si="4"/>
        <v>4.9999999999999989E-2</v>
      </c>
      <c r="AG28" s="39">
        <f>'Graphiques GE'!$B$58 + 'Graphiques DE'!$B$57</f>
        <v>0.53699975053963456</v>
      </c>
      <c r="AH28" s="39">
        <f>'Graphiques GE'!$B$57</f>
        <v>0.2075215244223875</v>
      </c>
      <c r="AI28" s="39">
        <f>'Graphiques GE'!$B$57</f>
        <v>0.2075215244223875</v>
      </c>
      <c r="AJ28" s="40">
        <f t="shared" si="5"/>
        <v>0.2</v>
      </c>
      <c r="AK28" s="39">
        <f>'Graphiques GE'!$B$70 + 'Graphiques GE'!$B$69</f>
        <v>0.5728575523025986</v>
      </c>
      <c r="AL28" s="39">
        <f>'Graphiques GE'!$B$69</f>
        <v>0.20042699674704309</v>
      </c>
      <c r="AM28" s="39">
        <f>'Graphiques GE'!$B$69</f>
        <v>0.20042699674704309</v>
      </c>
      <c r="AN28" s="38">
        <f t="shared" si="6"/>
        <v>0.32</v>
      </c>
      <c r="AO28" s="39">
        <f>'Graphiques GE'!$B$82 + 'Graphiques GE'!$B$81</f>
        <v>0.62056863786927963</v>
      </c>
      <c r="AP28" s="39">
        <f>'Graphiques GE'!$B$81</f>
        <v>0.23019363786927949</v>
      </c>
      <c r="AQ28" s="39">
        <f>'Graphiques GE'!$B$81</f>
        <v>0.23019363786927949</v>
      </c>
      <c r="AR28" s="40">
        <f t="shared" si="7"/>
        <v>0.10999999999999999</v>
      </c>
      <c r="AS28" s="39">
        <f>'Graphiques GE'!$B$94 + 'Graphiques GE'!$B$93</f>
        <v>0.73969601685864683</v>
      </c>
      <c r="AT28" s="39">
        <f>'Graphiques GE'!$B$93</f>
        <v>0.25901546130309133</v>
      </c>
      <c r="AU28" s="39">
        <f>'Graphiques GE'!$B$93</f>
        <v>0.25901546130309133</v>
      </c>
      <c r="AV28" s="38">
        <f t="shared" si="8"/>
        <v>0.10000000000000003</v>
      </c>
      <c r="AW28" s="39">
        <f>'Graphiques GE'!$B$106 + 'Graphiques GE'!$B$105</f>
        <v>0.85081879847224129</v>
      </c>
      <c r="AX28" s="39">
        <f>'Graphiques GE'!$B$105</f>
        <v>0.28695964354266373</v>
      </c>
      <c r="AY28" s="39">
        <f>'Graphiques GE'!$B$105</f>
        <v>0.28695964354266373</v>
      </c>
      <c r="AZ28" s="40">
        <f t="shared" si="9"/>
        <v>0.15000000000000002</v>
      </c>
      <c r="BA28" s="39">
        <f>'Graphiques GE'!$B$118 + 'Graphiques GE'!$B$117</f>
        <v>0.63197043463947278</v>
      </c>
      <c r="BB28" s="39">
        <f>'Graphiques GE'!$B$117</f>
        <v>0.23213710130613951</v>
      </c>
      <c r="BC28" s="39">
        <f>'Graphiques GE'!$B$117</f>
        <v>0.23213710130613951</v>
      </c>
      <c r="BD28" s="38">
        <f t="shared" si="10"/>
        <v>0.23000000000000004</v>
      </c>
      <c r="BE28" s="39">
        <f>'Graphiques GE'!$B$130 + 'Graphiques GE'!$B$129</f>
        <v>0.70478713477952937</v>
      </c>
      <c r="BF28" s="39">
        <f>'Graphiques GE'!$B$129</f>
        <v>0.23582880144619614</v>
      </c>
      <c r="BG28" s="39">
        <f>'Graphiques GE'!$B$129</f>
        <v>0.23582880144619614</v>
      </c>
      <c r="BH28" s="40">
        <f t="shared" si="11"/>
        <v>0.12</v>
      </c>
      <c r="BI28" s="39">
        <f>'Graphiques GE'!$B$142 + 'Graphiques GE'!$B$141</f>
        <v>0.81153767405702248</v>
      </c>
      <c r="BJ28" s="39">
        <f>'Graphiques GE'!$B$141</f>
        <v>0.23391267405702243</v>
      </c>
      <c r="BK28" s="39">
        <f>'Graphiques GE'!$B$141</f>
        <v>0.23391267405702243</v>
      </c>
      <c r="BL28" s="38">
        <f t="shared" si="12"/>
        <v>4.9999999999999989E-2</v>
      </c>
      <c r="BM28" s="39">
        <f>'Graphiques GE'!$B$154 + 'Graphiques DE'!$B$153</f>
        <v>0.56607605340781397</v>
      </c>
      <c r="BN28" s="39">
        <f>'Graphiques GE'!$B$153</f>
        <v>0.22173892314865171</v>
      </c>
      <c r="BO28" s="39">
        <f>'Graphiques GE'!$B$153</f>
        <v>0.22173892314865171</v>
      </c>
      <c r="BP28" s="40">
        <f t="shared" si="13"/>
        <v>0.13</v>
      </c>
      <c r="BQ28" s="39">
        <f>'Graphiques GE'!$B$166 + 'Graphiques GE'!$B$165</f>
        <v>0.56460143918447681</v>
      </c>
      <c r="BR28" s="39">
        <f>'Graphiques GE'!$B$165</f>
        <v>0.21880977251781006</v>
      </c>
      <c r="BS28" s="39">
        <f>'Graphiques GE'!$B$165</f>
        <v>0.21880977251781006</v>
      </c>
      <c r="BT28" s="38">
        <f t="shared" si="14"/>
        <v>0.43999999999999995</v>
      </c>
      <c r="BU28" s="39">
        <f>'Graphiques GE'!$B$178 + 'Graphiques GE'!$B$177</f>
        <v>0.57161198703238969</v>
      </c>
      <c r="BV28" s="39">
        <f>'Graphiques GE'!$B$177</f>
        <v>0.20072309814350064</v>
      </c>
      <c r="BW28" s="39">
        <f>'Graphiques GE'!$B$177</f>
        <v>0.20072309814350064</v>
      </c>
      <c r="BX28" s="40">
        <f t="shared" si="15"/>
        <v>0.45999999999999996</v>
      </c>
      <c r="BY28" s="39">
        <f>'Graphiques GE'!$B$190 + 'Graphiques GE'!$B$189</f>
        <v>0.6523419865284209</v>
      </c>
      <c r="BZ28" s="39">
        <f>'Graphiques GE'!$B$189</f>
        <v>0.21467531986175423</v>
      </c>
      <c r="CA28" s="39">
        <f>'Graphiques GE'!$B$189</f>
        <v>0.21467531986175423</v>
      </c>
    </row>
    <row r="29" spans="1:79">
      <c r="A29" s="22">
        <v>43497</v>
      </c>
      <c r="B29" s="21">
        <f t="shared" si="0"/>
        <v>28</v>
      </c>
      <c r="C29" s="19">
        <v>52938002</v>
      </c>
      <c r="D29" s="24" t="e">
        <f>NA()</f>
        <v>#N/A</v>
      </c>
      <c r="E29" s="29">
        <v>0.28999999999999998</v>
      </c>
      <c r="F29" s="38">
        <v>0.77</v>
      </c>
      <c r="G29" s="29">
        <v>0.17</v>
      </c>
      <c r="H29" s="38">
        <v>0.28999999999999998</v>
      </c>
      <c r="I29" s="29">
        <v>0.31</v>
      </c>
      <c r="J29" s="38">
        <v>0.45</v>
      </c>
      <c r="K29" s="29">
        <v>0.44</v>
      </c>
      <c r="L29" s="38">
        <v>0.55000000000000004</v>
      </c>
      <c r="M29" s="29">
        <v>0.39</v>
      </c>
      <c r="N29" s="38">
        <v>0.43</v>
      </c>
      <c r="O29" s="29">
        <v>0.6</v>
      </c>
      <c r="P29" s="38">
        <v>0.1</v>
      </c>
      <c r="Q29" s="29">
        <v>0.33</v>
      </c>
      <c r="R29" s="38">
        <v>0.6</v>
      </c>
      <c r="S29" s="29">
        <v>0.59</v>
      </c>
      <c r="T29" s="29">
        <f t="shared" si="1"/>
        <v>2.9999999999999971E-2</v>
      </c>
      <c r="U29" s="37">
        <f>'Graphiques GE'!$B$22 + 'Graphiques GE'!$B$21</f>
        <v>0.28739434335457836</v>
      </c>
      <c r="V29" s="37">
        <f>'Graphiques GE'!$B$21</f>
        <v>0.10722767668791168</v>
      </c>
      <c r="W29" s="37">
        <f>'Graphiques GE'!$B$21</f>
        <v>0.10722767668791168</v>
      </c>
      <c r="X29" s="38">
        <f t="shared" si="2"/>
        <v>4.9999999999999933E-2</v>
      </c>
      <c r="Y29" s="39">
        <f>'Graphiques GE'!$B$34 + 'Graphiques GE'!$B$33</f>
        <v>1.0536708580760026</v>
      </c>
      <c r="Z29" s="39">
        <f>'Graphiques GE'!$B$33</f>
        <v>0.29533752474266894</v>
      </c>
      <c r="AA29" s="39">
        <f>'Graphiques GE'!$B$33</f>
        <v>0.29533752474266894</v>
      </c>
      <c r="AB29" s="40">
        <f t="shared" si="3"/>
        <v>3.999999999999998E-2</v>
      </c>
      <c r="AC29" s="39">
        <f>'Graphiques GE'!$B$46 + 'Graphiques GE'!$B$45</f>
        <v>0.37178314944023255</v>
      </c>
      <c r="AD29" s="39">
        <f>'Graphiques GE'!$B$45</f>
        <v>0.14225537166245478</v>
      </c>
      <c r="AE29" s="39">
        <f>'Graphiques GE'!$B$45</f>
        <v>0.14225537166245478</v>
      </c>
      <c r="AF29" s="38">
        <f t="shared" si="4"/>
        <v>0.14999999999999997</v>
      </c>
      <c r="AG29" s="39">
        <f>'Graphiques GE'!$B$58 + 'Graphiques DE'!$B$57</f>
        <v>0.53699975053963456</v>
      </c>
      <c r="AH29" s="39">
        <f>'Graphiques GE'!$B$57</f>
        <v>0.2075215244223875</v>
      </c>
      <c r="AI29" s="39">
        <f>'Graphiques GE'!$B$57</f>
        <v>0.2075215244223875</v>
      </c>
      <c r="AJ29" s="40">
        <f t="shared" si="5"/>
        <v>0.06</v>
      </c>
      <c r="AK29" s="39">
        <f>'Graphiques GE'!$B$70 + 'Graphiques GE'!$B$69</f>
        <v>0.5728575523025986</v>
      </c>
      <c r="AL29" s="39">
        <f>'Graphiques GE'!$B$69</f>
        <v>0.20042699674704309</v>
      </c>
      <c r="AM29" s="39">
        <f>'Graphiques GE'!$B$69</f>
        <v>0.20042699674704309</v>
      </c>
      <c r="AN29" s="38">
        <f t="shared" si="6"/>
        <v>7.0000000000000007E-2</v>
      </c>
      <c r="AO29" s="39">
        <f>'Graphiques GE'!$B$82 + 'Graphiques GE'!$B$81</f>
        <v>0.62056863786927963</v>
      </c>
      <c r="AP29" s="39">
        <f>'Graphiques GE'!$B$81</f>
        <v>0.23019363786927949</v>
      </c>
      <c r="AQ29" s="39">
        <f>'Graphiques GE'!$B$81</f>
        <v>0.23019363786927949</v>
      </c>
      <c r="AR29" s="40">
        <f t="shared" si="7"/>
        <v>0.16999999999999998</v>
      </c>
      <c r="AS29" s="39">
        <f>'Graphiques GE'!$B$94 + 'Graphiques GE'!$B$93</f>
        <v>0.73969601685864683</v>
      </c>
      <c r="AT29" s="39">
        <f>'Graphiques GE'!$B$93</f>
        <v>0.25901546130309133</v>
      </c>
      <c r="AU29" s="39">
        <f>'Graphiques GE'!$B$93</f>
        <v>0.25901546130309133</v>
      </c>
      <c r="AV29" s="38">
        <f t="shared" si="8"/>
        <v>6.0000000000000053E-2</v>
      </c>
      <c r="AW29" s="39">
        <f>'Graphiques GE'!$B$106 + 'Graphiques GE'!$B$105</f>
        <v>0.85081879847224129</v>
      </c>
      <c r="AX29" s="39">
        <f>'Graphiques GE'!$B$105</f>
        <v>0.28695964354266373</v>
      </c>
      <c r="AY29" s="39">
        <f>'Graphiques GE'!$B$105</f>
        <v>0.28695964354266373</v>
      </c>
      <c r="AZ29" s="40">
        <f t="shared" si="9"/>
        <v>7.0000000000000007E-2</v>
      </c>
      <c r="BA29" s="39">
        <f>'Graphiques GE'!$B$118 + 'Graphiques GE'!$B$117</f>
        <v>0.63197043463947278</v>
      </c>
      <c r="BB29" s="39">
        <f>'Graphiques GE'!$B$117</f>
        <v>0.23213710130613951</v>
      </c>
      <c r="BC29" s="39">
        <f>'Graphiques GE'!$B$117</f>
        <v>0.23213710130613951</v>
      </c>
      <c r="BD29" s="38">
        <f t="shared" si="10"/>
        <v>0.14999999999999997</v>
      </c>
      <c r="BE29" s="39">
        <f>'Graphiques GE'!$B$130 + 'Graphiques GE'!$B$129</f>
        <v>0.70478713477952937</v>
      </c>
      <c r="BF29" s="39">
        <f>'Graphiques GE'!$B$129</f>
        <v>0.23582880144619614</v>
      </c>
      <c r="BG29" s="39">
        <f>'Graphiques GE'!$B$129</f>
        <v>0.23582880144619614</v>
      </c>
      <c r="BH29" s="40">
        <f t="shared" si="11"/>
        <v>2.0000000000000018E-2</v>
      </c>
      <c r="BI29" s="39">
        <f>'Graphiques GE'!$B$142 + 'Graphiques GE'!$B$141</f>
        <v>0.81153767405702248</v>
      </c>
      <c r="BJ29" s="39">
        <f>'Graphiques GE'!$B$141</f>
        <v>0.23391267405702243</v>
      </c>
      <c r="BK29" s="39">
        <f>'Graphiques GE'!$B$141</f>
        <v>0.23391267405702243</v>
      </c>
      <c r="BL29" s="38">
        <f t="shared" si="12"/>
        <v>0.03</v>
      </c>
      <c r="BM29" s="39">
        <f>'Graphiques GE'!$B$154 + 'Graphiques DE'!$B$153</f>
        <v>0.56607605340781397</v>
      </c>
      <c r="BN29" s="39">
        <f>'Graphiques GE'!$B$153</f>
        <v>0.22173892314865171</v>
      </c>
      <c r="BO29" s="39">
        <f>'Graphiques GE'!$B$153</f>
        <v>0.22173892314865171</v>
      </c>
      <c r="BP29" s="40">
        <f t="shared" si="13"/>
        <v>0.13</v>
      </c>
      <c r="BQ29" s="39">
        <f>'Graphiques GE'!$B$166 + 'Graphiques GE'!$B$165</f>
        <v>0.56460143918447681</v>
      </c>
      <c r="BR29" s="39">
        <f>'Graphiques GE'!$B$165</f>
        <v>0.21880977251781006</v>
      </c>
      <c r="BS29" s="39">
        <f>'Graphiques GE'!$B$165</f>
        <v>0.21880977251781006</v>
      </c>
      <c r="BT29" s="38">
        <f t="shared" si="14"/>
        <v>0.41</v>
      </c>
      <c r="BU29" s="39">
        <f>'Graphiques GE'!$B$178 + 'Graphiques GE'!$B$177</f>
        <v>0.57161198703238969</v>
      </c>
      <c r="BV29" s="39">
        <f>'Graphiques GE'!$B$177</f>
        <v>0.20072309814350064</v>
      </c>
      <c r="BW29" s="39">
        <f>'Graphiques GE'!$B$177</f>
        <v>0.20072309814350064</v>
      </c>
      <c r="BX29" s="40">
        <f t="shared" si="15"/>
        <v>0.37</v>
      </c>
      <c r="BY29" s="39">
        <f>'Graphiques GE'!$B$190 + 'Graphiques GE'!$B$189</f>
        <v>0.6523419865284209</v>
      </c>
      <c r="BZ29" s="39">
        <f>'Graphiques GE'!$B$189</f>
        <v>0.21467531986175423</v>
      </c>
      <c r="CA29" s="39">
        <f>'Graphiques GE'!$B$189</f>
        <v>0.21467531986175423</v>
      </c>
    </row>
    <row r="30" spans="1:79">
      <c r="A30" s="22">
        <v>43497</v>
      </c>
      <c r="B30" s="20">
        <f t="shared" si="0"/>
        <v>29</v>
      </c>
      <c r="C30" s="19">
        <v>52938009</v>
      </c>
      <c r="D30" s="24" t="e">
        <f>NA()</f>
        <v>#N/A</v>
      </c>
      <c r="E30" s="29">
        <v>0.26</v>
      </c>
      <c r="F30" s="38">
        <v>0.82</v>
      </c>
      <c r="G30" s="29">
        <v>0.21</v>
      </c>
      <c r="H30" s="38">
        <v>0.14000000000000001</v>
      </c>
      <c r="I30" s="29">
        <v>0.37</v>
      </c>
      <c r="J30" s="38">
        <v>0.38</v>
      </c>
      <c r="K30" s="29">
        <v>0.61</v>
      </c>
      <c r="L30" s="38">
        <v>0.49</v>
      </c>
      <c r="M30" s="29">
        <v>0.46</v>
      </c>
      <c r="N30" s="38">
        <v>0.57999999999999996</v>
      </c>
      <c r="O30" s="29">
        <v>0.62</v>
      </c>
      <c r="P30" s="38">
        <v>0.13</v>
      </c>
      <c r="Q30" s="29">
        <v>0.2</v>
      </c>
      <c r="R30" s="38">
        <v>0.19</v>
      </c>
      <c r="S30" s="29">
        <v>0.22</v>
      </c>
      <c r="T30" s="29">
        <f t="shared" si="1"/>
        <v>0.03</v>
      </c>
      <c r="U30" s="37">
        <f>'Graphiques GE'!$B$22 + 'Graphiques GE'!$B$21</f>
        <v>0.28739434335457836</v>
      </c>
      <c r="V30" s="37">
        <f>'Graphiques GE'!$B$21</f>
        <v>0.10722767668791168</v>
      </c>
      <c r="W30" s="37">
        <f>'Graphiques GE'!$B$21</f>
        <v>0.10722767668791168</v>
      </c>
      <c r="X30" s="38">
        <f t="shared" si="2"/>
        <v>0.20999999999999996</v>
      </c>
      <c r="Y30" s="39">
        <f>'Graphiques GE'!$B$34 + 'Graphiques GE'!$B$33</f>
        <v>1.0536708580760026</v>
      </c>
      <c r="Z30" s="39">
        <f>'Graphiques GE'!$B$33</f>
        <v>0.29533752474266894</v>
      </c>
      <c r="AA30" s="39">
        <f>'Graphiques GE'!$B$33</f>
        <v>0.29533752474266894</v>
      </c>
      <c r="AB30" s="40">
        <f t="shared" si="3"/>
        <v>0.13999999999999999</v>
      </c>
      <c r="AC30" s="39">
        <f>'Graphiques GE'!$B$46 + 'Graphiques GE'!$B$45</f>
        <v>0.37178314944023255</v>
      </c>
      <c r="AD30" s="39">
        <f>'Graphiques GE'!$B$45</f>
        <v>0.14225537166245478</v>
      </c>
      <c r="AE30" s="39">
        <f>'Graphiques GE'!$B$45</f>
        <v>0.14225537166245478</v>
      </c>
      <c r="AF30" s="38">
        <f t="shared" si="4"/>
        <v>9.9999999999999811E-3</v>
      </c>
      <c r="AG30" s="39">
        <f>'Graphiques GE'!$B$58 + 'Graphiques DE'!$B$57</f>
        <v>0.53699975053963456</v>
      </c>
      <c r="AH30" s="39">
        <f>'Graphiques GE'!$B$57</f>
        <v>0.2075215244223875</v>
      </c>
      <c r="AI30" s="39">
        <f>'Graphiques GE'!$B$57</f>
        <v>0.2075215244223875</v>
      </c>
      <c r="AJ30" s="40">
        <f t="shared" si="5"/>
        <v>0.15</v>
      </c>
      <c r="AK30" s="39">
        <f>'Graphiques GE'!$B$70 + 'Graphiques GE'!$B$69</f>
        <v>0.5728575523025986</v>
      </c>
      <c r="AL30" s="39">
        <f>'Graphiques GE'!$B$69</f>
        <v>0.20042699674704309</v>
      </c>
      <c r="AM30" s="39">
        <f>'Graphiques GE'!$B$69</f>
        <v>0.20042699674704309</v>
      </c>
      <c r="AN30" s="38">
        <f t="shared" si="6"/>
        <v>3.999999999999998E-2</v>
      </c>
      <c r="AO30" s="39">
        <f>'Graphiques GE'!$B$82 + 'Graphiques GE'!$B$81</f>
        <v>0.62056863786927963</v>
      </c>
      <c r="AP30" s="39">
        <f>'Graphiques GE'!$B$81</f>
        <v>0.23019363786927949</v>
      </c>
      <c r="AQ30" s="39">
        <f>'Graphiques GE'!$B$81</f>
        <v>0.23019363786927949</v>
      </c>
      <c r="AR30" s="40">
        <f t="shared" si="7"/>
        <v>5.9999999999999942E-2</v>
      </c>
      <c r="AS30" s="39">
        <f>'Graphiques GE'!$B$94 + 'Graphiques GE'!$B$93</f>
        <v>0.73969601685864683</v>
      </c>
      <c r="AT30" s="39">
        <f>'Graphiques GE'!$B$93</f>
        <v>0.25901546130309133</v>
      </c>
      <c r="AU30" s="39">
        <f>'Graphiques GE'!$B$93</f>
        <v>0.25901546130309133</v>
      </c>
      <c r="AV30" s="38">
        <f t="shared" si="8"/>
        <v>7.0000000000000062E-2</v>
      </c>
      <c r="AW30" s="39">
        <f>'Graphiques GE'!$B$106 + 'Graphiques GE'!$B$105</f>
        <v>0.85081879847224129</v>
      </c>
      <c r="AX30" s="39">
        <f>'Graphiques GE'!$B$105</f>
        <v>0.28695964354266373</v>
      </c>
      <c r="AY30" s="39">
        <f>'Graphiques GE'!$B$105</f>
        <v>0.28695964354266373</v>
      </c>
      <c r="AZ30" s="40">
        <f t="shared" si="9"/>
        <v>9.0000000000000024E-2</v>
      </c>
      <c r="BA30" s="39">
        <f>'Graphiques GE'!$B$118 + 'Graphiques GE'!$B$117</f>
        <v>0.63197043463947278</v>
      </c>
      <c r="BB30" s="39">
        <f>'Graphiques GE'!$B$117</f>
        <v>0.23213710130613951</v>
      </c>
      <c r="BC30" s="39">
        <f>'Graphiques GE'!$B$117</f>
        <v>0.23213710130613951</v>
      </c>
      <c r="BD30" s="38">
        <f t="shared" si="10"/>
        <v>0.24999999999999994</v>
      </c>
      <c r="BE30" s="39">
        <f>'Graphiques GE'!$B$130 + 'Graphiques GE'!$B$129</f>
        <v>0.70478713477952937</v>
      </c>
      <c r="BF30" s="39">
        <f>'Graphiques GE'!$B$129</f>
        <v>0.23582880144619614</v>
      </c>
      <c r="BG30" s="39">
        <f>'Graphiques GE'!$B$129</f>
        <v>0.23582880144619614</v>
      </c>
      <c r="BH30" s="40">
        <f t="shared" si="11"/>
        <v>0.16999999999999998</v>
      </c>
      <c r="BI30" s="39">
        <f>'Graphiques GE'!$B$142 + 'Graphiques GE'!$B$141</f>
        <v>0.81153767405702248</v>
      </c>
      <c r="BJ30" s="39">
        <f>'Graphiques GE'!$B$141</f>
        <v>0.23391267405702243</v>
      </c>
      <c r="BK30" s="39">
        <f>'Graphiques GE'!$B$141</f>
        <v>0.23391267405702243</v>
      </c>
      <c r="BL30" s="38">
        <f t="shared" si="12"/>
        <v>0.16999999999999998</v>
      </c>
      <c r="BM30" s="39">
        <f>'Graphiques GE'!$B$154 + 'Graphiques DE'!$B$153</f>
        <v>0.56607605340781397</v>
      </c>
      <c r="BN30" s="39">
        <f>'Graphiques GE'!$B$153</f>
        <v>0.22173892314865171</v>
      </c>
      <c r="BO30" s="39">
        <f>'Graphiques GE'!$B$153</f>
        <v>0.22173892314865171</v>
      </c>
      <c r="BP30" s="40">
        <f t="shared" si="13"/>
        <v>1.999999999999999E-2</v>
      </c>
      <c r="BQ30" s="39">
        <f>'Graphiques GE'!$B$166 + 'Graphiques GE'!$B$165</f>
        <v>0.56460143918447681</v>
      </c>
      <c r="BR30" s="39">
        <f>'Graphiques GE'!$B$165</f>
        <v>0.21880977251781006</v>
      </c>
      <c r="BS30" s="39">
        <f>'Graphiques GE'!$B$165</f>
        <v>0.21880977251781006</v>
      </c>
      <c r="BT30" s="38">
        <f t="shared" si="14"/>
        <v>0.27</v>
      </c>
      <c r="BU30" s="39">
        <f>'Graphiques GE'!$B$178 + 'Graphiques GE'!$B$177</f>
        <v>0.57161198703238969</v>
      </c>
      <c r="BV30" s="39">
        <f>'Graphiques GE'!$B$177</f>
        <v>0.20072309814350064</v>
      </c>
      <c r="BW30" s="39">
        <f>'Graphiques GE'!$B$177</f>
        <v>0.20072309814350064</v>
      </c>
      <c r="BX30" s="40">
        <f t="shared" si="15"/>
        <v>0.34000000000000008</v>
      </c>
      <c r="BY30" s="39">
        <f>'Graphiques GE'!$B$190 + 'Graphiques GE'!$B$189</f>
        <v>0.6523419865284209</v>
      </c>
      <c r="BZ30" s="39">
        <f>'Graphiques GE'!$B$189</f>
        <v>0.21467531986175423</v>
      </c>
      <c r="CA30" s="39">
        <f>'Graphiques GE'!$B$189</f>
        <v>0.21467531986175423</v>
      </c>
    </row>
    <row r="31" spans="1:79">
      <c r="A31" s="22">
        <v>43497</v>
      </c>
      <c r="B31" s="21">
        <f t="shared" si="0"/>
        <v>30</v>
      </c>
      <c r="C31" s="19">
        <v>52938087</v>
      </c>
      <c r="D31" s="24" t="e">
        <f>NA()</f>
        <v>#N/A</v>
      </c>
      <c r="E31" s="29">
        <v>0.23</v>
      </c>
      <c r="F31" s="38">
        <v>0.61</v>
      </c>
      <c r="G31" s="29">
        <v>7.0000000000000007E-2</v>
      </c>
      <c r="H31" s="38">
        <v>0.15</v>
      </c>
      <c r="I31" s="29">
        <v>0.22</v>
      </c>
      <c r="J31" s="38">
        <v>0.42</v>
      </c>
      <c r="K31" s="29">
        <v>0.55000000000000004</v>
      </c>
      <c r="L31" s="38">
        <v>0.56000000000000005</v>
      </c>
      <c r="M31" s="29">
        <v>0.37</v>
      </c>
      <c r="N31" s="38">
        <v>0.33</v>
      </c>
      <c r="O31" s="29">
        <v>0.45</v>
      </c>
      <c r="P31" s="38">
        <v>0.3</v>
      </c>
      <c r="Q31" s="29">
        <v>0.22</v>
      </c>
      <c r="R31" s="38">
        <v>0.46</v>
      </c>
      <c r="S31" s="29">
        <v>0.56000000000000005</v>
      </c>
      <c r="T31" s="29">
        <f t="shared" si="1"/>
        <v>0</v>
      </c>
      <c r="U31" s="37">
        <f>'Graphiques GE'!$B$22 + 'Graphiques GE'!$B$21</f>
        <v>0.28739434335457836</v>
      </c>
      <c r="V31" s="37">
        <f>'Graphiques GE'!$B$21</f>
        <v>0.10722767668791168</v>
      </c>
      <c r="W31" s="37">
        <f>'Graphiques GE'!$B$21</f>
        <v>0.10722767668791168</v>
      </c>
      <c r="X31" s="38">
        <f t="shared" si="2"/>
        <v>0.45000000000000007</v>
      </c>
      <c r="Y31" s="39">
        <f>'Graphiques GE'!$B$34 + 'Graphiques GE'!$B$33</f>
        <v>1.0536708580760026</v>
      </c>
      <c r="Z31" s="39">
        <f>'Graphiques GE'!$B$33</f>
        <v>0.29533752474266894</v>
      </c>
      <c r="AA31" s="39">
        <f>'Graphiques GE'!$B$33</f>
        <v>0.29533752474266894</v>
      </c>
      <c r="AB31" s="40">
        <f t="shared" si="3"/>
        <v>0.31</v>
      </c>
      <c r="AC31" s="39">
        <f>'Graphiques GE'!$B$46 + 'Graphiques GE'!$B$45</f>
        <v>0.37178314944023255</v>
      </c>
      <c r="AD31" s="39">
        <f>'Graphiques GE'!$B$45</f>
        <v>0.14225537166245478</v>
      </c>
      <c r="AE31" s="39">
        <f>'Graphiques GE'!$B$45</f>
        <v>0.14225537166245478</v>
      </c>
      <c r="AF31" s="38">
        <f t="shared" si="4"/>
        <v>1.999999999999999E-2</v>
      </c>
      <c r="AG31" s="39">
        <f>'Graphiques GE'!$B$58 + 'Graphiques DE'!$B$57</f>
        <v>0.53699975053963456</v>
      </c>
      <c r="AH31" s="39">
        <f>'Graphiques GE'!$B$57</f>
        <v>0.2075215244223875</v>
      </c>
      <c r="AI31" s="39">
        <f>'Graphiques GE'!$B$57</f>
        <v>0.2075215244223875</v>
      </c>
      <c r="AJ31" s="40">
        <f t="shared" si="5"/>
        <v>0.12</v>
      </c>
      <c r="AK31" s="39">
        <f>'Graphiques GE'!$B$70 + 'Graphiques GE'!$B$69</f>
        <v>0.5728575523025986</v>
      </c>
      <c r="AL31" s="39">
        <f>'Graphiques GE'!$B$69</f>
        <v>0.20042699674704309</v>
      </c>
      <c r="AM31" s="39">
        <f>'Graphiques GE'!$B$69</f>
        <v>0.20042699674704309</v>
      </c>
      <c r="AN31" s="38">
        <f t="shared" si="6"/>
        <v>0.63000000000000012</v>
      </c>
      <c r="AO31" s="39">
        <f>'Graphiques GE'!$B$82 + 'Graphiques GE'!$B$81</f>
        <v>0.62056863786927963</v>
      </c>
      <c r="AP31" s="39">
        <f>'Graphiques GE'!$B$81</f>
        <v>0.23019363786927949</v>
      </c>
      <c r="AQ31" s="39">
        <f>'Graphiques GE'!$B$81</f>
        <v>0.23019363786927949</v>
      </c>
      <c r="AR31" s="40">
        <f t="shared" si="7"/>
        <v>0.64999999999999991</v>
      </c>
      <c r="AS31" s="39">
        <f>'Graphiques GE'!$B$94 + 'Graphiques GE'!$B$93</f>
        <v>0.73969601685864683</v>
      </c>
      <c r="AT31" s="39">
        <f>'Graphiques GE'!$B$93</f>
        <v>0.25901546130309133</v>
      </c>
      <c r="AU31" s="39">
        <f>'Graphiques GE'!$B$93</f>
        <v>0.25901546130309133</v>
      </c>
      <c r="AV31" s="38">
        <f t="shared" si="8"/>
        <v>0.66999999999999993</v>
      </c>
      <c r="AW31" s="39">
        <f>'Graphiques GE'!$B$106 + 'Graphiques GE'!$B$105</f>
        <v>0.85081879847224129</v>
      </c>
      <c r="AX31" s="39">
        <f>'Graphiques GE'!$B$105</f>
        <v>0.28695964354266373</v>
      </c>
      <c r="AY31" s="39">
        <f>'Graphiques GE'!$B$105</f>
        <v>0.28695964354266373</v>
      </c>
      <c r="AZ31" s="40">
        <f t="shared" si="9"/>
        <v>0.51</v>
      </c>
      <c r="BA31" s="39">
        <f>'Graphiques GE'!$B$118 + 'Graphiques GE'!$B$117</f>
        <v>0.63197043463947278</v>
      </c>
      <c r="BB31" s="39">
        <f>'Graphiques GE'!$B$117</f>
        <v>0.23213710130613951</v>
      </c>
      <c r="BC31" s="39">
        <f>'Graphiques GE'!$B$117</f>
        <v>0.23213710130613951</v>
      </c>
      <c r="BD31" s="38">
        <f t="shared" si="10"/>
        <v>0.54</v>
      </c>
      <c r="BE31" s="39">
        <f>'Graphiques GE'!$B$130 + 'Graphiques GE'!$B$129</f>
        <v>0.70478713477952937</v>
      </c>
      <c r="BF31" s="39">
        <f>'Graphiques GE'!$B$129</f>
        <v>0.23582880144619614</v>
      </c>
      <c r="BG31" s="39">
        <f>'Graphiques GE'!$B$129</f>
        <v>0.23582880144619614</v>
      </c>
      <c r="BH31" s="40">
        <f t="shared" si="11"/>
        <v>0.39999999999999997</v>
      </c>
      <c r="BI31" s="39">
        <f>'Graphiques GE'!$B$142 + 'Graphiques GE'!$B$141</f>
        <v>0.81153767405702248</v>
      </c>
      <c r="BJ31" s="39">
        <f>'Graphiques GE'!$B$141</f>
        <v>0.23391267405702243</v>
      </c>
      <c r="BK31" s="39">
        <f>'Graphiques GE'!$B$141</f>
        <v>0.23391267405702243</v>
      </c>
      <c r="BL31" s="38">
        <f t="shared" si="12"/>
        <v>7.9999999999999988E-2</v>
      </c>
      <c r="BM31" s="39">
        <f>'Graphiques GE'!$B$154 + 'Graphiques DE'!$B$153</f>
        <v>0.56607605340781397</v>
      </c>
      <c r="BN31" s="39">
        <f>'Graphiques GE'!$B$153</f>
        <v>0.22173892314865171</v>
      </c>
      <c r="BO31" s="39">
        <f>'Graphiques GE'!$B$153</f>
        <v>0.22173892314865171</v>
      </c>
      <c r="BP31" s="40">
        <f t="shared" si="13"/>
        <v>0.18000000000000002</v>
      </c>
      <c r="BQ31" s="39">
        <f>'Graphiques GE'!$B$166 + 'Graphiques GE'!$B$165</f>
        <v>0.56460143918447681</v>
      </c>
      <c r="BR31" s="39">
        <f>'Graphiques GE'!$B$165</f>
        <v>0.21880977251781006</v>
      </c>
      <c r="BS31" s="39">
        <f>'Graphiques GE'!$B$165</f>
        <v>0.21880977251781006</v>
      </c>
      <c r="BT31" s="38">
        <f t="shared" si="14"/>
        <v>0.11999999999999994</v>
      </c>
      <c r="BU31" s="39">
        <f>'Graphiques GE'!$B$178 + 'Graphiques GE'!$B$177</f>
        <v>0.57161198703238969</v>
      </c>
      <c r="BV31" s="39">
        <f>'Graphiques GE'!$B$177</f>
        <v>0.20072309814350064</v>
      </c>
      <c r="BW31" s="39">
        <f>'Graphiques GE'!$B$177</f>
        <v>0.20072309814350064</v>
      </c>
      <c r="BX31" s="40">
        <f t="shared" si="15"/>
        <v>0.1399999999999999</v>
      </c>
      <c r="BY31" s="39">
        <f>'Graphiques GE'!$B$190 + 'Graphiques GE'!$B$189</f>
        <v>0.6523419865284209</v>
      </c>
      <c r="BZ31" s="39">
        <f>'Graphiques GE'!$B$189</f>
        <v>0.21467531986175423</v>
      </c>
      <c r="CA31" s="39">
        <f>'Graphiques GE'!$B$189</f>
        <v>0.21467531986175423</v>
      </c>
    </row>
    <row r="32" spans="1:79">
      <c r="A32" s="22">
        <v>43497</v>
      </c>
      <c r="B32" s="20">
        <f t="shared" si="0"/>
        <v>31</v>
      </c>
      <c r="C32" s="19">
        <v>52938086</v>
      </c>
      <c r="D32" s="24" t="e">
        <f>NA()</f>
        <v>#N/A</v>
      </c>
      <c r="E32" s="29">
        <v>0.23</v>
      </c>
      <c r="F32" s="38">
        <v>1.06</v>
      </c>
      <c r="G32" s="29">
        <v>0.38</v>
      </c>
      <c r="H32" s="38">
        <v>0.13</v>
      </c>
      <c r="I32" s="29">
        <v>0.1</v>
      </c>
      <c r="J32" s="38">
        <v>1.05</v>
      </c>
      <c r="K32" s="29">
        <v>1.2</v>
      </c>
      <c r="L32" s="38">
        <v>1.23</v>
      </c>
      <c r="M32" s="29">
        <v>0.88</v>
      </c>
      <c r="N32" s="38">
        <v>0.87</v>
      </c>
      <c r="O32" s="29">
        <v>0.85</v>
      </c>
      <c r="P32" s="38">
        <v>0.22</v>
      </c>
      <c r="Q32" s="29">
        <v>0.4</v>
      </c>
      <c r="R32" s="38">
        <v>0.57999999999999996</v>
      </c>
      <c r="S32" s="29">
        <v>0.7</v>
      </c>
      <c r="T32" s="29">
        <f t="shared" si="1"/>
        <v>0.19</v>
      </c>
      <c r="U32" s="37">
        <f>'Graphiques GE'!$B$22 + 'Graphiques GE'!$B$21</f>
        <v>0.28739434335457836</v>
      </c>
      <c r="V32" s="37">
        <f>'Graphiques GE'!$B$21</f>
        <v>0.10722767668791168</v>
      </c>
      <c r="W32" s="37">
        <f>'Graphiques GE'!$B$21</f>
        <v>0.10722767668791168</v>
      </c>
      <c r="X32" s="38">
        <f t="shared" si="2"/>
        <v>9.9999999999999867E-2</v>
      </c>
      <c r="Y32" s="39">
        <f>'Graphiques GE'!$B$34 + 'Graphiques GE'!$B$33</f>
        <v>1.0536708580760026</v>
      </c>
      <c r="Z32" s="39">
        <f>'Graphiques GE'!$B$33</f>
        <v>0.29533752474266894</v>
      </c>
      <c r="AA32" s="39">
        <f>'Graphiques GE'!$B$33</f>
        <v>0.29533752474266894</v>
      </c>
      <c r="AB32" s="40">
        <f t="shared" si="3"/>
        <v>0.34</v>
      </c>
      <c r="AC32" s="39">
        <f>'Graphiques GE'!$B$46 + 'Graphiques GE'!$B$45</f>
        <v>0.37178314944023255</v>
      </c>
      <c r="AD32" s="39">
        <f>'Graphiques GE'!$B$45</f>
        <v>0.14225537166245478</v>
      </c>
      <c r="AE32" s="39">
        <f>'Graphiques GE'!$B$45</f>
        <v>0.14225537166245478</v>
      </c>
      <c r="AF32" s="38">
        <f t="shared" si="4"/>
        <v>0.38</v>
      </c>
      <c r="AG32" s="39">
        <f>'Graphiques GE'!$B$58 + 'Graphiques DE'!$B$57</f>
        <v>0.53699975053963456</v>
      </c>
      <c r="AH32" s="39">
        <f>'Graphiques GE'!$B$57</f>
        <v>0.2075215244223875</v>
      </c>
      <c r="AI32" s="39">
        <f>'Graphiques GE'!$B$57</f>
        <v>0.2075215244223875</v>
      </c>
      <c r="AJ32" s="40">
        <f t="shared" si="5"/>
        <v>0.18999999999999997</v>
      </c>
      <c r="AK32" s="39">
        <f>'Graphiques GE'!$B$70 + 'Graphiques GE'!$B$69</f>
        <v>0.5728575523025986</v>
      </c>
      <c r="AL32" s="39">
        <f>'Graphiques GE'!$B$69</f>
        <v>0.20042699674704309</v>
      </c>
      <c r="AM32" s="39">
        <f>'Graphiques GE'!$B$69</f>
        <v>0.20042699674704309</v>
      </c>
      <c r="AN32" s="38">
        <f t="shared" si="6"/>
        <v>0.69000000000000006</v>
      </c>
      <c r="AO32" s="39">
        <f>'Graphiques GE'!$B$82 + 'Graphiques GE'!$B$81</f>
        <v>0.62056863786927963</v>
      </c>
      <c r="AP32" s="39">
        <f>'Graphiques GE'!$B$81</f>
        <v>0.23019363786927949</v>
      </c>
      <c r="AQ32" s="39">
        <f>'Graphiques GE'!$B$81</f>
        <v>0.23019363786927949</v>
      </c>
      <c r="AR32" s="40">
        <f t="shared" si="7"/>
        <v>0.63</v>
      </c>
      <c r="AS32" s="39">
        <f>'Graphiques GE'!$B$94 + 'Graphiques GE'!$B$93</f>
        <v>0.73969601685864683</v>
      </c>
      <c r="AT32" s="39">
        <f>'Graphiques GE'!$B$93</f>
        <v>0.25901546130309133</v>
      </c>
      <c r="AU32" s="39">
        <f>'Graphiques GE'!$B$93</f>
        <v>0.25901546130309133</v>
      </c>
      <c r="AV32" s="38">
        <f t="shared" si="8"/>
        <v>0.49</v>
      </c>
      <c r="AW32" s="39">
        <f>'Graphiques GE'!$B$106 + 'Graphiques GE'!$B$105</f>
        <v>0.85081879847224129</v>
      </c>
      <c r="AX32" s="39">
        <f>'Graphiques GE'!$B$105</f>
        <v>0.28695964354266373</v>
      </c>
      <c r="AY32" s="39">
        <f>'Graphiques GE'!$B$105</f>
        <v>0.28695964354266373</v>
      </c>
      <c r="AZ32" s="40">
        <f t="shared" si="9"/>
        <v>0.59000000000000008</v>
      </c>
      <c r="BA32" s="39">
        <f>'Graphiques GE'!$B$118 + 'Graphiques GE'!$B$117</f>
        <v>0.63197043463947278</v>
      </c>
      <c r="BB32" s="39">
        <f>'Graphiques GE'!$B$117</f>
        <v>0.23213710130613951</v>
      </c>
      <c r="BC32" s="39">
        <f>'Graphiques GE'!$B$117</f>
        <v>0.23213710130613951</v>
      </c>
      <c r="BD32" s="38">
        <f t="shared" si="10"/>
        <v>0.51</v>
      </c>
      <c r="BE32" s="39">
        <f>'Graphiques GE'!$B$130 + 'Graphiques GE'!$B$129</f>
        <v>0.70478713477952937</v>
      </c>
      <c r="BF32" s="39">
        <f>'Graphiques GE'!$B$129</f>
        <v>0.23582880144619614</v>
      </c>
      <c r="BG32" s="39">
        <f>'Graphiques GE'!$B$129</f>
        <v>0.23582880144619614</v>
      </c>
      <c r="BH32" s="40">
        <f t="shared" si="11"/>
        <v>0.28999999999999992</v>
      </c>
      <c r="BI32" s="39">
        <f>'Graphiques GE'!$B$142 + 'Graphiques GE'!$B$141</f>
        <v>0.81153767405702248</v>
      </c>
      <c r="BJ32" s="39">
        <f>'Graphiques GE'!$B$141</f>
        <v>0.23391267405702243</v>
      </c>
      <c r="BK32" s="39">
        <f>'Graphiques GE'!$B$141</f>
        <v>0.23391267405702243</v>
      </c>
      <c r="BL32" s="38">
        <f t="shared" si="12"/>
        <v>0.34000000000000008</v>
      </c>
      <c r="BM32" s="39">
        <f>'Graphiques GE'!$B$154 + 'Graphiques DE'!$B$153</f>
        <v>0.56607605340781397</v>
      </c>
      <c r="BN32" s="39">
        <f>'Graphiques GE'!$B$153</f>
        <v>0.22173892314865171</v>
      </c>
      <c r="BO32" s="39">
        <f>'Graphiques GE'!$B$153</f>
        <v>0.22173892314865171</v>
      </c>
      <c r="BP32" s="40">
        <f t="shared" si="13"/>
        <v>5.0000000000000044E-2</v>
      </c>
      <c r="BQ32" s="39">
        <f>'Graphiques GE'!$B$166 + 'Graphiques GE'!$B$165</f>
        <v>0.56460143918447681</v>
      </c>
      <c r="BR32" s="39">
        <f>'Graphiques GE'!$B$165</f>
        <v>0.21880977251781006</v>
      </c>
      <c r="BS32" s="39">
        <f>'Graphiques GE'!$B$165</f>
        <v>0.21880977251781006</v>
      </c>
      <c r="BT32" s="38">
        <f t="shared" si="14"/>
        <v>0.52999999999999992</v>
      </c>
      <c r="BU32" s="39">
        <f>'Graphiques GE'!$B$178 + 'Graphiques GE'!$B$177</f>
        <v>0.57161198703238969</v>
      </c>
      <c r="BV32" s="39">
        <f>'Graphiques GE'!$B$177</f>
        <v>0.20072309814350064</v>
      </c>
      <c r="BW32" s="39">
        <f>'Graphiques GE'!$B$177</f>
        <v>0.20072309814350064</v>
      </c>
      <c r="BX32" s="40">
        <f t="shared" si="15"/>
        <v>0.25999999999999995</v>
      </c>
      <c r="BY32" s="39">
        <f>'Graphiques GE'!$B$190 + 'Graphiques GE'!$B$189</f>
        <v>0.6523419865284209</v>
      </c>
      <c r="BZ32" s="39">
        <f>'Graphiques GE'!$B$189</f>
        <v>0.21467531986175423</v>
      </c>
      <c r="CA32" s="39">
        <f>'Graphiques GE'!$B$189</f>
        <v>0.21467531986175423</v>
      </c>
    </row>
    <row r="33" spans="1:79">
      <c r="A33" s="22">
        <v>43525</v>
      </c>
      <c r="B33" s="21">
        <f t="shared" si="0"/>
        <v>32</v>
      </c>
      <c r="C33" s="19">
        <v>52966407</v>
      </c>
      <c r="D33" s="24" t="e">
        <f>NA()</f>
        <v>#N/A</v>
      </c>
      <c r="E33" s="29">
        <v>0.04</v>
      </c>
      <c r="F33" s="38">
        <v>1.1599999999999999</v>
      </c>
      <c r="G33" s="29">
        <v>0.04</v>
      </c>
      <c r="H33" s="38">
        <v>0.51</v>
      </c>
      <c r="I33" s="29">
        <v>0.28999999999999998</v>
      </c>
      <c r="J33" s="38">
        <v>0.36</v>
      </c>
      <c r="K33" s="29">
        <v>0.56999999999999995</v>
      </c>
      <c r="L33" s="38">
        <v>0.74</v>
      </c>
      <c r="M33" s="29">
        <v>0.28999999999999998</v>
      </c>
      <c r="N33" s="38">
        <v>0.36</v>
      </c>
      <c r="O33" s="29">
        <v>0.56000000000000005</v>
      </c>
      <c r="P33" s="38">
        <v>0.56000000000000005</v>
      </c>
      <c r="Q33" s="29">
        <v>0.35</v>
      </c>
      <c r="R33" s="38">
        <v>0.05</v>
      </c>
      <c r="S33" s="29">
        <v>0.44</v>
      </c>
      <c r="T33" s="29">
        <f t="shared" si="1"/>
        <v>6.0000000000000005E-2</v>
      </c>
      <c r="U33" s="37">
        <f>'Graphiques GE'!$B$22 + 'Graphiques GE'!$B$21</f>
        <v>0.28739434335457836</v>
      </c>
      <c r="V33" s="37">
        <f>'Graphiques GE'!$B$21</f>
        <v>0.10722767668791168</v>
      </c>
      <c r="W33" s="37">
        <f>'Graphiques GE'!$B$21</f>
        <v>0.10722767668791168</v>
      </c>
      <c r="X33" s="38">
        <f t="shared" si="2"/>
        <v>0.55999999999999994</v>
      </c>
      <c r="Y33" s="39">
        <f>'Graphiques GE'!$B$34 + 'Graphiques GE'!$B$33</f>
        <v>1.0536708580760026</v>
      </c>
      <c r="Z33" s="39">
        <f>'Graphiques GE'!$B$33</f>
        <v>0.29533752474266894</v>
      </c>
      <c r="AA33" s="39">
        <f>'Graphiques GE'!$B$33</f>
        <v>0.29533752474266894</v>
      </c>
      <c r="AB33" s="40">
        <f t="shared" si="3"/>
        <v>0.27</v>
      </c>
      <c r="AC33" s="39">
        <f>'Graphiques GE'!$B$46 + 'Graphiques GE'!$B$45</f>
        <v>0.37178314944023255</v>
      </c>
      <c r="AD33" s="39">
        <f>'Graphiques GE'!$B$45</f>
        <v>0.14225537166245478</v>
      </c>
      <c r="AE33" s="39">
        <f>'Graphiques GE'!$B$45</f>
        <v>0.14225537166245478</v>
      </c>
      <c r="AF33" s="38">
        <f t="shared" si="4"/>
        <v>4.0000000000000036E-2</v>
      </c>
      <c r="AG33" s="39">
        <f>'Graphiques GE'!$B$58 + 'Graphiques DE'!$B$57</f>
        <v>0.53699975053963456</v>
      </c>
      <c r="AH33" s="39">
        <f>'Graphiques GE'!$B$57</f>
        <v>0.2075215244223875</v>
      </c>
      <c r="AI33" s="39">
        <f>'Graphiques GE'!$B$57</f>
        <v>0.2075215244223875</v>
      </c>
      <c r="AJ33" s="40">
        <f t="shared" si="5"/>
        <v>0.16000000000000003</v>
      </c>
      <c r="AK33" s="39">
        <f>'Graphiques GE'!$B$70 + 'Graphiques GE'!$B$69</f>
        <v>0.5728575523025986</v>
      </c>
      <c r="AL33" s="39">
        <f>'Graphiques GE'!$B$69</f>
        <v>0.20042699674704309</v>
      </c>
      <c r="AM33" s="39">
        <f>'Graphiques GE'!$B$69</f>
        <v>0.20042699674704309</v>
      </c>
      <c r="AN33" s="38">
        <f t="shared" si="6"/>
        <v>0.10999999999999999</v>
      </c>
      <c r="AO33" s="39">
        <f>'Graphiques GE'!$B$82 + 'Graphiques GE'!$B$81</f>
        <v>0.62056863786927963</v>
      </c>
      <c r="AP33" s="39">
        <f>'Graphiques GE'!$B$81</f>
        <v>0.23019363786927949</v>
      </c>
      <c r="AQ33" s="39">
        <f>'Graphiques GE'!$B$81</f>
        <v>0.23019363786927949</v>
      </c>
      <c r="AR33" s="40">
        <f t="shared" si="7"/>
        <v>9.9999999999998979E-3</v>
      </c>
      <c r="AS33" s="39">
        <f>'Graphiques GE'!$B$94 + 'Graphiques GE'!$B$93</f>
        <v>0.73969601685864683</v>
      </c>
      <c r="AT33" s="39">
        <f>'Graphiques GE'!$B$93</f>
        <v>0.25901546130309133</v>
      </c>
      <c r="AU33" s="39">
        <f>'Graphiques GE'!$B$93</f>
        <v>0.25901546130309133</v>
      </c>
      <c r="AV33" s="38">
        <f t="shared" si="8"/>
        <v>0.10999999999999999</v>
      </c>
      <c r="AW33" s="39">
        <f>'Graphiques GE'!$B$106 + 'Graphiques GE'!$B$105</f>
        <v>0.85081879847224129</v>
      </c>
      <c r="AX33" s="39">
        <f>'Graphiques GE'!$B$105</f>
        <v>0.28695964354266373</v>
      </c>
      <c r="AY33" s="39">
        <f>'Graphiques GE'!$B$105</f>
        <v>0.28695964354266373</v>
      </c>
      <c r="AZ33" s="40">
        <f t="shared" si="9"/>
        <v>0.20999999999999996</v>
      </c>
      <c r="BA33" s="39">
        <f>'Graphiques GE'!$B$118 + 'Graphiques GE'!$B$117</f>
        <v>0.63197043463947278</v>
      </c>
      <c r="BB33" s="39">
        <f>'Graphiques GE'!$B$117</f>
        <v>0.23213710130613951</v>
      </c>
      <c r="BC33" s="39">
        <f>'Graphiques GE'!$B$117</f>
        <v>0.23213710130613951</v>
      </c>
      <c r="BD33" s="38">
        <f t="shared" si="10"/>
        <v>4.9999999999999989E-2</v>
      </c>
      <c r="BE33" s="39">
        <f>'Graphiques GE'!$B$130 + 'Graphiques GE'!$B$129</f>
        <v>0.70478713477952937</v>
      </c>
      <c r="BF33" s="39">
        <f>'Graphiques GE'!$B$129</f>
        <v>0.23582880144619614</v>
      </c>
      <c r="BG33" s="39">
        <f>'Graphiques GE'!$B$129</f>
        <v>0.23582880144619614</v>
      </c>
      <c r="BH33" s="40">
        <f t="shared" si="11"/>
        <v>0.20000000000000007</v>
      </c>
      <c r="BI33" s="39">
        <f>'Graphiques GE'!$B$142 + 'Graphiques GE'!$B$141</f>
        <v>0.81153767405702248</v>
      </c>
      <c r="BJ33" s="39">
        <f>'Graphiques GE'!$B$141</f>
        <v>0.23391267405702243</v>
      </c>
      <c r="BK33" s="39">
        <f>'Graphiques GE'!$B$141</f>
        <v>0.23391267405702243</v>
      </c>
      <c r="BL33" s="38">
        <f t="shared" si="12"/>
        <v>0.18000000000000005</v>
      </c>
      <c r="BM33" s="39">
        <f>'Graphiques GE'!$B$154 + 'Graphiques DE'!$B$153</f>
        <v>0.56607605340781397</v>
      </c>
      <c r="BN33" s="39">
        <f>'Graphiques GE'!$B$153</f>
        <v>0.22173892314865171</v>
      </c>
      <c r="BO33" s="39">
        <f>'Graphiques GE'!$B$153</f>
        <v>0.22173892314865171</v>
      </c>
      <c r="BP33" s="40">
        <f t="shared" si="13"/>
        <v>9.0000000000000024E-2</v>
      </c>
      <c r="BQ33" s="39">
        <f>'Graphiques GE'!$B$166 + 'Graphiques GE'!$B$165</f>
        <v>0.56460143918447681</v>
      </c>
      <c r="BR33" s="39">
        <f>'Graphiques GE'!$B$165</f>
        <v>0.21880977251781006</v>
      </c>
      <c r="BS33" s="39">
        <f>'Graphiques GE'!$B$165</f>
        <v>0.21880977251781006</v>
      </c>
      <c r="BT33" s="38">
        <f t="shared" si="14"/>
        <v>0.22000000000000003</v>
      </c>
      <c r="BU33" s="39">
        <f>'Graphiques GE'!$B$178 + 'Graphiques GE'!$B$177</f>
        <v>0.57161198703238969</v>
      </c>
      <c r="BV33" s="39">
        <f>'Graphiques GE'!$B$177</f>
        <v>0.20072309814350064</v>
      </c>
      <c r="BW33" s="39">
        <f>'Graphiques GE'!$B$177</f>
        <v>0.20072309814350064</v>
      </c>
      <c r="BX33" s="40">
        <f t="shared" si="15"/>
        <v>4.9999999999999989E-2</v>
      </c>
      <c r="BY33" s="39">
        <f>'Graphiques GE'!$B$190 + 'Graphiques GE'!$B$189</f>
        <v>0.6523419865284209</v>
      </c>
      <c r="BZ33" s="39">
        <f>'Graphiques GE'!$B$189</f>
        <v>0.21467531986175423</v>
      </c>
      <c r="CA33" s="39">
        <f>'Graphiques GE'!$B$189</f>
        <v>0.21467531986175423</v>
      </c>
    </row>
    <row r="34" spans="1:79">
      <c r="A34" s="22">
        <v>43525</v>
      </c>
      <c r="B34" s="20">
        <f t="shared" ref="B34:B70" si="16">ROW()-1</f>
        <v>33</v>
      </c>
      <c r="C34" s="19">
        <v>52961444</v>
      </c>
      <c r="D34" s="24" t="e">
        <f>NA()</f>
        <v>#N/A</v>
      </c>
      <c r="E34" s="29">
        <v>0.1</v>
      </c>
      <c r="F34" s="38">
        <v>0.6</v>
      </c>
      <c r="G34" s="29">
        <v>0.31</v>
      </c>
      <c r="H34" s="38">
        <v>0.55000000000000004</v>
      </c>
      <c r="I34" s="29">
        <v>0.45</v>
      </c>
      <c r="J34" s="38">
        <v>0.47</v>
      </c>
      <c r="K34" s="29">
        <v>0.56000000000000005</v>
      </c>
      <c r="L34" s="38">
        <v>0.63</v>
      </c>
      <c r="M34" s="29">
        <v>0.08</v>
      </c>
      <c r="N34" s="38">
        <v>0.31</v>
      </c>
      <c r="O34" s="29">
        <v>0.36</v>
      </c>
      <c r="P34" s="38">
        <v>0.38</v>
      </c>
      <c r="Q34" s="29">
        <v>0.44</v>
      </c>
      <c r="R34" s="38">
        <v>0.27</v>
      </c>
      <c r="S34" s="29">
        <v>0.49</v>
      </c>
      <c r="T34" s="29">
        <f t="shared" ref="T34:T63" si="17">MAX(E34:E35)-MIN(E34:E35)</f>
        <v>0.03</v>
      </c>
      <c r="U34" s="37">
        <f>'Graphiques GE'!$B$22 + 'Graphiques GE'!$B$21</f>
        <v>0.28739434335457836</v>
      </c>
      <c r="V34" s="37">
        <f>'Graphiques GE'!$B$21</f>
        <v>0.10722767668791168</v>
      </c>
      <c r="W34" s="37">
        <f>'Graphiques GE'!$B$21</f>
        <v>0.10722767668791168</v>
      </c>
      <c r="X34" s="38">
        <f t="shared" ref="X34:X63" si="18">MAX(F34:F35)-MIN(F34:F35)</f>
        <v>3.0000000000000027E-2</v>
      </c>
      <c r="Y34" s="39">
        <f>'Graphiques GE'!$B$34 + 'Graphiques GE'!$B$33</f>
        <v>1.0536708580760026</v>
      </c>
      <c r="Z34" s="39">
        <f>'Graphiques GE'!$B$33</f>
        <v>0.29533752474266894</v>
      </c>
      <c r="AA34" s="39">
        <f>'Graphiques GE'!$B$33</f>
        <v>0.29533752474266894</v>
      </c>
      <c r="AB34" s="40">
        <f t="shared" ref="AB34:AB63" si="19">MAX(G34:G35)-MIN(G34:G35)</f>
        <v>0.16999999999999998</v>
      </c>
      <c r="AC34" s="39">
        <f>'Graphiques GE'!$B$46 + 'Graphiques GE'!$B$45</f>
        <v>0.37178314944023255</v>
      </c>
      <c r="AD34" s="39">
        <f>'Graphiques GE'!$B$45</f>
        <v>0.14225537166245478</v>
      </c>
      <c r="AE34" s="39">
        <f>'Graphiques GE'!$B$45</f>
        <v>0.14225537166245478</v>
      </c>
      <c r="AF34" s="38">
        <f t="shared" ref="AF34:AF63" si="20">MAX(H34:H35)-MIN(H34:H35)</f>
        <v>0.19999999999999996</v>
      </c>
      <c r="AG34" s="39">
        <f>'Graphiques GE'!$B$58 + 'Graphiques DE'!$B$57</f>
        <v>0.53699975053963456</v>
      </c>
      <c r="AH34" s="39">
        <f>'Graphiques GE'!$B$57</f>
        <v>0.2075215244223875</v>
      </c>
      <c r="AI34" s="39">
        <f>'Graphiques GE'!$B$57</f>
        <v>0.2075215244223875</v>
      </c>
      <c r="AJ34" s="40">
        <f t="shared" ref="AJ34:AJ63" si="21">MAX(I34:I35)-MIN(I34:I35)</f>
        <v>9.0000000000000024E-2</v>
      </c>
      <c r="AK34" s="39">
        <f>'Graphiques GE'!$B$70 + 'Graphiques GE'!$B$69</f>
        <v>0.5728575523025986</v>
      </c>
      <c r="AL34" s="39">
        <f>'Graphiques GE'!$B$69</f>
        <v>0.20042699674704309</v>
      </c>
      <c r="AM34" s="39">
        <f>'Graphiques GE'!$B$69</f>
        <v>0.20042699674704309</v>
      </c>
      <c r="AN34" s="38">
        <f t="shared" ref="AN34:AN63" si="22">MAX(J34:J35)-MIN(J34:J35)</f>
        <v>9.9999999999999978E-2</v>
      </c>
      <c r="AO34" s="39">
        <f>'Graphiques GE'!$B$82 + 'Graphiques GE'!$B$81</f>
        <v>0.62056863786927963</v>
      </c>
      <c r="AP34" s="39">
        <f>'Graphiques GE'!$B$81</f>
        <v>0.23019363786927949</v>
      </c>
      <c r="AQ34" s="39">
        <f>'Graphiques GE'!$B$81</f>
        <v>0.23019363786927949</v>
      </c>
      <c r="AR34" s="40">
        <f t="shared" ref="AR34:AR63" si="23">MAX(K34:K35)-MIN(K34:K35)</f>
        <v>0.34000000000000008</v>
      </c>
      <c r="AS34" s="39">
        <f>'Graphiques GE'!$B$94 + 'Graphiques GE'!$B$93</f>
        <v>0.73969601685864683</v>
      </c>
      <c r="AT34" s="39">
        <f>'Graphiques GE'!$B$93</f>
        <v>0.25901546130309133</v>
      </c>
      <c r="AU34" s="39">
        <f>'Graphiques GE'!$B$93</f>
        <v>0.25901546130309133</v>
      </c>
      <c r="AV34" s="38">
        <f t="shared" ref="AV34:AV63" si="24">MAX(L34:L35)-MIN(L34:L35)</f>
        <v>0.36</v>
      </c>
      <c r="AW34" s="39">
        <f>'Graphiques GE'!$B$106 + 'Graphiques GE'!$B$105</f>
        <v>0.85081879847224129</v>
      </c>
      <c r="AX34" s="39">
        <f>'Graphiques GE'!$B$105</f>
        <v>0.28695964354266373</v>
      </c>
      <c r="AY34" s="39">
        <f>'Graphiques GE'!$B$105</f>
        <v>0.28695964354266373</v>
      </c>
      <c r="AZ34" s="40">
        <f t="shared" ref="AZ34:AZ63" si="25">MAX(M34:M35)-MIN(M34:M35)</f>
        <v>0.18</v>
      </c>
      <c r="BA34" s="39">
        <f>'Graphiques GE'!$B$118 + 'Graphiques GE'!$B$117</f>
        <v>0.63197043463947278</v>
      </c>
      <c r="BB34" s="39">
        <f>'Graphiques GE'!$B$117</f>
        <v>0.23213710130613951</v>
      </c>
      <c r="BC34" s="39">
        <f>'Graphiques GE'!$B$117</f>
        <v>0.23213710130613951</v>
      </c>
      <c r="BD34" s="38">
        <f t="shared" ref="BD34:BD63" si="26">MAX(N34:N35)-MIN(N34:N35)</f>
        <v>1.0000000000000009E-2</v>
      </c>
      <c r="BE34" s="39">
        <f>'Graphiques GE'!$B$130 + 'Graphiques GE'!$B$129</f>
        <v>0.70478713477952937</v>
      </c>
      <c r="BF34" s="39">
        <f>'Graphiques GE'!$B$129</f>
        <v>0.23582880144619614</v>
      </c>
      <c r="BG34" s="39">
        <f>'Graphiques GE'!$B$129</f>
        <v>0.23582880144619614</v>
      </c>
      <c r="BH34" s="40">
        <f t="shared" ref="BH34:BH63" si="27">MAX(O34:O35)-MIN(O34:O35)</f>
        <v>4.9999999999999989E-2</v>
      </c>
      <c r="BI34" s="39">
        <f>'Graphiques GE'!$B$142 + 'Graphiques GE'!$B$141</f>
        <v>0.81153767405702248</v>
      </c>
      <c r="BJ34" s="39">
        <f>'Graphiques GE'!$B$141</f>
        <v>0.23391267405702243</v>
      </c>
      <c r="BK34" s="39">
        <f>'Graphiques GE'!$B$141</f>
        <v>0.23391267405702243</v>
      </c>
      <c r="BL34" s="38">
        <f t="shared" ref="BL34:BL63" si="28">MAX(P34:P35)-MIN(P34:P35)</f>
        <v>0.26</v>
      </c>
      <c r="BM34" s="39">
        <f>'Graphiques GE'!$B$154 + 'Graphiques DE'!$B$153</f>
        <v>0.56607605340781397</v>
      </c>
      <c r="BN34" s="39">
        <f>'Graphiques GE'!$B$153</f>
        <v>0.22173892314865171</v>
      </c>
      <c r="BO34" s="39">
        <f>'Graphiques GE'!$B$153</f>
        <v>0.22173892314865171</v>
      </c>
      <c r="BP34" s="40">
        <f t="shared" ref="BP34:BP63" si="29">MAX(Q34:Q35)-MIN(Q34:Q35)</f>
        <v>0.26</v>
      </c>
      <c r="BQ34" s="39">
        <f>'Graphiques GE'!$B$166 + 'Graphiques GE'!$B$165</f>
        <v>0.56460143918447681</v>
      </c>
      <c r="BR34" s="39">
        <f>'Graphiques GE'!$B$165</f>
        <v>0.21880977251781006</v>
      </c>
      <c r="BS34" s="39">
        <f>'Graphiques GE'!$B$165</f>
        <v>0.21880977251781006</v>
      </c>
      <c r="BT34" s="38">
        <f t="shared" ref="BT34:BT63" si="30">MAX(R34:R35)-MIN(R34:R35)</f>
        <v>0.13</v>
      </c>
      <c r="BU34" s="39">
        <f>'Graphiques GE'!$B$178 + 'Graphiques GE'!$B$177</f>
        <v>0.57161198703238969</v>
      </c>
      <c r="BV34" s="39">
        <f>'Graphiques GE'!$B$177</f>
        <v>0.20072309814350064</v>
      </c>
      <c r="BW34" s="39">
        <f>'Graphiques GE'!$B$177</f>
        <v>0.20072309814350064</v>
      </c>
      <c r="BX34" s="40">
        <f t="shared" ref="BX34:BX63" si="31">MAX(S34:S35)-MIN(S34:S35)</f>
        <v>0.26</v>
      </c>
      <c r="BY34" s="39">
        <f>'Graphiques GE'!$B$190 + 'Graphiques GE'!$B$189</f>
        <v>0.6523419865284209</v>
      </c>
      <c r="BZ34" s="39">
        <f>'Graphiques GE'!$B$189</f>
        <v>0.21467531986175423</v>
      </c>
      <c r="CA34" s="39">
        <f>'Graphiques GE'!$B$189</f>
        <v>0.21467531986175423</v>
      </c>
    </row>
    <row r="35" spans="1:79">
      <c r="A35" s="22">
        <v>43525</v>
      </c>
      <c r="B35" s="21">
        <f t="shared" si="16"/>
        <v>34</v>
      </c>
      <c r="C35" s="19">
        <v>52966413</v>
      </c>
      <c r="D35" s="24" t="e">
        <f>NA()</f>
        <v>#N/A</v>
      </c>
      <c r="E35" s="29">
        <v>7.0000000000000007E-2</v>
      </c>
      <c r="F35" s="38">
        <v>0.56999999999999995</v>
      </c>
      <c r="G35" s="29">
        <v>0.48</v>
      </c>
      <c r="H35" s="38">
        <v>0.75</v>
      </c>
      <c r="I35" s="29">
        <v>0.54</v>
      </c>
      <c r="J35" s="38">
        <v>0.37</v>
      </c>
      <c r="K35" s="29">
        <v>0.22</v>
      </c>
      <c r="L35" s="38">
        <v>0.27</v>
      </c>
      <c r="M35" s="29">
        <v>0.26</v>
      </c>
      <c r="N35" s="38">
        <v>0.3</v>
      </c>
      <c r="O35" s="29">
        <v>0.41</v>
      </c>
      <c r="P35" s="38">
        <v>0.12</v>
      </c>
      <c r="Q35" s="29">
        <v>0.18</v>
      </c>
      <c r="R35" s="38">
        <v>0.14000000000000001</v>
      </c>
      <c r="S35" s="29">
        <v>0.23</v>
      </c>
      <c r="T35" s="29">
        <f t="shared" si="17"/>
        <v>7.9999999999999988E-2</v>
      </c>
      <c r="U35" s="37">
        <f>'Graphiques GE'!$B$22 + 'Graphiques GE'!$B$21</f>
        <v>0.28739434335457836</v>
      </c>
      <c r="V35" s="37">
        <f>'Graphiques GE'!$B$21</f>
        <v>0.10722767668791168</v>
      </c>
      <c r="W35" s="37">
        <f>'Graphiques GE'!$B$21</f>
        <v>0.10722767668791168</v>
      </c>
      <c r="X35" s="38">
        <f t="shared" si="18"/>
        <v>0.10999999999999993</v>
      </c>
      <c r="Y35" s="39">
        <f>'Graphiques GE'!$B$34 + 'Graphiques GE'!$B$33</f>
        <v>1.0536708580760026</v>
      </c>
      <c r="Z35" s="39">
        <f>'Graphiques GE'!$B$33</f>
        <v>0.29533752474266894</v>
      </c>
      <c r="AA35" s="39">
        <f>'Graphiques GE'!$B$33</f>
        <v>0.29533752474266894</v>
      </c>
      <c r="AB35" s="40">
        <f t="shared" si="19"/>
        <v>0.21999999999999997</v>
      </c>
      <c r="AC35" s="39">
        <f>'Graphiques GE'!$B$46 + 'Graphiques GE'!$B$45</f>
        <v>0.37178314944023255</v>
      </c>
      <c r="AD35" s="39">
        <f>'Graphiques GE'!$B$45</f>
        <v>0.14225537166245478</v>
      </c>
      <c r="AE35" s="39">
        <f>'Graphiques GE'!$B$45</f>
        <v>0.14225537166245478</v>
      </c>
      <c r="AF35" s="38">
        <f t="shared" si="20"/>
        <v>5.0000000000000044E-2</v>
      </c>
      <c r="AG35" s="39">
        <f>'Graphiques GE'!$B$58 + 'Graphiques DE'!$B$57</f>
        <v>0.53699975053963456</v>
      </c>
      <c r="AH35" s="39">
        <f>'Graphiques GE'!$B$57</f>
        <v>0.2075215244223875</v>
      </c>
      <c r="AI35" s="39">
        <f>'Graphiques GE'!$B$57</f>
        <v>0.2075215244223875</v>
      </c>
      <c r="AJ35" s="40">
        <f t="shared" si="21"/>
        <v>0.14000000000000001</v>
      </c>
      <c r="AK35" s="39">
        <f>'Graphiques GE'!$B$70 + 'Graphiques GE'!$B$69</f>
        <v>0.5728575523025986</v>
      </c>
      <c r="AL35" s="39">
        <f>'Graphiques GE'!$B$69</f>
        <v>0.20042699674704309</v>
      </c>
      <c r="AM35" s="39">
        <f>'Graphiques GE'!$B$69</f>
        <v>0.20042699674704309</v>
      </c>
      <c r="AN35" s="38">
        <f t="shared" si="22"/>
        <v>0.22999999999999998</v>
      </c>
      <c r="AO35" s="39">
        <f>'Graphiques GE'!$B$82 + 'Graphiques GE'!$B$81</f>
        <v>0.62056863786927963</v>
      </c>
      <c r="AP35" s="39">
        <f>'Graphiques GE'!$B$81</f>
        <v>0.23019363786927949</v>
      </c>
      <c r="AQ35" s="39">
        <f>'Graphiques GE'!$B$81</f>
        <v>0.23019363786927949</v>
      </c>
      <c r="AR35" s="40">
        <f t="shared" si="23"/>
        <v>0.31000000000000005</v>
      </c>
      <c r="AS35" s="39">
        <f>'Graphiques GE'!$B$94 + 'Graphiques GE'!$B$93</f>
        <v>0.73969601685864683</v>
      </c>
      <c r="AT35" s="39">
        <f>'Graphiques GE'!$B$93</f>
        <v>0.25901546130309133</v>
      </c>
      <c r="AU35" s="39">
        <f>'Graphiques GE'!$B$93</f>
        <v>0.25901546130309133</v>
      </c>
      <c r="AV35" s="38">
        <f t="shared" si="24"/>
        <v>0.43999999999999995</v>
      </c>
      <c r="AW35" s="39">
        <f>'Graphiques GE'!$B$106 + 'Graphiques GE'!$B$105</f>
        <v>0.85081879847224129</v>
      </c>
      <c r="AX35" s="39">
        <f>'Graphiques GE'!$B$105</f>
        <v>0.28695964354266373</v>
      </c>
      <c r="AY35" s="39">
        <f>'Graphiques GE'!$B$105</f>
        <v>0.28695964354266373</v>
      </c>
      <c r="AZ35" s="40">
        <f t="shared" si="25"/>
        <v>0.03</v>
      </c>
      <c r="BA35" s="39">
        <f>'Graphiques GE'!$B$118 + 'Graphiques GE'!$B$117</f>
        <v>0.63197043463947278</v>
      </c>
      <c r="BB35" s="39">
        <f>'Graphiques GE'!$B$117</f>
        <v>0.23213710130613951</v>
      </c>
      <c r="BC35" s="39">
        <f>'Graphiques GE'!$B$117</f>
        <v>0.23213710130613951</v>
      </c>
      <c r="BD35" s="38">
        <f t="shared" si="26"/>
        <v>7.9999999999999988E-2</v>
      </c>
      <c r="BE35" s="39">
        <f>'Graphiques GE'!$B$130 + 'Graphiques GE'!$B$129</f>
        <v>0.70478713477952937</v>
      </c>
      <c r="BF35" s="39">
        <f>'Graphiques GE'!$B$129</f>
        <v>0.23582880144619614</v>
      </c>
      <c r="BG35" s="39">
        <f>'Graphiques GE'!$B$129</f>
        <v>0.23582880144619614</v>
      </c>
      <c r="BH35" s="40">
        <f t="shared" si="27"/>
        <v>9.9999999999999978E-2</v>
      </c>
      <c r="BI35" s="39">
        <f>'Graphiques GE'!$B$142 + 'Graphiques GE'!$B$141</f>
        <v>0.81153767405702248</v>
      </c>
      <c r="BJ35" s="39">
        <f>'Graphiques GE'!$B$141</f>
        <v>0.23391267405702243</v>
      </c>
      <c r="BK35" s="39">
        <f>'Graphiques GE'!$B$141</f>
        <v>0.23391267405702243</v>
      </c>
      <c r="BL35" s="38">
        <f t="shared" si="28"/>
        <v>0.32</v>
      </c>
      <c r="BM35" s="39">
        <f>'Graphiques GE'!$B$154 + 'Graphiques DE'!$B$153</f>
        <v>0.56607605340781397</v>
      </c>
      <c r="BN35" s="39">
        <f>'Graphiques GE'!$B$153</f>
        <v>0.22173892314865171</v>
      </c>
      <c r="BO35" s="39">
        <f>'Graphiques GE'!$B$153</f>
        <v>0.22173892314865171</v>
      </c>
      <c r="BP35" s="40">
        <f t="shared" si="29"/>
        <v>0.24</v>
      </c>
      <c r="BQ35" s="39">
        <f>'Graphiques GE'!$B$166 + 'Graphiques GE'!$B$165</f>
        <v>0.56460143918447681</v>
      </c>
      <c r="BR35" s="39">
        <f>'Graphiques GE'!$B$165</f>
        <v>0.21880977251781006</v>
      </c>
      <c r="BS35" s="39">
        <f>'Graphiques GE'!$B$165</f>
        <v>0.21880977251781006</v>
      </c>
      <c r="BT35" s="38">
        <f t="shared" si="30"/>
        <v>0.16999999999999998</v>
      </c>
      <c r="BU35" s="39">
        <f>'Graphiques GE'!$B$178 + 'Graphiques GE'!$B$177</f>
        <v>0.57161198703238969</v>
      </c>
      <c r="BV35" s="39">
        <f>'Graphiques GE'!$B$177</f>
        <v>0.20072309814350064</v>
      </c>
      <c r="BW35" s="39">
        <f>'Graphiques GE'!$B$177</f>
        <v>0.20072309814350064</v>
      </c>
      <c r="BX35" s="40">
        <f t="shared" si="31"/>
        <v>0.19999999999999998</v>
      </c>
      <c r="BY35" s="39">
        <f>'Graphiques GE'!$B$190 + 'Graphiques GE'!$B$189</f>
        <v>0.6523419865284209</v>
      </c>
      <c r="BZ35" s="39">
        <f>'Graphiques GE'!$B$189</f>
        <v>0.21467531986175423</v>
      </c>
      <c r="CA35" s="39">
        <f>'Graphiques GE'!$B$189</f>
        <v>0.21467531986175423</v>
      </c>
    </row>
    <row r="36" spans="1:79">
      <c r="A36" s="22">
        <v>43525</v>
      </c>
      <c r="B36" s="20">
        <f t="shared" si="16"/>
        <v>35</v>
      </c>
      <c r="C36" s="19">
        <v>52961445</v>
      </c>
      <c r="D36" s="24" t="e">
        <f>NA()</f>
        <v>#N/A</v>
      </c>
      <c r="E36" s="29">
        <v>0.15</v>
      </c>
      <c r="F36" s="38">
        <v>0.46</v>
      </c>
      <c r="G36" s="29">
        <v>0.26</v>
      </c>
      <c r="H36" s="38">
        <v>0.8</v>
      </c>
      <c r="I36" s="29">
        <v>0.68</v>
      </c>
      <c r="J36" s="38">
        <v>0.6</v>
      </c>
      <c r="K36" s="29">
        <v>0.53</v>
      </c>
      <c r="L36" s="38">
        <v>0.71</v>
      </c>
      <c r="M36" s="29">
        <v>0.23</v>
      </c>
      <c r="N36" s="38">
        <v>0.22</v>
      </c>
      <c r="O36" s="29">
        <v>0.31</v>
      </c>
      <c r="P36" s="38">
        <v>0.44</v>
      </c>
      <c r="Q36" s="29">
        <v>0.42</v>
      </c>
      <c r="R36" s="38">
        <v>0.31</v>
      </c>
      <c r="S36" s="29">
        <v>0.43</v>
      </c>
      <c r="T36" s="29">
        <f t="shared" si="17"/>
        <v>0.12</v>
      </c>
      <c r="U36" s="37">
        <f>'Graphiques GE'!$B$22 + 'Graphiques GE'!$B$21</f>
        <v>0.28739434335457836</v>
      </c>
      <c r="V36" s="37">
        <f>'Graphiques GE'!$B$21</f>
        <v>0.10722767668791168</v>
      </c>
      <c r="W36" s="37">
        <f>'Graphiques GE'!$B$21</f>
        <v>0.10722767668791168</v>
      </c>
      <c r="X36" s="38">
        <f t="shared" si="18"/>
        <v>0.13999999999999996</v>
      </c>
      <c r="Y36" s="39">
        <f>'Graphiques GE'!$B$34 + 'Graphiques GE'!$B$33</f>
        <v>1.0536708580760026</v>
      </c>
      <c r="Z36" s="39">
        <f>'Graphiques GE'!$B$33</f>
        <v>0.29533752474266894</v>
      </c>
      <c r="AA36" s="39">
        <f>'Graphiques GE'!$B$33</f>
        <v>0.29533752474266894</v>
      </c>
      <c r="AB36" s="40">
        <f t="shared" si="19"/>
        <v>0.17</v>
      </c>
      <c r="AC36" s="39">
        <f>'Graphiques GE'!$B$46 + 'Graphiques GE'!$B$45</f>
        <v>0.37178314944023255</v>
      </c>
      <c r="AD36" s="39">
        <f>'Graphiques GE'!$B$45</f>
        <v>0.14225537166245478</v>
      </c>
      <c r="AE36" s="39">
        <f>'Graphiques GE'!$B$45</f>
        <v>0.14225537166245478</v>
      </c>
      <c r="AF36" s="38">
        <f t="shared" si="20"/>
        <v>0.21000000000000008</v>
      </c>
      <c r="AG36" s="39">
        <f>'Graphiques GE'!$B$58 + 'Graphiques DE'!$B$57</f>
        <v>0.53699975053963456</v>
      </c>
      <c r="AH36" s="39">
        <f>'Graphiques GE'!$B$57</f>
        <v>0.2075215244223875</v>
      </c>
      <c r="AI36" s="39">
        <f>'Graphiques GE'!$B$57</f>
        <v>0.2075215244223875</v>
      </c>
      <c r="AJ36" s="40">
        <f t="shared" si="21"/>
        <v>0.15000000000000002</v>
      </c>
      <c r="AK36" s="39">
        <f>'Graphiques GE'!$B$70 + 'Graphiques GE'!$B$69</f>
        <v>0.5728575523025986</v>
      </c>
      <c r="AL36" s="39">
        <f>'Graphiques GE'!$B$69</f>
        <v>0.20042699674704309</v>
      </c>
      <c r="AM36" s="39">
        <f>'Graphiques GE'!$B$69</f>
        <v>0.20042699674704309</v>
      </c>
      <c r="AN36" s="38">
        <f t="shared" si="22"/>
        <v>9.9999999999999978E-2</v>
      </c>
      <c r="AO36" s="39">
        <f>'Graphiques GE'!$B$82 + 'Graphiques GE'!$B$81</f>
        <v>0.62056863786927963</v>
      </c>
      <c r="AP36" s="39">
        <f>'Graphiques GE'!$B$81</f>
        <v>0.23019363786927949</v>
      </c>
      <c r="AQ36" s="39">
        <f>'Graphiques GE'!$B$81</f>
        <v>0.23019363786927949</v>
      </c>
      <c r="AR36" s="40">
        <f t="shared" si="23"/>
        <v>1.0000000000000009E-2</v>
      </c>
      <c r="AS36" s="39">
        <f>'Graphiques GE'!$B$94 + 'Graphiques GE'!$B$93</f>
        <v>0.73969601685864683</v>
      </c>
      <c r="AT36" s="39">
        <f>'Graphiques GE'!$B$93</f>
        <v>0.25901546130309133</v>
      </c>
      <c r="AU36" s="39">
        <f>'Graphiques GE'!$B$93</f>
        <v>0.25901546130309133</v>
      </c>
      <c r="AV36" s="38">
        <f t="shared" si="24"/>
        <v>0.12</v>
      </c>
      <c r="AW36" s="39">
        <f>'Graphiques GE'!$B$106 + 'Graphiques GE'!$B$105</f>
        <v>0.85081879847224129</v>
      </c>
      <c r="AX36" s="39">
        <f>'Graphiques GE'!$B$105</f>
        <v>0.28695964354266373</v>
      </c>
      <c r="AY36" s="39">
        <f>'Graphiques GE'!$B$105</f>
        <v>0.28695964354266373</v>
      </c>
      <c r="AZ36" s="40">
        <f t="shared" si="25"/>
        <v>0.1</v>
      </c>
      <c r="BA36" s="39">
        <f>'Graphiques GE'!$B$118 + 'Graphiques GE'!$B$117</f>
        <v>0.63197043463947278</v>
      </c>
      <c r="BB36" s="39">
        <f>'Graphiques GE'!$B$117</f>
        <v>0.23213710130613951</v>
      </c>
      <c r="BC36" s="39">
        <f>'Graphiques GE'!$B$117</f>
        <v>0.23213710130613951</v>
      </c>
      <c r="BD36" s="38">
        <f t="shared" si="26"/>
        <v>0</v>
      </c>
      <c r="BE36" s="39">
        <f>'Graphiques GE'!$B$130 + 'Graphiques GE'!$B$129</f>
        <v>0.70478713477952937</v>
      </c>
      <c r="BF36" s="39">
        <f>'Graphiques GE'!$B$129</f>
        <v>0.23582880144619614</v>
      </c>
      <c r="BG36" s="39">
        <f>'Graphiques GE'!$B$129</f>
        <v>0.23582880144619614</v>
      </c>
      <c r="BH36" s="40">
        <f t="shared" si="27"/>
        <v>9.9999999999999978E-2</v>
      </c>
      <c r="BI36" s="39">
        <f>'Graphiques GE'!$B$142 + 'Graphiques GE'!$B$141</f>
        <v>0.81153767405702248</v>
      </c>
      <c r="BJ36" s="39">
        <f>'Graphiques GE'!$B$141</f>
        <v>0.23391267405702243</v>
      </c>
      <c r="BK36" s="39">
        <f>'Graphiques GE'!$B$141</f>
        <v>0.23391267405702243</v>
      </c>
      <c r="BL36" s="38">
        <f t="shared" si="28"/>
        <v>0.28000000000000003</v>
      </c>
      <c r="BM36" s="39">
        <f>'Graphiques GE'!$B$154 + 'Graphiques DE'!$B$153</f>
        <v>0.56607605340781397</v>
      </c>
      <c r="BN36" s="39">
        <f>'Graphiques GE'!$B$153</f>
        <v>0.22173892314865171</v>
      </c>
      <c r="BO36" s="39">
        <f>'Graphiques GE'!$B$153</f>
        <v>0.22173892314865171</v>
      </c>
      <c r="BP36" s="40">
        <f t="shared" si="29"/>
        <v>0.27</v>
      </c>
      <c r="BQ36" s="39">
        <f>'Graphiques GE'!$B$166 + 'Graphiques GE'!$B$165</f>
        <v>0.56460143918447681</v>
      </c>
      <c r="BR36" s="39">
        <f>'Graphiques GE'!$B$165</f>
        <v>0.21880977251781006</v>
      </c>
      <c r="BS36" s="39">
        <f>'Graphiques GE'!$B$165</f>
        <v>0.21880977251781006</v>
      </c>
      <c r="BT36" s="38">
        <f t="shared" si="30"/>
        <v>0.19</v>
      </c>
      <c r="BU36" s="39">
        <f>'Graphiques GE'!$B$178 + 'Graphiques GE'!$B$177</f>
        <v>0.57161198703238969</v>
      </c>
      <c r="BV36" s="39">
        <f>'Graphiques GE'!$B$177</f>
        <v>0.20072309814350064</v>
      </c>
      <c r="BW36" s="39">
        <f>'Graphiques GE'!$B$177</f>
        <v>0.20072309814350064</v>
      </c>
      <c r="BX36" s="40">
        <f t="shared" si="31"/>
        <v>0.32</v>
      </c>
      <c r="BY36" s="39">
        <f>'Graphiques GE'!$B$190 + 'Graphiques GE'!$B$189</f>
        <v>0.6523419865284209</v>
      </c>
      <c r="BZ36" s="39">
        <f>'Graphiques GE'!$B$189</f>
        <v>0.21467531986175423</v>
      </c>
      <c r="CA36" s="39">
        <f>'Graphiques GE'!$B$189</f>
        <v>0.21467531986175423</v>
      </c>
    </row>
    <row r="37" spans="1:79">
      <c r="A37" s="22">
        <v>43525</v>
      </c>
      <c r="B37" s="21">
        <f t="shared" si="16"/>
        <v>36</v>
      </c>
      <c r="C37" s="19">
        <v>52966406</v>
      </c>
      <c r="D37" s="24" t="e">
        <f>NA()</f>
        <v>#N/A</v>
      </c>
      <c r="E37" s="29">
        <v>0.03</v>
      </c>
      <c r="F37" s="38">
        <v>0.6</v>
      </c>
      <c r="G37" s="29">
        <v>0.09</v>
      </c>
      <c r="H37" s="38">
        <v>0.59</v>
      </c>
      <c r="I37" s="29">
        <v>0.53</v>
      </c>
      <c r="J37" s="38">
        <v>0.5</v>
      </c>
      <c r="K37" s="29">
        <v>0.52</v>
      </c>
      <c r="L37" s="38">
        <v>0.59</v>
      </c>
      <c r="M37" s="29">
        <v>0.33</v>
      </c>
      <c r="N37" s="38">
        <v>0.22</v>
      </c>
      <c r="O37" s="29">
        <v>0.41</v>
      </c>
      <c r="P37" s="38">
        <v>0.16</v>
      </c>
      <c r="Q37" s="29">
        <v>0.15</v>
      </c>
      <c r="R37" s="38">
        <v>0.12</v>
      </c>
      <c r="S37" s="29">
        <v>0.11</v>
      </c>
      <c r="T37" s="29">
        <f t="shared" si="17"/>
        <v>0.11000000000000001</v>
      </c>
      <c r="U37" s="37">
        <f>'Graphiques GE'!$B$22 + 'Graphiques GE'!$B$21</f>
        <v>0.28739434335457836</v>
      </c>
      <c r="V37" s="37">
        <f>'Graphiques GE'!$B$21</f>
        <v>0.10722767668791168</v>
      </c>
      <c r="W37" s="37">
        <f>'Graphiques GE'!$B$21</f>
        <v>0.10722767668791168</v>
      </c>
      <c r="X37" s="38">
        <f t="shared" si="18"/>
        <v>9.9999999999999978E-2</v>
      </c>
      <c r="Y37" s="39">
        <f>'Graphiques GE'!$B$34 + 'Graphiques GE'!$B$33</f>
        <v>1.0536708580760026</v>
      </c>
      <c r="Z37" s="39">
        <f>'Graphiques GE'!$B$33</f>
        <v>0.29533752474266894</v>
      </c>
      <c r="AA37" s="39">
        <f>'Graphiques GE'!$B$33</f>
        <v>0.29533752474266894</v>
      </c>
      <c r="AB37" s="40">
        <f t="shared" si="19"/>
        <v>0.19999999999999998</v>
      </c>
      <c r="AC37" s="39">
        <f>'Graphiques GE'!$B$46 + 'Graphiques GE'!$B$45</f>
        <v>0.37178314944023255</v>
      </c>
      <c r="AD37" s="39">
        <f>'Graphiques GE'!$B$45</f>
        <v>0.14225537166245478</v>
      </c>
      <c r="AE37" s="39">
        <f>'Graphiques GE'!$B$45</f>
        <v>0.14225537166245478</v>
      </c>
      <c r="AF37" s="38">
        <f t="shared" si="20"/>
        <v>0.22999999999999998</v>
      </c>
      <c r="AG37" s="39">
        <f>'Graphiques GE'!$B$58 + 'Graphiques DE'!$B$57</f>
        <v>0.53699975053963456</v>
      </c>
      <c r="AH37" s="39">
        <f>'Graphiques GE'!$B$57</f>
        <v>0.2075215244223875</v>
      </c>
      <c r="AI37" s="39">
        <f>'Graphiques GE'!$B$57</f>
        <v>0.2075215244223875</v>
      </c>
      <c r="AJ37" s="40">
        <f t="shared" si="21"/>
        <v>0.32000000000000006</v>
      </c>
      <c r="AK37" s="39">
        <f>'Graphiques GE'!$B$70 + 'Graphiques GE'!$B$69</f>
        <v>0.5728575523025986</v>
      </c>
      <c r="AL37" s="39">
        <f>'Graphiques GE'!$B$69</f>
        <v>0.20042699674704309</v>
      </c>
      <c r="AM37" s="39">
        <f>'Graphiques GE'!$B$69</f>
        <v>0.20042699674704309</v>
      </c>
      <c r="AN37" s="38">
        <f t="shared" si="22"/>
        <v>0.22999999999999998</v>
      </c>
      <c r="AO37" s="39">
        <f>'Graphiques GE'!$B$82 + 'Graphiques GE'!$B$81</f>
        <v>0.62056863786927963</v>
      </c>
      <c r="AP37" s="39">
        <f>'Graphiques GE'!$B$81</f>
        <v>0.23019363786927949</v>
      </c>
      <c r="AQ37" s="39">
        <f>'Graphiques GE'!$B$81</f>
        <v>0.23019363786927949</v>
      </c>
      <c r="AR37" s="40">
        <f t="shared" si="23"/>
        <v>5.0000000000000044E-2</v>
      </c>
      <c r="AS37" s="39">
        <f>'Graphiques GE'!$B$94 + 'Graphiques GE'!$B$93</f>
        <v>0.73969601685864683</v>
      </c>
      <c r="AT37" s="39">
        <f>'Graphiques GE'!$B$93</f>
        <v>0.25901546130309133</v>
      </c>
      <c r="AU37" s="39">
        <f>'Graphiques GE'!$B$93</f>
        <v>0.25901546130309133</v>
      </c>
      <c r="AV37" s="38">
        <f t="shared" si="24"/>
        <v>5.0000000000000044E-2</v>
      </c>
      <c r="AW37" s="39">
        <f>'Graphiques GE'!$B$106 + 'Graphiques GE'!$B$105</f>
        <v>0.85081879847224129</v>
      </c>
      <c r="AX37" s="39">
        <f>'Graphiques GE'!$B$105</f>
        <v>0.28695964354266373</v>
      </c>
      <c r="AY37" s="39">
        <f>'Graphiques GE'!$B$105</f>
        <v>0.28695964354266373</v>
      </c>
      <c r="AZ37" s="40">
        <f t="shared" si="25"/>
        <v>0.12000000000000002</v>
      </c>
      <c r="BA37" s="39">
        <f>'Graphiques GE'!$B$118 + 'Graphiques GE'!$B$117</f>
        <v>0.63197043463947278</v>
      </c>
      <c r="BB37" s="39">
        <f>'Graphiques GE'!$B$117</f>
        <v>0.23213710130613951</v>
      </c>
      <c r="BC37" s="39">
        <f>'Graphiques GE'!$B$117</f>
        <v>0.23213710130613951</v>
      </c>
      <c r="BD37" s="38">
        <f t="shared" si="26"/>
        <v>0.03</v>
      </c>
      <c r="BE37" s="39">
        <f>'Graphiques GE'!$B$130 + 'Graphiques GE'!$B$129</f>
        <v>0.70478713477952937</v>
      </c>
      <c r="BF37" s="39">
        <f>'Graphiques GE'!$B$129</f>
        <v>0.23582880144619614</v>
      </c>
      <c r="BG37" s="39">
        <f>'Graphiques GE'!$B$129</f>
        <v>0.23582880144619614</v>
      </c>
      <c r="BH37" s="40">
        <f t="shared" si="27"/>
        <v>9.9999999999999978E-2</v>
      </c>
      <c r="BI37" s="39">
        <f>'Graphiques GE'!$B$142 + 'Graphiques GE'!$B$141</f>
        <v>0.81153767405702248</v>
      </c>
      <c r="BJ37" s="39">
        <f>'Graphiques GE'!$B$141</f>
        <v>0.23391267405702243</v>
      </c>
      <c r="BK37" s="39">
        <f>'Graphiques GE'!$B$141</f>
        <v>0.23391267405702243</v>
      </c>
      <c r="BL37" s="38">
        <f t="shared" si="28"/>
        <v>0.31999999999999995</v>
      </c>
      <c r="BM37" s="39">
        <f>'Graphiques GE'!$B$154 + 'Graphiques DE'!$B$153</f>
        <v>0.56607605340781397</v>
      </c>
      <c r="BN37" s="39">
        <f>'Graphiques GE'!$B$153</f>
        <v>0.22173892314865171</v>
      </c>
      <c r="BO37" s="39">
        <f>'Graphiques GE'!$B$153</f>
        <v>0.22173892314865171</v>
      </c>
      <c r="BP37" s="40">
        <f t="shared" si="29"/>
        <v>0.51</v>
      </c>
      <c r="BQ37" s="39">
        <f>'Graphiques GE'!$B$166 + 'Graphiques GE'!$B$165</f>
        <v>0.56460143918447681</v>
      </c>
      <c r="BR37" s="39">
        <f>'Graphiques GE'!$B$165</f>
        <v>0.21880977251781006</v>
      </c>
      <c r="BS37" s="39">
        <f>'Graphiques GE'!$B$165</f>
        <v>0.21880977251781006</v>
      </c>
      <c r="BT37" s="38">
        <f t="shared" si="30"/>
        <v>0.32</v>
      </c>
      <c r="BU37" s="39">
        <f>'Graphiques GE'!$B$178 + 'Graphiques GE'!$B$177</f>
        <v>0.57161198703238969</v>
      </c>
      <c r="BV37" s="39">
        <f>'Graphiques GE'!$B$177</f>
        <v>0.20072309814350064</v>
      </c>
      <c r="BW37" s="39">
        <f>'Graphiques GE'!$B$177</f>
        <v>0.20072309814350064</v>
      </c>
      <c r="BX37" s="40">
        <f t="shared" si="31"/>
        <v>0.38</v>
      </c>
      <c r="BY37" s="39">
        <f>'Graphiques GE'!$B$190 + 'Graphiques GE'!$B$189</f>
        <v>0.6523419865284209</v>
      </c>
      <c r="BZ37" s="39">
        <f>'Graphiques GE'!$B$189</f>
        <v>0.21467531986175423</v>
      </c>
      <c r="CA37" s="39">
        <f>'Graphiques GE'!$B$189</f>
        <v>0.21467531986175423</v>
      </c>
    </row>
    <row r="38" spans="1:79">
      <c r="A38" s="22">
        <v>43525</v>
      </c>
      <c r="B38" s="20">
        <f t="shared" si="16"/>
        <v>37</v>
      </c>
      <c r="C38" s="19">
        <v>52977629</v>
      </c>
      <c r="D38" s="24" t="e">
        <f>NA()</f>
        <v>#N/A</v>
      </c>
      <c r="E38" s="29">
        <v>0.14000000000000001</v>
      </c>
      <c r="F38" s="38">
        <v>0.5</v>
      </c>
      <c r="G38" s="29">
        <v>0.28999999999999998</v>
      </c>
      <c r="H38" s="38">
        <v>0.36</v>
      </c>
      <c r="I38" s="29">
        <v>0.21</v>
      </c>
      <c r="J38" s="38">
        <v>0.27</v>
      </c>
      <c r="K38" s="29">
        <v>0.47</v>
      </c>
      <c r="L38" s="38">
        <v>0.64</v>
      </c>
      <c r="M38" s="29">
        <v>0.21</v>
      </c>
      <c r="N38" s="38">
        <v>0.19</v>
      </c>
      <c r="O38" s="29">
        <v>0.31</v>
      </c>
      <c r="P38" s="38">
        <v>0.48</v>
      </c>
      <c r="Q38" s="29">
        <v>0.66</v>
      </c>
      <c r="R38" s="38">
        <v>0.44</v>
      </c>
      <c r="S38" s="29">
        <v>0.49</v>
      </c>
      <c r="T38" s="29">
        <f t="shared" si="17"/>
        <v>9.9999999999999811E-3</v>
      </c>
      <c r="U38" s="37">
        <f>'Graphiques GE'!$B$22 + 'Graphiques GE'!$B$21</f>
        <v>0.28739434335457836</v>
      </c>
      <c r="V38" s="37">
        <f>'Graphiques GE'!$B$21</f>
        <v>0.10722767668791168</v>
      </c>
      <c r="W38" s="37">
        <f>'Graphiques GE'!$B$21</f>
        <v>0.10722767668791168</v>
      </c>
      <c r="X38" s="38">
        <f t="shared" si="18"/>
        <v>2.0000000000000018E-2</v>
      </c>
      <c r="Y38" s="39">
        <f>'Graphiques GE'!$B$34 + 'Graphiques GE'!$B$33</f>
        <v>1.0536708580760026</v>
      </c>
      <c r="Z38" s="39">
        <f>'Graphiques GE'!$B$33</f>
        <v>0.29533752474266894</v>
      </c>
      <c r="AA38" s="39">
        <f>'Graphiques GE'!$B$33</f>
        <v>0.29533752474266894</v>
      </c>
      <c r="AB38" s="40">
        <f t="shared" si="19"/>
        <v>0.11000000000000004</v>
      </c>
      <c r="AC38" s="39">
        <f>'Graphiques GE'!$B$46 + 'Graphiques GE'!$B$45</f>
        <v>0.37178314944023255</v>
      </c>
      <c r="AD38" s="39">
        <f>'Graphiques GE'!$B$45</f>
        <v>0.14225537166245478</v>
      </c>
      <c r="AE38" s="39">
        <f>'Graphiques GE'!$B$45</f>
        <v>0.14225537166245478</v>
      </c>
      <c r="AF38" s="38">
        <f t="shared" si="20"/>
        <v>0.25</v>
      </c>
      <c r="AG38" s="39">
        <f>'Graphiques GE'!$B$58 + 'Graphiques DE'!$B$57</f>
        <v>0.53699975053963456</v>
      </c>
      <c r="AH38" s="39">
        <f>'Graphiques GE'!$B$57</f>
        <v>0.2075215244223875</v>
      </c>
      <c r="AI38" s="39">
        <f>'Graphiques GE'!$B$57</f>
        <v>0.2075215244223875</v>
      </c>
      <c r="AJ38" s="40">
        <f t="shared" si="21"/>
        <v>0.12000000000000002</v>
      </c>
      <c r="AK38" s="39">
        <f>'Graphiques GE'!$B$70 + 'Graphiques GE'!$B$69</f>
        <v>0.5728575523025986</v>
      </c>
      <c r="AL38" s="39">
        <f>'Graphiques GE'!$B$69</f>
        <v>0.20042699674704309</v>
      </c>
      <c r="AM38" s="39">
        <f>'Graphiques GE'!$B$69</f>
        <v>0.20042699674704309</v>
      </c>
      <c r="AN38" s="38">
        <f t="shared" si="22"/>
        <v>3.0000000000000027E-2</v>
      </c>
      <c r="AO38" s="39">
        <f>'Graphiques GE'!$B$82 + 'Graphiques GE'!$B$81</f>
        <v>0.62056863786927963</v>
      </c>
      <c r="AP38" s="39">
        <f>'Graphiques GE'!$B$81</f>
        <v>0.23019363786927949</v>
      </c>
      <c r="AQ38" s="39">
        <f>'Graphiques GE'!$B$81</f>
        <v>0.23019363786927949</v>
      </c>
      <c r="AR38" s="40">
        <f t="shared" si="23"/>
        <v>9.9999999999999978E-2</v>
      </c>
      <c r="AS38" s="39">
        <f>'Graphiques GE'!$B$94 + 'Graphiques GE'!$B$93</f>
        <v>0.73969601685864683</v>
      </c>
      <c r="AT38" s="39">
        <f>'Graphiques GE'!$B$93</f>
        <v>0.25901546130309133</v>
      </c>
      <c r="AU38" s="39">
        <f>'Graphiques GE'!$B$93</f>
        <v>0.25901546130309133</v>
      </c>
      <c r="AV38" s="38">
        <f t="shared" si="24"/>
        <v>9.9999999999999978E-2</v>
      </c>
      <c r="AW38" s="39">
        <f>'Graphiques GE'!$B$106 + 'Graphiques GE'!$B$105</f>
        <v>0.85081879847224129</v>
      </c>
      <c r="AX38" s="39">
        <f>'Graphiques GE'!$B$105</f>
        <v>0.28695964354266373</v>
      </c>
      <c r="AY38" s="39">
        <f>'Graphiques GE'!$B$105</f>
        <v>0.28695964354266373</v>
      </c>
      <c r="AZ38" s="40">
        <f t="shared" si="25"/>
        <v>0.03</v>
      </c>
      <c r="BA38" s="39">
        <f>'Graphiques GE'!$B$118 + 'Graphiques GE'!$B$117</f>
        <v>0.63197043463947278</v>
      </c>
      <c r="BB38" s="39">
        <f>'Graphiques GE'!$B$117</f>
        <v>0.23213710130613951</v>
      </c>
      <c r="BC38" s="39">
        <f>'Graphiques GE'!$B$117</f>
        <v>0.23213710130613951</v>
      </c>
      <c r="BD38" s="38">
        <f t="shared" si="26"/>
        <v>1.0000000000000009E-2</v>
      </c>
      <c r="BE38" s="39">
        <f>'Graphiques GE'!$B$130 + 'Graphiques GE'!$B$129</f>
        <v>0.70478713477952937</v>
      </c>
      <c r="BF38" s="39">
        <f>'Graphiques GE'!$B$129</f>
        <v>0.23582880144619614</v>
      </c>
      <c r="BG38" s="39">
        <f>'Graphiques GE'!$B$129</f>
        <v>0.23582880144619614</v>
      </c>
      <c r="BH38" s="40">
        <f t="shared" si="27"/>
        <v>0.12</v>
      </c>
      <c r="BI38" s="39">
        <f>'Graphiques GE'!$B$142 + 'Graphiques GE'!$B$141</f>
        <v>0.81153767405702248</v>
      </c>
      <c r="BJ38" s="39">
        <f>'Graphiques GE'!$B$141</f>
        <v>0.23391267405702243</v>
      </c>
      <c r="BK38" s="39">
        <f>'Graphiques GE'!$B$141</f>
        <v>0.23391267405702243</v>
      </c>
      <c r="BL38" s="38">
        <f t="shared" si="28"/>
        <v>0.21999999999999997</v>
      </c>
      <c r="BM38" s="39">
        <f>'Graphiques GE'!$B$154 + 'Graphiques DE'!$B$153</f>
        <v>0.56607605340781397</v>
      </c>
      <c r="BN38" s="39">
        <f>'Graphiques GE'!$B$153</f>
        <v>0.22173892314865171</v>
      </c>
      <c r="BO38" s="39">
        <f>'Graphiques GE'!$B$153</f>
        <v>0.22173892314865171</v>
      </c>
      <c r="BP38" s="40">
        <f t="shared" si="29"/>
        <v>2.9999999999999916E-2</v>
      </c>
      <c r="BQ38" s="39">
        <f>'Graphiques GE'!$B$166 + 'Graphiques GE'!$B$165</f>
        <v>0.56460143918447681</v>
      </c>
      <c r="BR38" s="39">
        <f>'Graphiques GE'!$B$165</f>
        <v>0.21880977251781006</v>
      </c>
      <c r="BS38" s="39">
        <f>'Graphiques GE'!$B$165</f>
        <v>0.21880977251781006</v>
      </c>
      <c r="BT38" s="38">
        <f t="shared" si="30"/>
        <v>0.15999999999999998</v>
      </c>
      <c r="BU38" s="39">
        <f>'Graphiques GE'!$B$178 + 'Graphiques GE'!$B$177</f>
        <v>0.57161198703238969</v>
      </c>
      <c r="BV38" s="39">
        <f>'Graphiques GE'!$B$177</f>
        <v>0.20072309814350064</v>
      </c>
      <c r="BW38" s="39">
        <f>'Graphiques GE'!$B$177</f>
        <v>0.20072309814350064</v>
      </c>
      <c r="BX38" s="40">
        <f t="shared" si="31"/>
        <v>4.0000000000000036E-2</v>
      </c>
      <c r="BY38" s="39">
        <f>'Graphiques GE'!$B$190 + 'Graphiques GE'!$B$189</f>
        <v>0.6523419865284209</v>
      </c>
      <c r="BZ38" s="39">
        <f>'Graphiques GE'!$B$189</f>
        <v>0.21467531986175423</v>
      </c>
      <c r="CA38" s="39">
        <f>'Graphiques GE'!$B$189</f>
        <v>0.21467531986175423</v>
      </c>
    </row>
    <row r="39" spans="1:79">
      <c r="A39" s="22">
        <v>43525</v>
      </c>
      <c r="B39" s="21">
        <f t="shared" si="16"/>
        <v>38</v>
      </c>
      <c r="C39" s="19">
        <v>52977630</v>
      </c>
      <c r="D39" s="24" t="e">
        <f>NA()</f>
        <v>#N/A</v>
      </c>
      <c r="E39" s="29">
        <v>0.15</v>
      </c>
      <c r="F39" s="38">
        <v>0.48</v>
      </c>
      <c r="G39" s="29">
        <v>0.4</v>
      </c>
      <c r="H39" s="38">
        <v>0.61</v>
      </c>
      <c r="I39" s="29">
        <v>0.33</v>
      </c>
      <c r="J39" s="38">
        <v>0.24</v>
      </c>
      <c r="K39" s="29">
        <v>0.37</v>
      </c>
      <c r="L39" s="38">
        <v>0.54</v>
      </c>
      <c r="M39" s="29">
        <v>0.18</v>
      </c>
      <c r="N39" s="38">
        <v>0.18</v>
      </c>
      <c r="O39" s="29">
        <v>0.19</v>
      </c>
      <c r="P39" s="38">
        <v>0.7</v>
      </c>
      <c r="Q39" s="29">
        <v>0.69</v>
      </c>
      <c r="R39" s="38">
        <v>0.6</v>
      </c>
      <c r="S39" s="29">
        <v>0.53</v>
      </c>
      <c r="T39" s="29">
        <f t="shared" si="17"/>
        <v>6.9999999999999993E-2</v>
      </c>
      <c r="U39" s="37">
        <f>'Graphiques GE'!$B$22 + 'Graphiques GE'!$B$21</f>
        <v>0.28739434335457836</v>
      </c>
      <c r="V39" s="37">
        <f>'Graphiques GE'!$B$21</f>
        <v>0.10722767668791168</v>
      </c>
      <c r="W39" s="37">
        <f>'Graphiques GE'!$B$21</f>
        <v>0.10722767668791168</v>
      </c>
      <c r="X39" s="38">
        <f t="shared" si="18"/>
        <v>0.12</v>
      </c>
      <c r="Y39" s="39">
        <f>'Graphiques GE'!$B$34 + 'Graphiques GE'!$B$33</f>
        <v>1.0536708580760026</v>
      </c>
      <c r="Z39" s="39">
        <f>'Graphiques GE'!$B$33</f>
        <v>0.29533752474266894</v>
      </c>
      <c r="AA39" s="39">
        <f>'Graphiques GE'!$B$33</f>
        <v>0.29533752474266894</v>
      </c>
      <c r="AB39" s="40">
        <f t="shared" si="19"/>
        <v>0.26</v>
      </c>
      <c r="AC39" s="39">
        <f>'Graphiques GE'!$B$46 + 'Graphiques GE'!$B$45</f>
        <v>0.37178314944023255</v>
      </c>
      <c r="AD39" s="39">
        <f>'Graphiques GE'!$B$45</f>
        <v>0.14225537166245478</v>
      </c>
      <c r="AE39" s="39">
        <f>'Graphiques GE'!$B$45</f>
        <v>0.14225537166245478</v>
      </c>
      <c r="AF39" s="38">
        <f t="shared" si="20"/>
        <v>0.21999999999999997</v>
      </c>
      <c r="AG39" s="39">
        <f>'Graphiques GE'!$B$58 + 'Graphiques DE'!$B$57</f>
        <v>0.53699975053963456</v>
      </c>
      <c r="AH39" s="39">
        <f>'Graphiques GE'!$B$57</f>
        <v>0.2075215244223875</v>
      </c>
      <c r="AI39" s="39">
        <f>'Graphiques GE'!$B$57</f>
        <v>0.2075215244223875</v>
      </c>
      <c r="AJ39" s="40">
        <f t="shared" si="21"/>
        <v>4.9999999999999989E-2</v>
      </c>
      <c r="AK39" s="39">
        <f>'Graphiques GE'!$B$70 + 'Graphiques GE'!$B$69</f>
        <v>0.5728575523025986</v>
      </c>
      <c r="AL39" s="39">
        <f>'Graphiques GE'!$B$69</f>
        <v>0.20042699674704309</v>
      </c>
      <c r="AM39" s="39">
        <f>'Graphiques GE'!$B$69</f>
        <v>0.20042699674704309</v>
      </c>
      <c r="AN39" s="38">
        <f t="shared" si="22"/>
        <v>0.22999999999999998</v>
      </c>
      <c r="AO39" s="39">
        <f>'Graphiques GE'!$B$82 + 'Graphiques GE'!$B$81</f>
        <v>0.62056863786927963</v>
      </c>
      <c r="AP39" s="39">
        <f>'Graphiques GE'!$B$81</f>
        <v>0.23019363786927949</v>
      </c>
      <c r="AQ39" s="39">
        <f>'Graphiques GE'!$B$81</f>
        <v>0.23019363786927949</v>
      </c>
      <c r="AR39" s="40">
        <f t="shared" si="23"/>
        <v>0.27</v>
      </c>
      <c r="AS39" s="39">
        <f>'Graphiques GE'!$B$94 + 'Graphiques GE'!$B$93</f>
        <v>0.73969601685864683</v>
      </c>
      <c r="AT39" s="39">
        <f>'Graphiques GE'!$B$93</f>
        <v>0.25901546130309133</v>
      </c>
      <c r="AU39" s="39">
        <f>'Graphiques GE'!$B$93</f>
        <v>0.25901546130309133</v>
      </c>
      <c r="AV39" s="38">
        <f t="shared" si="24"/>
        <v>0.18999999999999995</v>
      </c>
      <c r="AW39" s="39">
        <f>'Graphiques GE'!$B$106 + 'Graphiques GE'!$B$105</f>
        <v>0.85081879847224129</v>
      </c>
      <c r="AX39" s="39">
        <f>'Graphiques GE'!$B$105</f>
        <v>0.28695964354266373</v>
      </c>
      <c r="AY39" s="39">
        <f>'Graphiques GE'!$B$105</f>
        <v>0.28695964354266373</v>
      </c>
      <c r="AZ39" s="40">
        <f t="shared" si="25"/>
        <v>0.03</v>
      </c>
      <c r="BA39" s="39">
        <f>'Graphiques GE'!$B$118 + 'Graphiques GE'!$B$117</f>
        <v>0.63197043463947278</v>
      </c>
      <c r="BB39" s="39">
        <f>'Graphiques GE'!$B$117</f>
        <v>0.23213710130613951</v>
      </c>
      <c r="BC39" s="39">
        <f>'Graphiques GE'!$B$117</f>
        <v>0.23213710130613951</v>
      </c>
      <c r="BD39" s="38">
        <f t="shared" si="26"/>
        <v>0.06</v>
      </c>
      <c r="BE39" s="39">
        <f>'Graphiques GE'!$B$130 + 'Graphiques GE'!$B$129</f>
        <v>0.70478713477952937</v>
      </c>
      <c r="BF39" s="39">
        <f>'Graphiques GE'!$B$129</f>
        <v>0.23582880144619614</v>
      </c>
      <c r="BG39" s="39">
        <f>'Graphiques GE'!$B$129</f>
        <v>0.23582880144619614</v>
      </c>
      <c r="BH39" s="40">
        <f t="shared" si="27"/>
        <v>0.19</v>
      </c>
      <c r="BI39" s="39">
        <f>'Graphiques GE'!$B$142 + 'Graphiques GE'!$B$141</f>
        <v>0.81153767405702248</v>
      </c>
      <c r="BJ39" s="39">
        <f>'Graphiques GE'!$B$141</f>
        <v>0.23391267405702243</v>
      </c>
      <c r="BK39" s="39">
        <f>'Graphiques GE'!$B$141</f>
        <v>0.23391267405702243</v>
      </c>
      <c r="BL39" s="38">
        <f t="shared" si="28"/>
        <v>0.48</v>
      </c>
      <c r="BM39" s="39">
        <f>'Graphiques GE'!$B$154 + 'Graphiques DE'!$B$153</f>
        <v>0.56607605340781397</v>
      </c>
      <c r="BN39" s="39">
        <f>'Graphiques GE'!$B$153</f>
        <v>0.22173892314865171</v>
      </c>
      <c r="BO39" s="39">
        <f>'Graphiques GE'!$B$153</f>
        <v>0.22173892314865171</v>
      </c>
      <c r="BP39" s="40">
        <f t="shared" si="29"/>
        <v>0.48</v>
      </c>
      <c r="BQ39" s="39">
        <f>'Graphiques GE'!$B$166 + 'Graphiques GE'!$B$165</f>
        <v>0.56460143918447681</v>
      </c>
      <c r="BR39" s="39">
        <f>'Graphiques GE'!$B$165</f>
        <v>0.21880977251781006</v>
      </c>
      <c r="BS39" s="39">
        <f>'Graphiques GE'!$B$165</f>
        <v>0.21880977251781006</v>
      </c>
      <c r="BT39" s="38">
        <f t="shared" si="30"/>
        <v>0.5</v>
      </c>
      <c r="BU39" s="39">
        <f>'Graphiques GE'!$B$178 + 'Graphiques GE'!$B$177</f>
        <v>0.57161198703238969</v>
      </c>
      <c r="BV39" s="39">
        <f>'Graphiques GE'!$B$177</f>
        <v>0.20072309814350064</v>
      </c>
      <c r="BW39" s="39">
        <f>'Graphiques GE'!$B$177</f>
        <v>0.20072309814350064</v>
      </c>
      <c r="BX39" s="40">
        <f t="shared" si="31"/>
        <v>0.44000000000000006</v>
      </c>
      <c r="BY39" s="39">
        <f>'Graphiques GE'!$B$190 + 'Graphiques GE'!$B$189</f>
        <v>0.6523419865284209</v>
      </c>
      <c r="BZ39" s="39">
        <f>'Graphiques GE'!$B$189</f>
        <v>0.21467531986175423</v>
      </c>
      <c r="CA39" s="39">
        <f>'Graphiques GE'!$B$189</f>
        <v>0.21467531986175423</v>
      </c>
    </row>
    <row r="40" spans="1:79">
      <c r="A40" s="22">
        <v>43525</v>
      </c>
      <c r="B40" s="20">
        <f t="shared" si="16"/>
        <v>39</v>
      </c>
      <c r="C40" s="19">
        <v>52993247</v>
      </c>
      <c r="D40" s="24" t="e">
        <f>NA()</f>
        <v>#N/A</v>
      </c>
      <c r="E40" s="29">
        <v>0.08</v>
      </c>
      <c r="F40" s="38">
        <v>0.6</v>
      </c>
      <c r="G40" s="29">
        <v>0.14000000000000001</v>
      </c>
      <c r="H40" s="38">
        <v>0.39</v>
      </c>
      <c r="I40" s="29">
        <v>0.38</v>
      </c>
      <c r="J40" s="38">
        <v>0.47</v>
      </c>
      <c r="K40" s="29">
        <v>0.64</v>
      </c>
      <c r="L40" s="38">
        <v>0.73</v>
      </c>
      <c r="M40" s="29">
        <v>0.21</v>
      </c>
      <c r="N40" s="38">
        <v>0.12</v>
      </c>
      <c r="O40" s="29">
        <v>0.38</v>
      </c>
      <c r="P40" s="38">
        <v>0.22</v>
      </c>
      <c r="Q40" s="29">
        <v>0.21</v>
      </c>
      <c r="R40" s="38">
        <v>0.1</v>
      </c>
      <c r="S40" s="29">
        <v>0.09</v>
      </c>
      <c r="T40" s="29">
        <f t="shared" si="17"/>
        <v>0.03</v>
      </c>
      <c r="U40" s="37">
        <f>'Graphiques GE'!$B$22 + 'Graphiques GE'!$B$21</f>
        <v>0.28739434335457836</v>
      </c>
      <c r="V40" s="37">
        <f>'Graphiques GE'!$B$21</f>
        <v>0.10722767668791168</v>
      </c>
      <c r="W40" s="37">
        <f>'Graphiques GE'!$B$21</f>
        <v>0.10722767668791168</v>
      </c>
      <c r="X40" s="38">
        <f t="shared" si="18"/>
        <v>0.24</v>
      </c>
      <c r="Y40" s="39">
        <f>'Graphiques GE'!$B$34 + 'Graphiques GE'!$B$33</f>
        <v>1.0536708580760026</v>
      </c>
      <c r="Z40" s="39">
        <f>'Graphiques GE'!$B$33</f>
        <v>0.29533752474266894</v>
      </c>
      <c r="AA40" s="39">
        <f>'Graphiques GE'!$B$33</f>
        <v>0.29533752474266894</v>
      </c>
      <c r="AB40" s="40">
        <f t="shared" si="19"/>
        <v>0.26999999999999996</v>
      </c>
      <c r="AC40" s="39">
        <f>'Graphiques GE'!$B$46 + 'Graphiques GE'!$B$45</f>
        <v>0.37178314944023255</v>
      </c>
      <c r="AD40" s="39">
        <f>'Graphiques GE'!$B$45</f>
        <v>0.14225537166245478</v>
      </c>
      <c r="AE40" s="39">
        <f>'Graphiques GE'!$B$45</f>
        <v>0.14225537166245478</v>
      </c>
      <c r="AF40" s="38">
        <f t="shared" si="20"/>
        <v>0.29999999999999993</v>
      </c>
      <c r="AG40" s="39">
        <f>'Graphiques GE'!$B$58 + 'Graphiques DE'!$B$57</f>
        <v>0.53699975053963456</v>
      </c>
      <c r="AH40" s="39">
        <f>'Graphiques GE'!$B$57</f>
        <v>0.2075215244223875</v>
      </c>
      <c r="AI40" s="39">
        <f>'Graphiques GE'!$B$57</f>
        <v>0.2075215244223875</v>
      </c>
      <c r="AJ40" s="40">
        <f t="shared" si="21"/>
        <v>0.12</v>
      </c>
      <c r="AK40" s="39">
        <f>'Graphiques GE'!$B$70 + 'Graphiques GE'!$B$69</f>
        <v>0.5728575523025986</v>
      </c>
      <c r="AL40" s="39">
        <f>'Graphiques GE'!$B$69</f>
        <v>0.20042699674704309</v>
      </c>
      <c r="AM40" s="39">
        <f>'Graphiques GE'!$B$69</f>
        <v>0.20042699674704309</v>
      </c>
      <c r="AN40" s="38">
        <f t="shared" si="22"/>
        <v>0.43</v>
      </c>
      <c r="AO40" s="39">
        <f>'Graphiques GE'!$B$82 + 'Graphiques GE'!$B$81</f>
        <v>0.62056863786927963</v>
      </c>
      <c r="AP40" s="39">
        <f>'Graphiques GE'!$B$81</f>
        <v>0.23019363786927949</v>
      </c>
      <c r="AQ40" s="39">
        <f>'Graphiques GE'!$B$81</f>
        <v>0.23019363786927949</v>
      </c>
      <c r="AR40" s="40">
        <f t="shared" si="23"/>
        <v>0.45</v>
      </c>
      <c r="AS40" s="39">
        <f>'Graphiques GE'!$B$94 + 'Graphiques GE'!$B$93</f>
        <v>0.73969601685864683</v>
      </c>
      <c r="AT40" s="39">
        <f>'Graphiques GE'!$B$93</f>
        <v>0.25901546130309133</v>
      </c>
      <c r="AU40" s="39">
        <f>'Graphiques GE'!$B$93</f>
        <v>0.25901546130309133</v>
      </c>
      <c r="AV40" s="38">
        <f t="shared" si="24"/>
        <v>0.26999999999999996</v>
      </c>
      <c r="AW40" s="39">
        <f>'Graphiques GE'!$B$106 + 'Graphiques GE'!$B$105</f>
        <v>0.85081879847224129</v>
      </c>
      <c r="AX40" s="39">
        <f>'Graphiques GE'!$B$105</f>
        <v>0.28695964354266373</v>
      </c>
      <c r="AY40" s="39">
        <f>'Graphiques GE'!$B$105</f>
        <v>0.28695964354266373</v>
      </c>
      <c r="AZ40" s="40">
        <f t="shared" si="25"/>
        <v>6.0000000000000026E-2</v>
      </c>
      <c r="BA40" s="39">
        <f>'Graphiques GE'!$B$118 + 'Graphiques GE'!$B$117</f>
        <v>0.63197043463947278</v>
      </c>
      <c r="BB40" s="39">
        <f>'Graphiques GE'!$B$117</f>
        <v>0.23213710130613951</v>
      </c>
      <c r="BC40" s="39">
        <f>'Graphiques GE'!$B$117</f>
        <v>0.23213710130613951</v>
      </c>
      <c r="BD40" s="38">
        <f t="shared" si="26"/>
        <v>8.0000000000000016E-2</v>
      </c>
      <c r="BE40" s="39">
        <f>'Graphiques GE'!$B$130 + 'Graphiques GE'!$B$129</f>
        <v>0.70478713477952937</v>
      </c>
      <c r="BF40" s="39">
        <f>'Graphiques GE'!$B$129</f>
        <v>0.23582880144619614</v>
      </c>
      <c r="BG40" s="39">
        <f>'Graphiques GE'!$B$129</f>
        <v>0.23582880144619614</v>
      </c>
      <c r="BH40" s="40">
        <f t="shared" si="27"/>
        <v>8.0000000000000016E-2</v>
      </c>
      <c r="BI40" s="39">
        <f>'Graphiques GE'!$B$142 + 'Graphiques GE'!$B$141</f>
        <v>0.81153767405702248</v>
      </c>
      <c r="BJ40" s="39">
        <f>'Graphiques GE'!$B$141</f>
        <v>0.23391267405702243</v>
      </c>
      <c r="BK40" s="39">
        <f>'Graphiques GE'!$B$141</f>
        <v>0.23391267405702243</v>
      </c>
      <c r="BL40" s="38">
        <f t="shared" si="28"/>
        <v>0.33000000000000007</v>
      </c>
      <c r="BM40" s="39">
        <f>'Graphiques GE'!$B$154 + 'Graphiques DE'!$B$153</f>
        <v>0.56607605340781397</v>
      </c>
      <c r="BN40" s="39">
        <f>'Graphiques GE'!$B$153</f>
        <v>0.22173892314865171</v>
      </c>
      <c r="BO40" s="39">
        <f>'Graphiques GE'!$B$153</f>
        <v>0.22173892314865171</v>
      </c>
      <c r="BP40" s="40">
        <f t="shared" si="29"/>
        <v>0.25</v>
      </c>
      <c r="BQ40" s="39">
        <f>'Graphiques GE'!$B$166 + 'Graphiques GE'!$B$165</f>
        <v>0.56460143918447681</v>
      </c>
      <c r="BR40" s="39">
        <f>'Graphiques GE'!$B$165</f>
        <v>0.21880977251781006</v>
      </c>
      <c r="BS40" s="39">
        <f>'Graphiques GE'!$B$165</f>
        <v>0.21880977251781006</v>
      </c>
      <c r="BT40" s="38">
        <f t="shared" si="30"/>
        <v>0.30000000000000004</v>
      </c>
      <c r="BU40" s="39">
        <f>'Graphiques GE'!$B$178 + 'Graphiques GE'!$B$177</f>
        <v>0.57161198703238969</v>
      </c>
      <c r="BV40" s="39">
        <f>'Graphiques GE'!$B$177</f>
        <v>0.20072309814350064</v>
      </c>
      <c r="BW40" s="39">
        <f>'Graphiques GE'!$B$177</f>
        <v>0.20072309814350064</v>
      </c>
      <c r="BX40" s="40">
        <f t="shared" si="31"/>
        <v>0.31000000000000005</v>
      </c>
      <c r="BY40" s="39">
        <f>'Graphiques GE'!$B$190 + 'Graphiques GE'!$B$189</f>
        <v>0.6523419865284209</v>
      </c>
      <c r="BZ40" s="39">
        <f>'Graphiques GE'!$B$189</f>
        <v>0.21467531986175423</v>
      </c>
      <c r="CA40" s="39">
        <f>'Graphiques GE'!$B$189</f>
        <v>0.21467531986175423</v>
      </c>
    </row>
    <row r="41" spans="1:79">
      <c r="A41" s="22">
        <v>43525</v>
      </c>
      <c r="B41" s="21">
        <f t="shared" si="16"/>
        <v>40</v>
      </c>
      <c r="C41" s="19">
        <v>52984463</v>
      </c>
      <c r="D41" s="24" t="e">
        <f>NA()</f>
        <v>#N/A</v>
      </c>
      <c r="E41" s="29">
        <v>0.05</v>
      </c>
      <c r="F41" s="38">
        <v>0.36</v>
      </c>
      <c r="G41" s="29">
        <v>0.41</v>
      </c>
      <c r="H41" s="38">
        <v>0.69</v>
      </c>
      <c r="I41" s="29">
        <v>0.26</v>
      </c>
      <c r="J41" s="38">
        <v>0.04</v>
      </c>
      <c r="K41" s="29">
        <v>0.19</v>
      </c>
      <c r="L41" s="38">
        <v>0.46</v>
      </c>
      <c r="M41" s="29">
        <v>0.27</v>
      </c>
      <c r="N41" s="38">
        <v>0.2</v>
      </c>
      <c r="O41" s="29">
        <v>0.3</v>
      </c>
      <c r="P41" s="38">
        <v>0.55000000000000004</v>
      </c>
      <c r="Q41" s="29">
        <v>0.46</v>
      </c>
      <c r="R41" s="38">
        <v>0.4</v>
      </c>
      <c r="S41" s="29">
        <v>0.4</v>
      </c>
      <c r="T41" s="29">
        <f t="shared" si="17"/>
        <v>0.03</v>
      </c>
      <c r="U41" s="37">
        <f>'Graphiques GE'!$B$22 + 'Graphiques GE'!$B$21</f>
        <v>0.28739434335457836</v>
      </c>
      <c r="V41" s="37">
        <f>'Graphiques GE'!$B$21</f>
        <v>0.10722767668791168</v>
      </c>
      <c r="W41" s="37">
        <f>'Graphiques GE'!$B$21</f>
        <v>0.10722767668791168</v>
      </c>
      <c r="X41" s="38">
        <f t="shared" si="18"/>
        <v>3.0000000000000027E-2</v>
      </c>
      <c r="Y41" s="39">
        <f>'Graphiques GE'!$B$34 + 'Graphiques GE'!$B$33</f>
        <v>1.0536708580760026</v>
      </c>
      <c r="Z41" s="39">
        <f>'Graphiques GE'!$B$33</f>
        <v>0.29533752474266894</v>
      </c>
      <c r="AA41" s="39">
        <f>'Graphiques GE'!$B$33</f>
        <v>0.29533752474266894</v>
      </c>
      <c r="AB41" s="40">
        <f t="shared" si="19"/>
        <v>0.14999999999999997</v>
      </c>
      <c r="AC41" s="39">
        <f>'Graphiques GE'!$B$46 + 'Graphiques GE'!$B$45</f>
        <v>0.37178314944023255</v>
      </c>
      <c r="AD41" s="39">
        <f>'Graphiques GE'!$B$45</f>
        <v>0.14225537166245478</v>
      </c>
      <c r="AE41" s="39">
        <f>'Graphiques GE'!$B$45</f>
        <v>0.14225537166245478</v>
      </c>
      <c r="AF41" s="38">
        <f t="shared" si="20"/>
        <v>0.12</v>
      </c>
      <c r="AG41" s="39">
        <f>'Graphiques GE'!$B$58 + 'Graphiques DE'!$B$57</f>
        <v>0.53699975053963456</v>
      </c>
      <c r="AH41" s="39">
        <f>'Graphiques GE'!$B$57</f>
        <v>0.2075215244223875</v>
      </c>
      <c r="AI41" s="39">
        <f>'Graphiques GE'!$B$57</f>
        <v>0.2075215244223875</v>
      </c>
      <c r="AJ41" s="40">
        <f t="shared" si="21"/>
        <v>0</v>
      </c>
      <c r="AK41" s="39">
        <f>'Graphiques GE'!$B$70 + 'Graphiques GE'!$B$69</f>
        <v>0.5728575523025986</v>
      </c>
      <c r="AL41" s="39">
        <f>'Graphiques GE'!$B$69</f>
        <v>0.20042699674704309</v>
      </c>
      <c r="AM41" s="39">
        <f>'Graphiques GE'!$B$69</f>
        <v>0.20042699674704309</v>
      </c>
      <c r="AN41" s="38">
        <f t="shared" si="22"/>
        <v>0.15</v>
      </c>
      <c r="AO41" s="39">
        <f>'Graphiques GE'!$B$82 + 'Graphiques GE'!$B$81</f>
        <v>0.62056863786927963</v>
      </c>
      <c r="AP41" s="39">
        <f>'Graphiques GE'!$B$81</f>
        <v>0.23019363786927949</v>
      </c>
      <c r="AQ41" s="39">
        <f>'Graphiques GE'!$B$81</f>
        <v>0.23019363786927949</v>
      </c>
      <c r="AR41" s="40">
        <f t="shared" si="23"/>
        <v>0.21000000000000002</v>
      </c>
      <c r="AS41" s="39">
        <f>'Graphiques GE'!$B$94 + 'Graphiques GE'!$B$93</f>
        <v>0.73969601685864683</v>
      </c>
      <c r="AT41" s="39">
        <f>'Graphiques GE'!$B$93</f>
        <v>0.25901546130309133</v>
      </c>
      <c r="AU41" s="39">
        <f>'Graphiques GE'!$B$93</f>
        <v>0.25901546130309133</v>
      </c>
      <c r="AV41" s="38">
        <f t="shared" si="24"/>
        <v>2.9999999999999971E-2</v>
      </c>
      <c r="AW41" s="39">
        <f>'Graphiques GE'!$B$106 + 'Graphiques GE'!$B$105</f>
        <v>0.85081879847224129</v>
      </c>
      <c r="AX41" s="39">
        <f>'Graphiques GE'!$B$105</f>
        <v>0.28695964354266373</v>
      </c>
      <c r="AY41" s="39">
        <f>'Graphiques GE'!$B$105</f>
        <v>0.28695964354266373</v>
      </c>
      <c r="AZ41" s="40">
        <f t="shared" si="25"/>
        <v>0.18000000000000002</v>
      </c>
      <c r="BA41" s="39">
        <f>'Graphiques GE'!$B$118 + 'Graphiques GE'!$B$117</f>
        <v>0.63197043463947278</v>
      </c>
      <c r="BB41" s="39">
        <f>'Graphiques GE'!$B$117</f>
        <v>0.23213710130613951</v>
      </c>
      <c r="BC41" s="39">
        <f>'Graphiques GE'!$B$117</f>
        <v>0.23213710130613951</v>
      </c>
      <c r="BD41" s="38">
        <f t="shared" si="26"/>
        <v>1.0000000000000009E-2</v>
      </c>
      <c r="BE41" s="39">
        <f>'Graphiques GE'!$B$130 + 'Graphiques GE'!$B$129</f>
        <v>0.70478713477952937</v>
      </c>
      <c r="BF41" s="39">
        <f>'Graphiques GE'!$B$129</f>
        <v>0.23582880144619614</v>
      </c>
      <c r="BG41" s="39">
        <f>'Graphiques GE'!$B$129</f>
        <v>0.23582880144619614</v>
      </c>
      <c r="BH41" s="40">
        <f t="shared" si="27"/>
        <v>2.9999999999999971E-2</v>
      </c>
      <c r="BI41" s="39">
        <f>'Graphiques GE'!$B$142 + 'Graphiques GE'!$B$141</f>
        <v>0.81153767405702248</v>
      </c>
      <c r="BJ41" s="39">
        <f>'Graphiques GE'!$B$141</f>
        <v>0.23391267405702243</v>
      </c>
      <c r="BK41" s="39">
        <f>'Graphiques GE'!$B$141</f>
        <v>0.23391267405702243</v>
      </c>
      <c r="BL41" s="38">
        <f t="shared" si="28"/>
        <v>8.0000000000000071E-2</v>
      </c>
      <c r="BM41" s="39">
        <f>'Graphiques GE'!$B$154 + 'Graphiques DE'!$B$153</f>
        <v>0.56607605340781397</v>
      </c>
      <c r="BN41" s="39">
        <f>'Graphiques GE'!$B$153</f>
        <v>0.22173892314865171</v>
      </c>
      <c r="BO41" s="39">
        <f>'Graphiques GE'!$B$153</f>
        <v>0.22173892314865171</v>
      </c>
      <c r="BP41" s="40">
        <f t="shared" si="29"/>
        <v>0.21000000000000002</v>
      </c>
      <c r="BQ41" s="39">
        <f>'Graphiques GE'!$B$166 + 'Graphiques GE'!$B$165</f>
        <v>0.56460143918447681</v>
      </c>
      <c r="BR41" s="39">
        <f>'Graphiques GE'!$B$165</f>
        <v>0.21880977251781006</v>
      </c>
      <c r="BS41" s="39">
        <f>'Graphiques GE'!$B$165</f>
        <v>0.21880977251781006</v>
      </c>
      <c r="BT41" s="38">
        <f t="shared" si="30"/>
        <v>9.0000000000000024E-2</v>
      </c>
      <c r="BU41" s="39">
        <f>'Graphiques GE'!$B$178 + 'Graphiques GE'!$B$177</f>
        <v>0.57161198703238969</v>
      </c>
      <c r="BV41" s="39">
        <f>'Graphiques GE'!$B$177</f>
        <v>0.20072309814350064</v>
      </c>
      <c r="BW41" s="39">
        <f>'Graphiques GE'!$B$177</f>
        <v>0.20072309814350064</v>
      </c>
      <c r="BX41" s="40">
        <f t="shared" si="31"/>
        <v>0.2</v>
      </c>
      <c r="BY41" s="39">
        <f>'Graphiques GE'!$B$190 + 'Graphiques GE'!$B$189</f>
        <v>0.6523419865284209</v>
      </c>
      <c r="BZ41" s="39">
        <f>'Graphiques GE'!$B$189</f>
        <v>0.21467531986175423</v>
      </c>
      <c r="CA41" s="39">
        <f>'Graphiques GE'!$B$189</f>
        <v>0.21467531986175423</v>
      </c>
    </row>
    <row r="42" spans="1:79">
      <c r="A42" s="22">
        <v>43556</v>
      </c>
      <c r="B42" s="20">
        <f t="shared" si="16"/>
        <v>41</v>
      </c>
      <c r="C42" s="19">
        <v>52993251</v>
      </c>
      <c r="D42" s="24" t="e">
        <f>NA()</f>
        <v>#N/A</v>
      </c>
      <c r="E42" s="29">
        <v>0.08</v>
      </c>
      <c r="F42" s="38">
        <v>0.39</v>
      </c>
      <c r="G42" s="29">
        <v>0.26</v>
      </c>
      <c r="H42" s="38">
        <v>0.56999999999999995</v>
      </c>
      <c r="I42" s="29">
        <v>0.26</v>
      </c>
      <c r="J42" s="38">
        <v>0.19</v>
      </c>
      <c r="K42" s="29">
        <v>0.4</v>
      </c>
      <c r="L42" s="38">
        <v>0.49</v>
      </c>
      <c r="M42" s="29">
        <v>0.09</v>
      </c>
      <c r="N42" s="38">
        <v>0.19</v>
      </c>
      <c r="O42" s="29">
        <v>0.27</v>
      </c>
      <c r="P42" s="38">
        <v>0.47</v>
      </c>
      <c r="Q42" s="29">
        <v>0.25</v>
      </c>
      <c r="R42" s="38">
        <v>0.31</v>
      </c>
      <c r="S42" s="29">
        <v>0.2</v>
      </c>
      <c r="T42" s="29">
        <f t="shared" si="17"/>
        <v>0.12000000000000001</v>
      </c>
      <c r="U42" s="37">
        <f>'Graphiques GE'!$B$22 + 'Graphiques GE'!$B$21</f>
        <v>0.28739434335457836</v>
      </c>
      <c r="V42" s="37">
        <f>'Graphiques GE'!$B$21</f>
        <v>0.10722767668791168</v>
      </c>
      <c r="W42" s="37">
        <f>'Graphiques GE'!$B$21</f>
        <v>0.10722767668791168</v>
      </c>
      <c r="X42" s="38">
        <f t="shared" si="18"/>
        <v>0.42999999999999994</v>
      </c>
      <c r="Y42" s="39">
        <f>'Graphiques GE'!$B$34 + 'Graphiques GE'!$B$33</f>
        <v>1.0536708580760026</v>
      </c>
      <c r="Z42" s="39">
        <f>'Graphiques GE'!$B$33</f>
        <v>0.29533752474266894</v>
      </c>
      <c r="AA42" s="39">
        <f>'Graphiques GE'!$B$33</f>
        <v>0.29533752474266894</v>
      </c>
      <c r="AB42" s="40">
        <f t="shared" si="19"/>
        <v>1.0000000000000009E-2</v>
      </c>
      <c r="AC42" s="39">
        <f>'Graphiques GE'!$B$46 + 'Graphiques GE'!$B$45</f>
        <v>0.37178314944023255</v>
      </c>
      <c r="AD42" s="39">
        <f>'Graphiques GE'!$B$45</f>
        <v>0.14225537166245478</v>
      </c>
      <c r="AE42" s="39">
        <f>'Graphiques GE'!$B$45</f>
        <v>0.14225537166245478</v>
      </c>
      <c r="AF42" s="38">
        <f t="shared" si="20"/>
        <v>0.33999999999999997</v>
      </c>
      <c r="AG42" s="39">
        <f>'Graphiques GE'!$B$58 + 'Graphiques DE'!$B$57</f>
        <v>0.53699975053963456</v>
      </c>
      <c r="AH42" s="39">
        <f>'Graphiques GE'!$B$57</f>
        <v>0.2075215244223875</v>
      </c>
      <c r="AI42" s="39">
        <f>'Graphiques GE'!$B$57</f>
        <v>0.2075215244223875</v>
      </c>
      <c r="AJ42" s="40">
        <f t="shared" si="21"/>
        <v>0.12</v>
      </c>
      <c r="AK42" s="39">
        <f>'Graphiques GE'!$B$70 + 'Graphiques GE'!$B$69</f>
        <v>0.5728575523025986</v>
      </c>
      <c r="AL42" s="39">
        <f>'Graphiques GE'!$B$69</f>
        <v>0.20042699674704309</v>
      </c>
      <c r="AM42" s="39">
        <f>'Graphiques GE'!$B$69</f>
        <v>0.20042699674704309</v>
      </c>
      <c r="AN42" s="38">
        <f t="shared" si="22"/>
        <v>8.0000000000000016E-2</v>
      </c>
      <c r="AO42" s="39">
        <f>'Graphiques GE'!$B$82 + 'Graphiques GE'!$B$81</f>
        <v>0.62056863786927963</v>
      </c>
      <c r="AP42" s="39">
        <f>'Graphiques GE'!$B$81</f>
        <v>0.23019363786927949</v>
      </c>
      <c r="AQ42" s="39">
        <f>'Graphiques GE'!$B$81</f>
        <v>0.23019363786927949</v>
      </c>
      <c r="AR42" s="40">
        <f t="shared" si="23"/>
        <v>0.06</v>
      </c>
      <c r="AS42" s="39">
        <f>'Graphiques GE'!$B$94 + 'Graphiques GE'!$B$93</f>
        <v>0.73969601685864683</v>
      </c>
      <c r="AT42" s="39">
        <f>'Graphiques GE'!$B$93</f>
        <v>0.25901546130309133</v>
      </c>
      <c r="AU42" s="39">
        <f>'Graphiques GE'!$B$93</f>
        <v>0.25901546130309133</v>
      </c>
      <c r="AV42" s="38">
        <f t="shared" si="24"/>
        <v>0.16000000000000003</v>
      </c>
      <c r="AW42" s="39">
        <f>'Graphiques GE'!$B$106 + 'Graphiques GE'!$B$105</f>
        <v>0.85081879847224129</v>
      </c>
      <c r="AX42" s="39">
        <f>'Graphiques GE'!$B$105</f>
        <v>0.28695964354266373</v>
      </c>
      <c r="AY42" s="39">
        <f>'Graphiques GE'!$B$105</f>
        <v>0.28695964354266373</v>
      </c>
      <c r="AZ42" s="40">
        <f t="shared" si="25"/>
        <v>0.29000000000000004</v>
      </c>
      <c r="BA42" s="39">
        <f>'Graphiques GE'!$B$118 + 'Graphiques GE'!$B$117</f>
        <v>0.63197043463947278</v>
      </c>
      <c r="BB42" s="39">
        <f>'Graphiques GE'!$B$117</f>
        <v>0.23213710130613951</v>
      </c>
      <c r="BC42" s="39">
        <f>'Graphiques GE'!$B$117</f>
        <v>0.23213710130613951</v>
      </c>
      <c r="BD42" s="38">
        <f t="shared" si="26"/>
        <v>0.24</v>
      </c>
      <c r="BE42" s="39">
        <f>'Graphiques GE'!$B$130 + 'Graphiques GE'!$B$129</f>
        <v>0.70478713477952937</v>
      </c>
      <c r="BF42" s="39">
        <f>'Graphiques GE'!$B$129</f>
        <v>0.23582880144619614</v>
      </c>
      <c r="BG42" s="39">
        <f>'Graphiques GE'!$B$129</f>
        <v>0.23582880144619614</v>
      </c>
      <c r="BH42" s="40">
        <f t="shared" si="27"/>
        <v>0.32999999999999996</v>
      </c>
      <c r="BI42" s="39">
        <f>'Graphiques GE'!$B$142 + 'Graphiques GE'!$B$141</f>
        <v>0.81153767405702248</v>
      </c>
      <c r="BJ42" s="39">
        <f>'Graphiques GE'!$B$141</f>
        <v>0.23391267405702243</v>
      </c>
      <c r="BK42" s="39">
        <f>'Graphiques GE'!$B$141</f>
        <v>0.23391267405702243</v>
      </c>
      <c r="BL42" s="38">
        <f t="shared" si="28"/>
        <v>0.31999999999999995</v>
      </c>
      <c r="BM42" s="39">
        <f>'Graphiques GE'!$B$154 + 'Graphiques DE'!$B$153</f>
        <v>0.56607605340781397</v>
      </c>
      <c r="BN42" s="39">
        <f>'Graphiques GE'!$B$153</f>
        <v>0.22173892314865171</v>
      </c>
      <c r="BO42" s="39">
        <f>'Graphiques GE'!$B$153</f>
        <v>0.22173892314865171</v>
      </c>
      <c r="BP42" s="40">
        <f t="shared" si="29"/>
        <v>7.9999999999999988E-2</v>
      </c>
      <c r="BQ42" s="39">
        <f>'Graphiques GE'!$B$166 + 'Graphiques GE'!$B$165</f>
        <v>0.56460143918447681</v>
      </c>
      <c r="BR42" s="39">
        <f>'Graphiques GE'!$B$165</f>
        <v>0.21880977251781006</v>
      </c>
      <c r="BS42" s="39">
        <f>'Graphiques GE'!$B$165</f>
        <v>0.21880977251781006</v>
      </c>
      <c r="BT42" s="38">
        <f t="shared" si="30"/>
        <v>0.1</v>
      </c>
      <c r="BU42" s="39">
        <f>'Graphiques GE'!$B$178 + 'Graphiques GE'!$B$177</f>
        <v>0.57161198703238969</v>
      </c>
      <c r="BV42" s="39">
        <f>'Graphiques GE'!$B$177</f>
        <v>0.20072309814350064</v>
      </c>
      <c r="BW42" s="39">
        <f>'Graphiques GE'!$B$177</f>
        <v>0.20072309814350064</v>
      </c>
      <c r="BX42" s="40">
        <f t="shared" si="31"/>
        <v>0.06</v>
      </c>
      <c r="BY42" s="39">
        <f>'Graphiques GE'!$B$190 + 'Graphiques GE'!$B$189</f>
        <v>0.6523419865284209</v>
      </c>
      <c r="BZ42" s="39">
        <f>'Graphiques GE'!$B$189</f>
        <v>0.21467531986175423</v>
      </c>
      <c r="CA42" s="39">
        <f>'Graphiques GE'!$B$189</f>
        <v>0.21467531986175423</v>
      </c>
    </row>
    <row r="43" spans="1:79">
      <c r="A43" s="22">
        <v>43556</v>
      </c>
      <c r="B43" s="21">
        <f t="shared" si="16"/>
        <v>42</v>
      </c>
      <c r="C43" s="19">
        <v>52995796</v>
      </c>
      <c r="D43" s="24" t="e">
        <f>NA()</f>
        <v>#N/A</v>
      </c>
      <c r="E43" s="29">
        <v>0.2</v>
      </c>
      <c r="F43" s="38">
        <v>0.82</v>
      </c>
      <c r="G43" s="29">
        <v>0.25</v>
      </c>
      <c r="H43" s="38">
        <v>0.23</v>
      </c>
      <c r="I43" s="29">
        <v>0.14000000000000001</v>
      </c>
      <c r="J43" s="38">
        <v>0.27</v>
      </c>
      <c r="K43" s="29">
        <v>0.46</v>
      </c>
      <c r="L43" s="38">
        <v>0.65</v>
      </c>
      <c r="M43" s="29">
        <v>0.38</v>
      </c>
      <c r="N43" s="38">
        <v>0.43</v>
      </c>
      <c r="O43" s="29">
        <v>0.6</v>
      </c>
      <c r="P43" s="38">
        <v>0.15</v>
      </c>
      <c r="Q43" s="29">
        <v>0.17</v>
      </c>
      <c r="R43" s="38">
        <v>0.21</v>
      </c>
      <c r="S43" s="29">
        <v>0.26</v>
      </c>
      <c r="T43" s="29">
        <f t="shared" si="17"/>
        <v>0.19</v>
      </c>
      <c r="U43" s="37">
        <f>'Graphiques GE'!$B$22 + 'Graphiques GE'!$B$21</f>
        <v>0.28739434335457836</v>
      </c>
      <c r="V43" s="37">
        <f>'Graphiques GE'!$B$21</f>
        <v>0.10722767668791168</v>
      </c>
      <c r="W43" s="37">
        <f>'Graphiques GE'!$B$21</f>
        <v>0.10722767668791168</v>
      </c>
      <c r="X43" s="38">
        <f t="shared" si="18"/>
        <v>7.0000000000000062E-2</v>
      </c>
      <c r="Y43" s="39">
        <f>'Graphiques GE'!$B$34 + 'Graphiques GE'!$B$33</f>
        <v>1.0536708580760026</v>
      </c>
      <c r="Z43" s="39">
        <f>'Graphiques GE'!$B$33</f>
        <v>0.29533752474266894</v>
      </c>
      <c r="AA43" s="39">
        <f>'Graphiques GE'!$B$33</f>
        <v>0.29533752474266894</v>
      </c>
      <c r="AB43" s="40">
        <f t="shared" si="19"/>
        <v>0.13</v>
      </c>
      <c r="AC43" s="39">
        <f>'Graphiques GE'!$B$46 + 'Graphiques GE'!$B$45</f>
        <v>0.37178314944023255</v>
      </c>
      <c r="AD43" s="39">
        <f>'Graphiques GE'!$B$45</f>
        <v>0.14225537166245478</v>
      </c>
      <c r="AE43" s="39">
        <f>'Graphiques GE'!$B$45</f>
        <v>0.14225537166245478</v>
      </c>
      <c r="AF43" s="38">
        <f t="shared" si="20"/>
        <v>5.0000000000000017E-2</v>
      </c>
      <c r="AG43" s="39">
        <f>'Graphiques GE'!$B$58 + 'Graphiques DE'!$B$57</f>
        <v>0.53699975053963456</v>
      </c>
      <c r="AH43" s="39">
        <f>'Graphiques GE'!$B$57</f>
        <v>0.2075215244223875</v>
      </c>
      <c r="AI43" s="39">
        <f>'Graphiques GE'!$B$57</f>
        <v>0.2075215244223875</v>
      </c>
      <c r="AJ43" s="40">
        <f t="shared" si="21"/>
        <v>0.3</v>
      </c>
      <c r="AK43" s="39">
        <f>'Graphiques GE'!$B$70 + 'Graphiques GE'!$B$69</f>
        <v>0.5728575523025986</v>
      </c>
      <c r="AL43" s="39">
        <f>'Graphiques GE'!$B$69</f>
        <v>0.20042699674704309</v>
      </c>
      <c r="AM43" s="39">
        <f>'Graphiques GE'!$B$69</f>
        <v>0.20042699674704309</v>
      </c>
      <c r="AN43" s="38">
        <f t="shared" si="22"/>
        <v>0.38</v>
      </c>
      <c r="AO43" s="39">
        <f>'Graphiques GE'!$B$82 + 'Graphiques GE'!$B$81</f>
        <v>0.62056863786927963</v>
      </c>
      <c r="AP43" s="39">
        <f>'Graphiques GE'!$B$81</f>
        <v>0.23019363786927949</v>
      </c>
      <c r="AQ43" s="39">
        <f>'Graphiques GE'!$B$81</f>
        <v>0.23019363786927949</v>
      </c>
      <c r="AR43" s="40">
        <f t="shared" si="23"/>
        <v>0.34</v>
      </c>
      <c r="AS43" s="39">
        <f>'Graphiques GE'!$B$94 + 'Graphiques GE'!$B$93</f>
        <v>0.73969601685864683</v>
      </c>
      <c r="AT43" s="39">
        <f>'Graphiques GE'!$B$93</f>
        <v>0.25901546130309133</v>
      </c>
      <c r="AU43" s="39">
        <f>'Graphiques GE'!$B$93</f>
        <v>0.25901546130309133</v>
      </c>
      <c r="AV43" s="38">
        <f t="shared" si="24"/>
        <v>0.27</v>
      </c>
      <c r="AW43" s="39">
        <f>'Graphiques GE'!$B$106 + 'Graphiques GE'!$B$105</f>
        <v>0.85081879847224129</v>
      </c>
      <c r="AX43" s="39">
        <f>'Graphiques GE'!$B$105</f>
        <v>0.28695964354266373</v>
      </c>
      <c r="AY43" s="39">
        <f>'Graphiques GE'!$B$105</f>
        <v>0.28695964354266373</v>
      </c>
      <c r="AZ43" s="40">
        <f t="shared" si="25"/>
        <v>0.14000000000000001</v>
      </c>
      <c r="BA43" s="39">
        <f>'Graphiques GE'!$B$118 + 'Graphiques GE'!$B$117</f>
        <v>0.63197043463947278</v>
      </c>
      <c r="BB43" s="39">
        <f>'Graphiques GE'!$B$117</f>
        <v>0.23213710130613951</v>
      </c>
      <c r="BC43" s="39">
        <f>'Graphiques GE'!$B$117</f>
        <v>0.23213710130613951</v>
      </c>
      <c r="BD43" s="38">
        <f t="shared" si="26"/>
        <v>0.2</v>
      </c>
      <c r="BE43" s="39">
        <f>'Graphiques GE'!$B$130 + 'Graphiques GE'!$B$129</f>
        <v>0.70478713477952937</v>
      </c>
      <c r="BF43" s="39">
        <f>'Graphiques GE'!$B$129</f>
        <v>0.23582880144619614</v>
      </c>
      <c r="BG43" s="39">
        <f>'Graphiques GE'!$B$129</f>
        <v>0.23582880144619614</v>
      </c>
      <c r="BH43" s="40">
        <f t="shared" si="27"/>
        <v>7.0000000000000062E-2</v>
      </c>
      <c r="BI43" s="39">
        <f>'Graphiques GE'!$B$142 + 'Graphiques GE'!$B$141</f>
        <v>0.81153767405702248</v>
      </c>
      <c r="BJ43" s="39">
        <f>'Graphiques GE'!$B$141</f>
        <v>0.23391267405702243</v>
      </c>
      <c r="BK43" s="39">
        <f>'Graphiques GE'!$B$141</f>
        <v>0.23391267405702243</v>
      </c>
      <c r="BL43" s="38">
        <f t="shared" si="28"/>
        <v>0.22</v>
      </c>
      <c r="BM43" s="39">
        <f>'Graphiques GE'!$B$154 + 'Graphiques DE'!$B$153</f>
        <v>0.56607605340781397</v>
      </c>
      <c r="BN43" s="39">
        <f>'Graphiques GE'!$B$153</f>
        <v>0.22173892314865171</v>
      </c>
      <c r="BO43" s="39">
        <f>'Graphiques GE'!$B$153</f>
        <v>0.22173892314865171</v>
      </c>
      <c r="BP43" s="40">
        <f t="shared" si="29"/>
        <v>0.16</v>
      </c>
      <c r="BQ43" s="39">
        <f>'Graphiques GE'!$B$166 + 'Graphiques GE'!$B$165</f>
        <v>0.56460143918447681</v>
      </c>
      <c r="BR43" s="39">
        <f>'Graphiques GE'!$B$165</f>
        <v>0.21880977251781006</v>
      </c>
      <c r="BS43" s="39">
        <f>'Graphiques GE'!$B$165</f>
        <v>0.21880977251781006</v>
      </c>
      <c r="BT43" s="38">
        <f t="shared" si="30"/>
        <v>0.24000000000000002</v>
      </c>
      <c r="BU43" s="39">
        <f>'Graphiques GE'!$B$178 + 'Graphiques GE'!$B$177</f>
        <v>0.57161198703238969</v>
      </c>
      <c r="BV43" s="39">
        <f>'Graphiques GE'!$B$177</f>
        <v>0.20072309814350064</v>
      </c>
      <c r="BW43" s="39">
        <f>'Graphiques GE'!$B$177</f>
        <v>0.20072309814350064</v>
      </c>
      <c r="BX43" s="40">
        <f t="shared" si="31"/>
        <v>0.10999999999999999</v>
      </c>
      <c r="BY43" s="39">
        <f>'Graphiques GE'!$B$190 + 'Graphiques GE'!$B$189</f>
        <v>0.6523419865284209</v>
      </c>
      <c r="BZ43" s="39">
        <f>'Graphiques GE'!$B$189</f>
        <v>0.21467531986175423</v>
      </c>
      <c r="CA43" s="39">
        <f>'Graphiques GE'!$B$189</f>
        <v>0.21467531986175423</v>
      </c>
    </row>
    <row r="44" spans="1:79">
      <c r="A44" s="22">
        <v>43556</v>
      </c>
      <c r="B44" s="20">
        <f t="shared" si="16"/>
        <v>43</v>
      </c>
      <c r="C44" s="19">
        <v>52995798</v>
      </c>
      <c r="D44" s="24" t="e">
        <f>NA()</f>
        <v>#N/A</v>
      </c>
      <c r="E44" s="29">
        <v>0.01</v>
      </c>
      <c r="F44" s="38">
        <v>0.89</v>
      </c>
      <c r="G44" s="29">
        <v>0.12</v>
      </c>
      <c r="H44" s="38">
        <v>0.18</v>
      </c>
      <c r="I44" s="29">
        <v>0.44</v>
      </c>
      <c r="J44" s="38">
        <v>0.65</v>
      </c>
      <c r="K44" s="29">
        <v>0.8</v>
      </c>
      <c r="L44" s="38">
        <v>0.92</v>
      </c>
      <c r="M44" s="29">
        <v>0.52</v>
      </c>
      <c r="N44" s="38">
        <v>0.63</v>
      </c>
      <c r="O44" s="29">
        <v>0.67</v>
      </c>
      <c r="P44" s="38">
        <v>0.37</v>
      </c>
      <c r="Q44" s="29">
        <v>0.33</v>
      </c>
      <c r="R44" s="38">
        <v>0.45</v>
      </c>
      <c r="S44" s="29">
        <v>0.37</v>
      </c>
      <c r="T44" s="29">
        <f t="shared" si="17"/>
        <v>0.13</v>
      </c>
      <c r="U44" s="37">
        <f>'Graphiques GE'!$B$22 + 'Graphiques GE'!$B$21</f>
        <v>0.28739434335457836</v>
      </c>
      <c r="V44" s="37">
        <f>'Graphiques GE'!$B$21</f>
        <v>0.10722767668791168</v>
      </c>
      <c r="W44" s="37">
        <f>'Graphiques GE'!$B$21</f>
        <v>0.10722767668791168</v>
      </c>
      <c r="X44" s="38">
        <f t="shared" si="18"/>
        <v>0.46000000000000008</v>
      </c>
      <c r="Y44" s="39">
        <f>'Graphiques GE'!$B$34 + 'Graphiques GE'!$B$33</f>
        <v>1.0536708580760026</v>
      </c>
      <c r="Z44" s="39">
        <f>'Graphiques GE'!$B$33</f>
        <v>0.29533752474266894</v>
      </c>
      <c r="AA44" s="39">
        <f>'Graphiques GE'!$B$33</f>
        <v>0.29533752474266894</v>
      </c>
      <c r="AB44" s="40">
        <f t="shared" si="19"/>
        <v>1.0000000000000009E-2</v>
      </c>
      <c r="AC44" s="39">
        <f>'Graphiques GE'!$B$46 + 'Graphiques GE'!$B$45</f>
        <v>0.37178314944023255</v>
      </c>
      <c r="AD44" s="39">
        <f>'Graphiques GE'!$B$45</f>
        <v>0.14225537166245478</v>
      </c>
      <c r="AE44" s="39">
        <f>'Graphiques GE'!$B$45</f>
        <v>0.14225537166245478</v>
      </c>
      <c r="AF44" s="38">
        <f t="shared" si="20"/>
        <v>0</v>
      </c>
      <c r="AG44" s="39">
        <f>'Graphiques GE'!$B$58 + 'Graphiques DE'!$B$57</f>
        <v>0.53699975053963456</v>
      </c>
      <c r="AH44" s="39">
        <f>'Graphiques GE'!$B$57</f>
        <v>0.2075215244223875</v>
      </c>
      <c r="AI44" s="39">
        <f>'Graphiques GE'!$B$57</f>
        <v>0.2075215244223875</v>
      </c>
      <c r="AJ44" s="40">
        <f t="shared" si="21"/>
        <v>2.9999999999999971E-2</v>
      </c>
      <c r="AK44" s="39">
        <f>'Graphiques GE'!$B$70 + 'Graphiques GE'!$B$69</f>
        <v>0.5728575523025986</v>
      </c>
      <c r="AL44" s="39">
        <f>'Graphiques GE'!$B$69</f>
        <v>0.20042699674704309</v>
      </c>
      <c r="AM44" s="39">
        <f>'Graphiques GE'!$B$69</f>
        <v>0.20042699674704309</v>
      </c>
      <c r="AN44" s="38">
        <f t="shared" si="22"/>
        <v>3.9999999999999925E-2</v>
      </c>
      <c r="AO44" s="39">
        <f>'Graphiques GE'!$B$82 + 'Graphiques GE'!$B$81</f>
        <v>0.62056863786927963</v>
      </c>
      <c r="AP44" s="39">
        <f>'Graphiques GE'!$B$81</f>
        <v>0.23019363786927949</v>
      </c>
      <c r="AQ44" s="39">
        <f>'Graphiques GE'!$B$81</f>
        <v>0.23019363786927949</v>
      </c>
      <c r="AR44" s="40">
        <f t="shared" si="23"/>
        <v>0.19999999999999996</v>
      </c>
      <c r="AS44" s="39">
        <f>'Graphiques GE'!$B$94 + 'Graphiques GE'!$B$93</f>
        <v>0.73969601685864683</v>
      </c>
      <c r="AT44" s="39">
        <f>'Graphiques GE'!$B$93</f>
        <v>0.25901546130309133</v>
      </c>
      <c r="AU44" s="39">
        <f>'Graphiques GE'!$B$93</f>
        <v>0.25901546130309133</v>
      </c>
      <c r="AV44" s="38">
        <f t="shared" si="24"/>
        <v>0.18000000000000005</v>
      </c>
      <c r="AW44" s="39">
        <f>'Graphiques GE'!$B$106 + 'Graphiques GE'!$B$105</f>
        <v>0.85081879847224129</v>
      </c>
      <c r="AX44" s="39">
        <f>'Graphiques GE'!$B$105</f>
        <v>0.28695964354266373</v>
      </c>
      <c r="AY44" s="39">
        <f>'Graphiques GE'!$B$105</f>
        <v>0.28695964354266373</v>
      </c>
      <c r="AZ44" s="40">
        <f t="shared" si="25"/>
        <v>0.28000000000000003</v>
      </c>
      <c r="BA44" s="39">
        <f>'Graphiques GE'!$B$118 + 'Graphiques GE'!$B$117</f>
        <v>0.63197043463947278</v>
      </c>
      <c r="BB44" s="39">
        <f>'Graphiques GE'!$B$117</f>
        <v>0.23213710130613951</v>
      </c>
      <c r="BC44" s="39">
        <f>'Graphiques GE'!$B$117</f>
        <v>0.23213710130613951</v>
      </c>
      <c r="BD44" s="38">
        <f t="shared" si="26"/>
        <v>0.31999999999999995</v>
      </c>
      <c r="BE44" s="39">
        <f>'Graphiques GE'!$B$130 + 'Graphiques GE'!$B$129</f>
        <v>0.70478713477952937</v>
      </c>
      <c r="BF44" s="39">
        <f>'Graphiques GE'!$B$129</f>
        <v>0.23582880144619614</v>
      </c>
      <c r="BG44" s="39">
        <f>'Graphiques GE'!$B$129</f>
        <v>0.23582880144619614</v>
      </c>
      <c r="BH44" s="40">
        <f t="shared" si="27"/>
        <v>0.41000000000000003</v>
      </c>
      <c r="BI44" s="39">
        <f>'Graphiques GE'!$B$142 + 'Graphiques GE'!$B$141</f>
        <v>0.81153767405702248</v>
      </c>
      <c r="BJ44" s="39">
        <f>'Graphiques GE'!$B$141</f>
        <v>0.23391267405702243</v>
      </c>
      <c r="BK44" s="39">
        <f>'Graphiques GE'!$B$141</f>
        <v>0.23391267405702243</v>
      </c>
      <c r="BL44" s="38">
        <f t="shared" si="28"/>
        <v>0.20999999999999996</v>
      </c>
      <c r="BM44" s="39">
        <f>'Graphiques GE'!$B$154 + 'Graphiques DE'!$B$153</f>
        <v>0.56607605340781397</v>
      </c>
      <c r="BN44" s="39">
        <f>'Graphiques GE'!$B$153</f>
        <v>0.22173892314865171</v>
      </c>
      <c r="BO44" s="39">
        <f>'Graphiques GE'!$B$153</f>
        <v>0.22173892314865171</v>
      </c>
      <c r="BP44" s="40">
        <f t="shared" si="29"/>
        <v>9.9999999999999978E-2</v>
      </c>
      <c r="BQ44" s="39">
        <f>'Graphiques GE'!$B$166 + 'Graphiques GE'!$B$165</f>
        <v>0.56460143918447681</v>
      </c>
      <c r="BR44" s="39">
        <f>'Graphiques GE'!$B$165</f>
        <v>0.21880977251781006</v>
      </c>
      <c r="BS44" s="39">
        <f>'Graphiques GE'!$B$165</f>
        <v>0.21880977251781006</v>
      </c>
      <c r="BT44" s="38">
        <f t="shared" si="30"/>
        <v>7.0000000000000007E-2</v>
      </c>
      <c r="BU44" s="39">
        <f>'Graphiques GE'!$B$178 + 'Graphiques GE'!$B$177</f>
        <v>0.57161198703238969</v>
      </c>
      <c r="BV44" s="39">
        <f>'Graphiques GE'!$B$177</f>
        <v>0.20072309814350064</v>
      </c>
      <c r="BW44" s="39">
        <f>'Graphiques GE'!$B$177</f>
        <v>0.20072309814350064</v>
      </c>
      <c r="BX44" s="40">
        <f t="shared" si="31"/>
        <v>0.06</v>
      </c>
      <c r="BY44" s="39">
        <f>'Graphiques GE'!$B$190 + 'Graphiques GE'!$B$189</f>
        <v>0.6523419865284209</v>
      </c>
      <c r="BZ44" s="39">
        <f>'Graphiques GE'!$B$189</f>
        <v>0.21467531986175423</v>
      </c>
      <c r="CA44" s="39">
        <f>'Graphiques GE'!$B$189</f>
        <v>0.21467531986175423</v>
      </c>
    </row>
    <row r="45" spans="1:79">
      <c r="A45" s="22">
        <v>43556</v>
      </c>
      <c r="B45" s="21">
        <f t="shared" si="16"/>
        <v>44</v>
      </c>
      <c r="C45" s="19">
        <v>53002826</v>
      </c>
      <c r="D45" s="24" t="e">
        <f>NA()</f>
        <v>#N/A</v>
      </c>
      <c r="E45" s="29">
        <v>0.14000000000000001</v>
      </c>
      <c r="F45" s="38">
        <v>1.35</v>
      </c>
      <c r="G45" s="29">
        <v>0.13</v>
      </c>
      <c r="H45" s="38">
        <v>0.18</v>
      </c>
      <c r="I45" s="29">
        <v>0.47</v>
      </c>
      <c r="J45" s="38">
        <v>0.69</v>
      </c>
      <c r="K45" s="29">
        <v>1</v>
      </c>
      <c r="L45" s="38">
        <v>1.1000000000000001</v>
      </c>
      <c r="M45" s="29">
        <v>0.8</v>
      </c>
      <c r="N45" s="38">
        <v>0.95</v>
      </c>
      <c r="O45" s="29">
        <v>1.08</v>
      </c>
      <c r="P45" s="38">
        <v>0.57999999999999996</v>
      </c>
      <c r="Q45" s="29">
        <v>0.43</v>
      </c>
      <c r="R45" s="38">
        <v>0.38</v>
      </c>
      <c r="S45" s="29">
        <v>0.43</v>
      </c>
      <c r="T45" s="29">
        <f t="shared" si="17"/>
        <v>1.999999999999999E-2</v>
      </c>
      <c r="U45" s="37">
        <f>'Graphiques GE'!$B$22 + 'Graphiques GE'!$B$21</f>
        <v>0.28739434335457836</v>
      </c>
      <c r="V45" s="37">
        <f>'Graphiques GE'!$B$21</f>
        <v>0.10722767668791168</v>
      </c>
      <c r="W45" s="37">
        <f>'Graphiques GE'!$B$21</f>
        <v>0.10722767668791168</v>
      </c>
      <c r="X45" s="38">
        <f t="shared" si="18"/>
        <v>0.51000000000000012</v>
      </c>
      <c r="Y45" s="39">
        <f>'Graphiques GE'!$B$34 + 'Graphiques GE'!$B$33</f>
        <v>1.0536708580760026</v>
      </c>
      <c r="Z45" s="39">
        <f>'Graphiques GE'!$B$33</f>
        <v>0.29533752474266894</v>
      </c>
      <c r="AA45" s="39">
        <f>'Graphiques GE'!$B$33</f>
        <v>0.29533752474266894</v>
      </c>
      <c r="AB45" s="40">
        <f t="shared" si="19"/>
        <v>0.24</v>
      </c>
      <c r="AC45" s="39">
        <f>'Graphiques GE'!$B$46 + 'Graphiques GE'!$B$45</f>
        <v>0.37178314944023255</v>
      </c>
      <c r="AD45" s="39">
        <f>'Graphiques GE'!$B$45</f>
        <v>0.14225537166245478</v>
      </c>
      <c r="AE45" s="39">
        <f>'Graphiques GE'!$B$45</f>
        <v>0.14225537166245478</v>
      </c>
      <c r="AF45" s="38">
        <f t="shared" si="20"/>
        <v>0.46</v>
      </c>
      <c r="AG45" s="39">
        <f>'Graphiques GE'!$B$58 + 'Graphiques DE'!$B$57</f>
        <v>0.53699975053963456</v>
      </c>
      <c r="AH45" s="39">
        <f>'Graphiques GE'!$B$57</f>
        <v>0.2075215244223875</v>
      </c>
      <c r="AI45" s="39">
        <f>'Graphiques GE'!$B$57</f>
        <v>0.2075215244223875</v>
      </c>
      <c r="AJ45" s="40">
        <f t="shared" si="21"/>
        <v>0.12</v>
      </c>
      <c r="AK45" s="39">
        <f>'Graphiques GE'!$B$70 + 'Graphiques GE'!$B$69</f>
        <v>0.5728575523025986</v>
      </c>
      <c r="AL45" s="39">
        <f>'Graphiques GE'!$B$69</f>
        <v>0.20042699674704309</v>
      </c>
      <c r="AM45" s="39">
        <f>'Graphiques GE'!$B$69</f>
        <v>0.20042699674704309</v>
      </c>
      <c r="AN45" s="38">
        <f t="shared" si="22"/>
        <v>0.22999999999999993</v>
      </c>
      <c r="AO45" s="39">
        <f>'Graphiques GE'!$B$82 + 'Graphiques GE'!$B$81</f>
        <v>0.62056863786927963</v>
      </c>
      <c r="AP45" s="39">
        <f>'Graphiques GE'!$B$81</f>
        <v>0.23019363786927949</v>
      </c>
      <c r="AQ45" s="39">
        <f>'Graphiques GE'!$B$81</f>
        <v>0.23019363786927949</v>
      </c>
      <c r="AR45" s="40">
        <f t="shared" si="23"/>
        <v>0.53</v>
      </c>
      <c r="AS45" s="39">
        <f>'Graphiques GE'!$B$94 + 'Graphiques GE'!$B$93</f>
        <v>0.73969601685864683</v>
      </c>
      <c r="AT45" s="39">
        <f>'Graphiques GE'!$B$93</f>
        <v>0.25901546130309133</v>
      </c>
      <c r="AU45" s="39">
        <f>'Graphiques GE'!$B$93</f>
        <v>0.25901546130309133</v>
      </c>
      <c r="AV45" s="38">
        <f t="shared" si="24"/>
        <v>0.52000000000000013</v>
      </c>
      <c r="AW45" s="39">
        <f>'Graphiques GE'!$B$106 + 'Graphiques GE'!$B$105</f>
        <v>0.85081879847224129</v>
      </c>
      <c r="AX45" s="39">
        <f>'Graphiques GE'!$B$105</f>
        <v>0.28695964354266373</v>
      </c>
      <c r="AY45" s="39">
        <f>'Graphiques GE'!$B$105</f>
        <v>0.28695964354266373</v>
      </c>
      <c r="AZ45" s="40">
        <f t="shared" si="25"/>
        <v>0.51</v>
      </c>
      <c r="BA45" s="39">
        <f>'Graphiques GE'!$B$118 + 'Graphiques GE'!$B$117</f>
        <v>0.63197043463947278</v>
      </c>
      <c r="BB45" s="39">
        <f>'Graphiques GE'!$B$117</f>
        <v>0.23213710130613951</v>
      </c>
      <c r="BC45" s="39">
        <f>'Graphiques GE'!$B$117</f>
        <v>0.23213710130613951</v>
      </c>
      <c r="BD45" s="38">
        <f t="shared" si="26"/>
        <v>0.47</v>
      </c>
      <c r="BE45" s="39">
        <f>'Graphiques GE'!$B$130 + 'Graphiques GE'!$B$129</f>
        <v>0.70478713477952937</v>
      </c>
      <c r="BF45" s="39">
        <f>'Graphiques GE'!$B$129</f>
        <v>0.23582880144619614</v>
      </c>
      <c r="BG45" s="39">
        <f>'Graphiques GE'!$B$129</f>
        <v>0.23582880144619614</v>
      </c>
      <c r="BH45" s="40">
        <f t="shared" si="27"/>
        <v>0.52</v>
      </c>
      <c r="BI45" s="39">
        <f>'Graphiques GE'!$B$142 + 'Graphiques GE'!$B$141</f>
        <v>0.81153767405702248</v>
      </c>
      <c r="BJ45" s="39">
        <f>'Graphiques GE'!$B$141</f>
        <v>0.23391267405702243</v>
      </c>
      <c r="BK45" s="39">
        <f>'Graphiques GE'!$B$141</f>
        <v>0.23391267405702243</v>
      </c>
      <c r="BL45" s="38">
        <f t="shared" si="28"/>
        <v>0.33999999999999997</v>
      </c>
      <c r="BM45" s="39">
        <f>'Graphiques GE'!$B$154 + 'Graphiques DE'!$B$153</f>
        <v>0.56607605340781397</v>
      </c>
      <c r="BN45" s="39">
        <f>'Graphiques GE'!$B$153</f>
        <v>0.22173892314865171</v>
      </c>
      <c r="BO45" s="39">
        <f>'Graphiques GE'!$B$153</f>
        <v>0.22173892314865171</v>
      </c>
      <c r="BP45" s="40">
        <f t="shared" si="29"/>
        <v>7.0000000000000007E-2</v>
      </c>
      <c r="BQ45" s="39">
        <f>'Graphiques GE'!$B$166 + 'Graphiques GE'!$B$165</f>
        <v>0.56460143918447681</v>
      </c>
      <c r="BR45" s="39">
        <f>'Graphiques GE'!$B$165</f>
        <v>0.21880977251781006</v>
      </c>
      <c r="BS45" s="39">
        <f>'Graphiques GE'!$B$165</f>
        <v>0.21880977251781006</v>
      </c>
      <c r="BT45" s="38">
        <f t="shared" si="30"/>
        <v>8.0000000000000016E-2</v>
      </c>
      <c r="BU45" s="39">
        <f>'Graphiques GE'!$B$178 + 'Graphiques GE'!$B$177</f>
        <v>0.57161198703238969</v>
      </c>
      <c r="BV45" s="39">
        <f>'Graphiques GE'!$B$177</f>
        <v>0.20072309814350064</v>
      </c>
      <c r="BW45" s="39">
        <f>'Graphiques GE'!$B$177</f>
        <v>0.20072309814350064</v>
      </c>
      <c r="BX45" s="40">
        <f t="shared" si="31"/>
        <v>2.0000000000000018E-2</v>
      </c>
      <c r="BY45" s="39">
        <f>'Graphiques GE'!$B$190 + 'Graphiques GE'!$B$189</f>
        <v>0.6523419865284209</v>
      </c>
      <c r="BZ45" s="39">
        <f>'Graphiques GE'!$B$189</f>
        <v>0.21467531986175423</v>
      </c>
      <c r="CA45" s="39">
        <f>'Graphiques GE'!$B$189</f>
        <v>0.21467531986175423</v>
      </c>
    </row>
    <row r="46" spans="1:79">
      <c r="A46" s="22">
        <v>43556</v>
      </c>
      <c r="B46" s="20">
        <f t="shared" si="16"/>
        <v>45</v>
      </c>
      <c r="C46" s="19">
        <v>53005191</v>
      </c>
      <c r="D46" s="24" t="e">
        <f>NA()</f>
        <v>#N/A</v>
      </c>
      <c r="E46" s="29">
        <v>0.16</v>
      </c>
      <c r="F46" s="38">
        <v>0.84</v>
      </c>
      <c r="G46" s="29">
        <v>0.37</v>
      </c>
      <c r="H46" s="38">
        <v>0.64</v>
      </c>
      <c r="I46" s="29">
        <v>0.59</v>
      </c>
      <c r="J46" s="38">
        <v>0.46</v>
      </c>
      <c r="K46" s="29">
        <v>0.47</v>
      </c>
      <c r="L46" s="38">
        <v>0.57999999999999996</v>
      </c>
      <c r="M46" s="29">
        <v>0.28999999999999998</v>
      </c>
      <c r="N46" s="38">
        <v>0.48</v>
      </c>
      <c r="O46" s="29">
        <v>0.56000000000000005</v>
      </c>
      <c r="P46" s="38">
        <v>0.24</v>
      </c>
      <c r="Q46" s="29">
        <v>0.36</v>
      </c>
      <c r="R46" s="38">
        <v>0.3</v>
      </c>
      <c r="S46" s="29">
        <v>0.41</v>
      </c>
      <c r="T46" s="29">
        <f t="shared" si="17"/>
        <v>0</v>
      </c>
      <c r="U46" s="37">
        <f>'Graphiques GE'!$B$22 + 'Graphiques GE'!$B$21</f>
        <v>0.28739434335457836</v>
      </c>
      <c r="V46" s="37">
        <f>'Graphiques GE'!$B$21</f>
        <v>0.10722767668791168</v>
      </c>
      <c r="W46" s="37">
        <f>'Graphiques GE'!$B$21</f>
        <v>0.10722767668791168</v>
      </c>
      <c r="X46" s="38">
        <f t="shared" si="18"/>
        <v>0.18000000000000005</v>
      </c>
      <c r="Y46" s="39">
        <f>'Graphiques GE'!$B$34 + 'Graphiques GE'!$B$33</f>
        <v>1.0536708580760026</v>
      </c>
      <c r="Z46" s="39">
        <f>'Graphiques GE'!$B$33</f>
        <v>0.29533752474266894</v>
      </c>
      <c r="AA46" s="39">
        <f>'Graphiques GE'!$B$33</f>
        <v>0.29533752474266894</v>
      </c>
      <c r="AB46" s="40">
        <f t="shared" si="19"/>
        <v>0.10999999999999999</v>
      </c>
      <c r="AC46" s="39">
        <f>'Graphiques GE'!$B$46 + 'Graphiques GE'!$B$45</f>
        <v>0.37178314944023255</v>
      </c>
      <c r="AD46" s="39">
        <f>'Graphiques GE'!$B$45</f>
        <v>0.14225537166245478</v>
      </c>
      <c r="AE46" s="39">
        <f>'Graphiques GE'!$B$45</f>
        <v>0.14225537166245478</v>
      </c>
      <c r="AF46" s="38">
        <f t="shared" si="20"/>
        <v>2.0000000000000018E-2</v>
      </c>
      <c r="AG46" s="39">
        <f>'Graphiques GE'!$B$58 + 'Graphiques DE'!$B$57</f>
        <v>0.53699975053963456</v>
      </c>
      <c r="AH46" s="39">
        <f>'Graphiques GE'!$B$57</f>
        <v>0.2075215244223875</v>
      </c>
      <c r="AI46" s="39">
        <f>'Graphiques GE'!$B$57</f>
        <v>0.2075215244223875</v>
      </c>
      <c r="AJ46" s="40">
        <f t="shared" si="21"/>
        <v>0.18000000000000005</v>
      </c>
      <c r="AK46" s="39">
        <f>'Graphiques GE'!$B$70 + 'Graphiques GE'!$B$69</f>
        <v>0.5728575523025986</v>
      </c>
      <c r="AL46" s="39">
        <f>'Graphiques GE'!$B$69</f>
        <v>0.20042699674704309</v>
      </c>
      <c r="AM46" s="39">
        <f>'Graphiques GE'!$B$69</f>
        <v>0.20042699674704309</v>
      </c>
      <c r="AN46" s="38">
        <f t="shared" si="22"/>
        <v>0.41</v>
      </c>
      <c r="AO46" s="39">
        <f>'Graphiques GE'!$B$82 + 'Graphiques GE'!$B$81</f>
        <v>0.62056863786927963</v>
      </c>
      <c r="AP46" s="39">
        <f>'Graphiques GE'!$B$81</f>
        <v>0.23019363786927949</v>
      </c>
      <c r="AQ46" s="39">
        <f>'Graphiques GE'!$B$81</f>
        <v>0.23019363786927949</v>
      </c>
      <c r="AR46" s="40">
        <f t="shared" si="23"/>
        <v>0.47</v>
      </c>
      <c r="AS46" s="39">
        <f>'Graphiques GE'!$B$94 + 'Graphiques GE'!$B$93</f>
        <v>0.73969601685864683</v>
      </c>
      <c r="AT46" s="39">
        <f>'Graphiques GE'!$B$93</f>
        <v>0.25901546130309133</v>
      </c>
      <c r="AU46" s="39">
        <f>'Graphiques GE'!$B$93</f>
        <v>0.25901546130309133</v>
      </c>
      <c r="AV46" s="38">
        <f t="shared" si="24"/>
        <v>0</v>
      </c>
      <c r="AW46" s="39">
        <f>'Graphiques GE'!$B$106 + 'Graphiques GE'!$B$105</f>
        <v>0.85081879847224129</v>
      </c>
      <c r="AX46" s="39">
        <f>'Graphiques GE'!$B$105</f>
        <v>0.28695964354266373</v>
      </c>
      <c r="AY46" s="39">
        <f>'Graphiques GE'!$B$105</f>
        <v>0.28695964354266373</v>
      </c>
      <c r="AZ46" s="40">
        <f t="shared" si="25"/>
        <v>0.5</v>
      </c>
      <c r="BA46" s="39">
        <f>'Graphiques GE'!$B$118 + 'Graphiques GE'!$B$117</f>
        <v>0.63197043463947278</v>
      </c>
      <c r="BB46" s="39">
        <f>'Graphiques GE'!$B$117</f>
        <v>0.23213710130613951</v>
      </c>
      <c r="BC46" s="39">
        <f>'Graphiques GE'!$B$117</f>
        <v>0.23213710130613951</v>
      </c>
      <c r="BD46" s="38">
        <f t="shared" si="26"/>
        <v>0.42000000000000004</v>
      </c>
      <c r="BE46" s="39">
        <f>'Graphiques GE'!$B$130 + 'Graphiques GE'!$B$129</f>
        <v>0.70478713477952937</v>
      </c>
      <c r="BF46" s="39">
        <f>'Graphiques GE'!$B$129</f>
        <v>0.23582880144619614</v>
      </c>
      <c r="BG46" s="39">
        <f>'Graphiques GE'!$B$129</f>
        <v>0.23582880144619614</v>
      </c>
      <c r="BH46" s="40">
        <f t="shared" si="27"/>
        <v>0.44999999999999996</v>
      </c>
      <c r="BI46" s="39">
        <f>'Graphiques GE'!$B$142 + 'Graphiques GE'!$B$141</f>
        <v>0.81153767405702248</v>
      </c>
      <c r="BJ46" s="39">
        <f>'Graphiques GE'!$B$141</f>
        <v>0.23391267405702243</v>
      </c>
      <c r="BK46" s="39">
        <f>'Graphiques GE'!$B$141</f>
        <v>0.23391267405702243</v>
      </c>
      <c r="BL46" s="38">
        <f t="shared" si="28"/>
        <v>1.0000000000000009E-2</v>
      </c>
      <c r="BM46" s="39">
        <f>'Graphiques GE'!$B$154 + 'Graphiques DE'!$B$153</f>
        <v>0.56607605340781397</v>
      </c>
      <c r="BN46" s="39">
        <f>'Graphiques GE'!$B$153</f>
        <v>0.22173892314865171</v>
      </c>
      <c r="BO46" s="39">
        <f>'Graphiques GE'!$B$153</f>
        <v>0.22173892314865171</v>
      </c>
      <c r="BP46" s="40">
        <f t="shared" si="29"/>
        <v>0.16999999999999998</v>
      </c>
      <c r="BQ46" s="39">
        <f>'Graphiques GE'!$B$166 + 'Graphiques GE'!$B$165</f>
        <v>0.56460143918447681</v>
      </c>
      <c r="BR46" s="39">
        <f>'Graphiques GE'!$B$165</f>
        <v>0.21880977251781006</v>
      </c>
      <c r="BS46" s="39">
        <f>'Graphiques GE'!$B$165</f>
        <v>0.21880977251781006</v>
      </c>
      <c r="BT46" s="38">
        <f t="shared" si="30"/>
        <v>0.24000000000000005</v>
      </c>
      <c r="BU46" s="39">
        <f>'Graphiques GE'!$B$178 + 'Graphiques GE'!$B$177</f>
        <v>0.57161198703238969</v>
      </c>
      <c r="BV46" s="39">
        <f>'Graphiques GE'!$B$177</f>
        <v>0.20072309814350064</v>
      </c>
      <c r="BW46" s="39">
        <f>'Graphiques GE'!$B$177</f>
        <v>0.20072309814350064</v>
      </c>
      <c r="BX46" s="40">
        <f t="shared" si="31"/>
        <v>0.2</v>
      </c>
      <c r="BY46" s="39">
        <f>'Graphiques GE'!$B$190 + 'Graphiques GE'!$B$189</f>
        <v>0.6523419865284209</v>
      </c>
      <c r="BZ46" s="39">
        <f>'Graphiques GE'!$B$189</f>
        <v>0.21467531986175423</v>
      </c>
      <c r="CA46" s="39">
        <f>'Graphiques GE'!$B$189</f>
        <v>0.21467531986175423</v>
      </c>
    </row>
    <row r="47" spans="1:79">
      <c r="A47" s="22">
        <v>43556</v>
      </c>
      <c r="B47" s="21">
        <f t="shared" si="16"/>
        <v>46</v>
      </c>
      <c r="C47" s="19">
        <v>53020792</v>
      </c>
      <c r="D47" s="24" t="e">
        <f>NA()</f>
        <v>#N/A</v>
      </c>
      <c r="E47" s="29">
        <v>0.16</v>
      </c>
      <c r="F47" s="38">
        <v>1.02</v>
      </c>
      <c r="G47" s="29">
        <v>0.26</v>
      </c>
      <c r="H47" s="38">
        <v>0.62</v>
      </c>
      <c r="I47" s="29">
        <v>0.77</v>
      </c>
      <c r="J47" s="38">
        <v>0.87</v>
      </c>
      <c r="K47" s="29">
        <v>0.94</v>
      </c>
      <c r="L47" s="38" t="s">
        <v>192</v>
      </c>
      <c r="M47" s="29">
        <v>0.79</v>
      </c>
      <c r="N47" s="38">
        <v>0.9</v>
      </c>
      <c r="O47" s="29">
        <v>1.01</v>
      </c>
      <c r="P47" s="38">
        <v>0.25</v>
      </c>
      <c r="Q47" s="29">
        <v>0.19</v>
      </c>
      <c r="R47" s="38">
        <v>0.54</v>
      </c>
      <c r="S47" s="29">
        <v>0.61</v>
      </c>
      <c r="T47" s="29">
        <f t="shared" si="17"/>
        <v>0</v>
      </c>
      <c r="U47" s="37">
        <f>'Graphiques GE'!$B$22 + 'Graphiques GE'!$B$21</f>
        <v>0.28739434335457836</v>
      </c>
      <c r="V47" s="37">
        <f>'Graphiques GE'!$B$21</f>
        <v>0.10722767668791168</v>
      </c>
      <c r="W47" s="37">
        <f>'Graphiques GE'!$B$21</f>
        <v>0.10722767668791168</v>
      </c>
      <c r="X47" s="38">
        <f t="shared" si="18"/>
        <v>0.47</v>
      </c>
      <c r="Y47" s="39">
        <f>'Graphiques GE'!$B$34 + 'Graphiques GE'!$B$33</f>
        <v>1.0536708580760026</v>
      </c>
      <c r="Z47" s="39">
        <f>'Graphiques GE'!$B$33</f>
        <v>0.29533752474266894</v>
      </c>
      <c r="AA47" s="39">
        <f>'Graphiques GE'!$B$33</f>
        <v>0.29533752474266894</v>
      </c>
      <c r="AB47" s="40">
        <f t="shared" si="19"/>
        <v>4.0000000000000008E-2</v>
      </c>
      <c r="AC47" s="39">
        <f>'Graphiques GE'!$B$46 + 'Graphiques GE'!$B$45</f>
        <v>0.37178314944023255</v>
      </c>
      <c r="AD47" s="39">
        <f>'Graphiques GE'!$B$45</f>
        <v>0.14225537166245478</v>
      </c>
      <c r="AE47" s="39">
        <f>'Graphiques GE'!$B$45</f>
        <v>0.14225537166245478</v>
      </c>
      <c r="AF47" s="38">
        <f t="shared" si="20"/>
        <v>0.44999999999999996</v>
      </c>
      <c r="AG47" s="39">
        <f>'Graphiques GE'!$B$58 + 'Graphiques DE'!$B$57</f>
        <v>0.53699975053963456</v>
      </c>
      <c r="AH47" s="39">
        <f>'Graphiques GE'!$B$57</f>
        <v>0.2075215244223875</v>
      </c>
      <c r="AI47" s="39">
        <f>'Graphiques GE'!$B$57</f>
        <v>0.2075215244223875</v>
      </c>
      <c r="AJ47" s="40">
        <f t="shared" si="21"/>
        <v>0.57000000000000006</v>
      </c>
      <c r="AK47" s="39">
        <f>'Graphiques GE'!$B$70 + 'Graphiques GE'!$B$69</f>
        <v>0.5728575523025986</v>
      </c>
      <c r="AL47" s="39">
        <f>'Graphiques GE'!$B$69</f>
        <v>0.20042699674704309</v>
      </c>
      <c r="AM47" s="39">
        <f>'Graphiques GE'!$B$69</f>
        <v>0.20042699674704309</v>
      </c>
      <c r="AN47" s="38">
        <f t="shared" si="22"/>
        <v>0.77</v>
      </c>
      <c r="AO47" s="39">
        <f>'Graphiques GE'!$B$82 + 'Graphiques GE'!$B$81</f>
        <v>0.62056863786927963</v>
      </c>
      <c r="AP47" s="39">
        <f>'Graphiques GE'!$B$81</f>
        <v>0.23019363786927949</v>
      </c>
      <c r="AQ47" s="39">
        <f>'Graphiques GE'!$B$81</f>
        <v>0.23019363786927949</v>
      </c>
      <c r="AR47" s="40">
        <f t="shared" si="23"/>
        <v>0.67999999999999994</v>
      </c>
      <c r="AS47" s="39">
        <f>'Graphiques GE'!$B$94 + 'Graphiques GE'!$B$93</f>
        <v>0.73969601685864683</v>
      </c>
      <c r="AT47" s="39">
        <f>'Graphiques GE'!$B$93</f>
        <v>0.25901546130309133</v>
      </c>
      <c r="AU47" s="39">
        <f>'Graphiques GE'!$B$93</f>
        <v>0.25901546130309133</v>
      </c>
      <c r="AV47" s="38">
        <f t="shared" si="24"/>
        <v>0</v>
      </c>
      <c r="AW47" s="39">
        <f>'Graphiques GE'!$B$106 + 'Graphiques GE'!$B$105</f>
        <v>0.85081879847224129</v>
      </c>
      <c r="AX47" s="39">
        <f>'Graphiques GE'!$B$105</f>
        <v>0.28695964354266373</v>
      </c>
      <c r="AY47" s="39">
        <f>'Graphiques GE'!$B$105</f>
        <v>0.28695964354266373</v>
      </c>
      <c r="AZ47" s="40">
        <f t="shared" si="25"/>
        <v>0.69000000000000006</v>
      </c>
      <c r="BA47" s="39">
        <f>'Graphiques GE'!$B$118 + 'Graphiques GE'!$B$117</f>
        <v>0.63197043463947278</v>
      </c>
      <c r="BB47" s="39">
        <f>'Graphiques GE'!$B$117</f>
        <v>0.23213710130613951</v>
      </c>
      <c r="BC47" s="39">
        <f>'Graphiques GE'!$B$117</f>
        <v>0.23213710130613951</v>
      </c>
      <c r="BD47" s="38">
        <f t="shared" si="26"/>
        <v>0.67</v>
      </c>
      <c r="BE47" s="39">
        <f>'Graphiques GE'!$B$130 + 'Graphiques GE'!$B$129</f>
        <v>0.70478713477952937</v>
      </c>
      <c r="BF47" s="39">
        <f>'Graphiques GE'!$B$129</f>
        <v>0.23582880144619614</v>
      </c>
      <c r="BG47" s="39">
        <f>'Graphiques GE'!$B$129</f>
        <v>0.23582880144619614</v>
      </c>
      <c r="BH47" s="40">
        <f t="shared" si="27"/>
        <v>0.71</v>
      </c>
      <c r="BI47" s="39">
        <f>'Graphiques GE'!$B$142 + 'Graphiques GE'!$B$141</f>
        <v>0.81153767405702248</v>
      </c>
      <c r="BJ47" s="39">
        <f>'Graphiques GE'!$B$141</f>
        <v>0.23391267405702243</v>
      </c>
      <c r="BK47" s="39">
        <f>'Graphiques GE'!$B$141</f>
        <v>0.23391267405702243</v>
      </c>
      <c r="BL47" s="38">
        <f t="shared" si="28"/>
        <v>0.73</v>
      </c>
      <c r="BM47" s="39">
        <f>'Graphiques GE'!$B$154 + 'Graphiques DE'!$B$153</f>
        <v>0.56607605340781397</v>
      </c>
      <c r="BN47" s="39">
        <f>'Graphiques GE'!$B$153</f>
        <v>0.22173892314865171</v>
      </c>
      <c r="BO47" s="39">
        <f>'Graphiques GE'!$B$153</f>
        <v>0.22173892314865171</v>
      </c>
      <c r="BP47" s="40">
        <f t="shared" si="29"/>
        <v>0.77</v>
      </c>
      <c r="BQ47" s="39">
        <f>'Graphiques GE'!$B$166 + 'Graphiques GE'!$B$165</f>
        <v>0.56460143918447681</v>
      </c>
      <c r="BR47" s="39">
        <f>'Graphiques GE'!$B$165</f>
        <v>0.21880977251781006</v>
      </c>
      <c r="BS47" s="39">
        <f>'Graphiques GE'!$B$165</f>
        <v>0.21880977251781006</v>
      </c>
      <c r="BT47" s="38">
        <f t="shared" si="30"/>
        <v>0.39999999999999991</v>
      </c>
      <c r="BU47" s="39">
        <f>'Graphiques GE'!$B$178 + 'Graphiques GE'!$B$177</f>
        <v>0.57161198703238969</v>
      </c>
      <c r="BV47" s="39">
        <f>'Graphiques GE'!$B$177</f>
        <v>0.20072309814350064</v>
      </c>
      <c r="BW47" s="39">
        <f>'Graphiques GE'!$B$177</f>
        <v>0.20072309814350064</v>
      </c>
      <c r="BX47" s="40">
        <f t="shared" si="31"/>
        <v>0.36</v>
      </c>
      <c r="BY47" s="39">
        <f>'Graphiques GE'!$B$190 + 'Graphiques GE'!$B$189</f>
        <v>0.6523419865284209</v>
      </c>
      <c r="BZ47" s="39">
        <f>'Graphiques GE'!$B$189</f>
        <v>0.21467531986175423</v>
      </c>
      <c r="CA47" s="39">
        <f>'Graphiques GE'!$B$189</f>
        <v>0.21467531986175423</v>
      </c>
    </row>
    <row r="48" spans="1:79">
      <c r="A48" s="22">
        <v>43556</v>
      </c>
      <c r="B48" s="20">
        <f t="shared" si="16"/>
        <v>47</v>
      </c>
      <c r="C48" s="19">
        <v>52993246</v>
      </c>
      <c r="D48" s="24" t="e">
        <f>NA()</f>
        <v>#N/A</v>
      </c>
      <c r="E48" s="29">
        <v>0.16</v>
      </c>
      <c r="F48" s="38">
        <v>0.55000000000000004</v>
      </c>
      <c r="G48" s="29">
        <v>0.22</v>
      </c>
      <c r="H48" s="38">
        <v>0.17</v>
      </c>
      <c r="I48" s="29">
        <v>0.2</v>
      </c>
      <c r="J48" s="38">
        <v>0.1</v>
      </c>
      <c r="K48" s="29">
        <v>0.26</v>
      </c>
      <c r="L48" s="38">
        <v>0.33</v>
      </c>
      <c r="M48" s="29">
        <v>0.1</v>
      </c>
      <c r="N48" s="38">
        <v>0.23</v>
      </c>
      <c r="O48" s="29">
        <v>0.3</v>
      </c>
      <c r="P48" s="38">
        <v>0.98</v>
      </c>
      <c r="Q48" s="29">
        <v>0.96</v>
      </c>
      <c r="R48" s="38">
        <v>0.94</v>
      </c>
      <c r="S48" s="29">
        <v>0.97</v>
      </c>
      <c r="T48" s="29">
        <f t="shared" si="17"/>
        <v>0.12</v>
      </c>
      <c r="U48" s="37">
        <f>'Graphiques GE'!$B$22 + 'Graphiques GE'!$B$21</f>
        <v>0.28739434335457836</v>
      </c>
      <c r="V48" s="37">
        <f>'Graphiques GE'!$B$21</f>
        <v>0.10722767668791168</v>
      </c>
      <c r="W48" s="37">
        <f>'Graphiques GE'!$B$21</f>
        <v>0.10722767668791168</v>
      </c>
      <c r="X48" s="38">
        <f t="shared" si="18"/>
        <v>0.32999999999999996</v>
      </c>
      <c r="Y48" s="39">
        <f>'Graphiques GE'!$B$34 + 'Graphiques GE'!$B$33</f>
        <v>1.0536708580760026</v>
      </c>
      <c r="Z48" s="39">
        <f>'Graphiques GE'!$B$33</f>
        <v>0.29533752474266894</v>
      </c>
      <c r="AA48" s="39">
        <f>'Graphiques GE'!$B$33</f>
        <v>0.29533752474266894</v>
      </c>
      <c r="AB48" s="40">
        <f t="shared" si="19"/>
        <v>7.9999999999999988E-2</v>
      </c>
      <c r="AC48" s="39">
        <f>'Graphiques GE'!$B$46 + 'Graphiques GE'!$B$45</f>
        <v>0.37178314944023255</v>
      </c>
      <c r="AD48" s="39">
        <f>'Graphiques GE'!$B$45</f>
        <v>0.14225537166245478</v>
      </c>
      <c r="AE48" s="39">
        <f>'Graphiques GE'!$B$45</f>
        <v>0.14225537166245478</v>
      </c>
      <c r="AF48" s="38">
        <f t="shared" si="20"/>
        <v>0.45999999999999996</v>
      </c>
      <c r="AG48" s="39">
        <f>'Graphiques GE'!$B$58 + 'Graphiques DE'!$B$57</f>
        <v>0.53699975053963456</v>
      </c>
      <c r="AH48" s="39">
        <f>'Graphiques GE'!$B$57</f>
        <v>0.2075215244223875</v>
      </c>
      <c r="AI48" s="39">
        <f>'Graphiques GE'!$B$57</f>
        <v>0.2075215244223875</v>
      </c>
      <c r="AJ48" s="40">
        <f t="shared" si="21"/>
        <v>0.28999999999999998</v>
      </c>
      <c r="AK48" s="39">
        <f>'Graphiques GE'!$B$70 + 'Graphiques GE'!$B$69</f>
        <v>0.5728575523025986</v>
      </c>
      <c r="AL48" s="39">
        <f>'Graphiques GE'!$B$69</f>
        <v>0.20042699674704309</v>
      </c>
      <c r="AM48" s="39">
        <f>'Graphiques GE'!$B$69</f>
        <v>0.20042699674704309</v>
      </c>
      <c r="AN48" s="38">
        <f t="shared" si="22"/>
        <v>0.30999999999999994</v>
      </c>
      <c r="AO48" s="39">
        <f>'Graphiques GE'!$B$82 + 'Graphiques GE'!$B$81</f>
        <v>0.62056863786927963</v>
      </c>
      <c r="AP48" s="39">
        <f>'Graphiques GE'!$B$81</f>
        <v>0.23019363786927949</v>
      </c>
      <c r="AQ48" s="39">
        <f>'Graphiques GE'!$B$81</f>
        <v>0.23019363786927949</v>
      </c>
      <c r="AR48" s="40">
        <f t="shared" si="23"/>
        <v>0.29000000000000004</v>
      </c>
      <c r="AS48" s="39">
        <f>'Graphiques GE'!$B$94 + 'Graphiques GE'!$B$93</f>
        <v>0.73969601685864683</v>
      </c>
      <c r="AT48" s="39">
        <f>'Graphiques GE'!$B$93</f>
        <v>0.25901546130309133</v>
      </c>
      <c r="AU48" s="39">
        <f>'Graphiques GE'!$B$93</f>
        <v>0.25901546130309133</v>
      </c>
      <c r="AV48" s="38">
        <f t="shared" si="24"/>
        <v>0.21000000000000002</v>
      </c>
      <c r="AW48" s="39">
        <f>'Graphiques GE'!$B$106 + 'Graphiques GE'!$B$105</f>
        <v>0.85081879847224129</v>
      </c>
      <c r="AX48" s="39">
        <f>'Graphiques GE'!$B$105</f>
        <v>0.28695964354266373</v>
      </c>
      <c r="AY48" s="39">
        <f>'Graphiques GE'!$B$105</f>
        <v>0.28695964354266373</v>
      </c>
      <c r="AZ48" s="40">
        <f t="shared" si="25"/>
        <v>9.999999999999995E-3</v>
      </c>
      <c r="BA48" s="39">
        <f>'Graphiques GE'!$B$118 + 'Graphiques GE'!$B$117</f>
        <v>0.63197043463947278</v>
      </c>
      <c r="BB48" s="39">
        <f>'Graphiques GE'!$B$117</f>
        <v>0.23213710130613951</v>
      </c>
      <c r="BC48" s="39">
        <f>'Graphiques GE'!$B$117</f>
        <v>0.23213710130613951</v>
      </c>
      <c r="BD48" s="38">
        <f t="shared" si="26"/>
        <v>5.999999999999997E-2</v>
      </c>
      <c r="BE48" s="39">
        <f>'Graphiques GE'!$B$130 + 'Graphiques GE'!$B$129</f>
        <v>0.70478713477952937</v>
      </c>
      <c r="BF48" s="39">
        <f>'Graphiques GE'!$B$129</f>
        <v>0.23582880144619614</v>
      </c>
      <c r="BG48" s="39">
        <f>'Graphiques GE'!$B$129</f>
        <v>0.23582880144619614</v>
      </c>
      <c r="BH48" s="40">
        <f t="shared" si="27"/>
        <v>0.3</v>
      </c>
      <c r="BI48" s="39">
        <f>'Graphiques GE'!$B$142 + 'Graphiques GE'!$B$141</f>
        <v>0.81153767405702248</v>
      </c>
      <c r="BJ48" s="39">
        <f>'Graphiques GE'!$B$141</f>
        <v>0.23391267405702243</v>
      </c>
      <c r="BK48" s="39">
        <f>'Graphiques GE'!$B$141</f>
        <v>0.23391267405702243</v>
      </c>
      <c r="BL48" s="38">
        <f t="shared" si="28"/>
        <v>0.80999999999999994</v>
      </c>
      <c r="BM48" s="39">
        <f>'Graphiques GE'!$B$154 + 'Graphiques DE'!$B$153</f>
        <v>0.56607605340781397</v>
      </c>
      <c r="BN48" s="39">
        <f>'Graphiques GE'!$B$153</f>
        <v>0.22173892314865171</v>
      </c>
      <c r="BO48" s="39">
        <f>'Graphiques GE'!$B$153</f>
        <v>0.22173892314865171</v>
      </c>
      <c r="BP48" s="40">
        <f t="shared" si="29"/>
        <v>0.90999999999999992</v>
      </c>
      <c r="BQ48" s="39">
        <f>'Graphiques GE'!$B$166 + 'Graphiques GE'!$B$165</f>
        <v>0.56460143918447681</v>
      </c>
      <c r="BR48" s="39">
        <f>'Graphiques GE'!$B$165</f>
        <v>0.21880977251781006</v>
      </c>
      <c r="BS48" s="39">
        <f>'Graphiques GE'!$B$165</f>
        <v>0.21880977251781006</v>
      </c>
      <c r="BT48" s="38">
        <f t="shared" si="30"/>
        <v>0.83</v>
      </c>
      <c r="BU48" s="39">
        <f>'Graphiques GE'!$B$178 + 'Graphiques GE'!$B$177</f>
        <v>0.57161198703238969</v>
      </c>
      <c r="BV48" s="39">
        <f>'Graphiques GE'!$B$177</f>
        <v>0.20072309814350064</v>
      </c>
      <c r="BW48" s="39">
        <f>'Graphiques GE'!$B$177</f>
        <v>0.20072309814350064</v>
      </c>
      <c r="BX48" s="40">
        <f t="shared" si="31"/>
        <v>0.85</v>
      </c>
      <c r="BY48" s="39">
        <f>'Graphiques GE'!$B$190 + 'Graphiques GE'!$B$189</f>
        <v>0.6523419865284209</v>
      </c>
      <c r="BZ48" s="39">
        <f>'Graphiques GE'!$B$189</f>
        <v>0.21467531986175423</v>
      </c>
      <c r="CA48" s="39">
        <f>'Graphiques GE'!$B$189</f>
        <v>0.21467531986175423</v>
      </c>
    </row>
    <row r="49" spans="1:79">
      <c r="A49" s="22">
        <v>43556</v>
      </c>
      <c r="B49" s="21">
        <f t="shared" si="16"/>
        <v>48</v>
      </c>
      <c r="C49" s="19">
        <v>53005005</v>
      </c>
      <c r="D49" s="24" t="e">
        <f>NA()</f>
        <v>#N/A</v>
      </c>
      <c r="E49" s="29">
        <v>0.04</v>
      </c>
      <c r="F49" s="38">
        <v>0.88</v>
      </c>
      <c r="G49" s="29">
        <v>0.3</v>
      </c>
      <c r="H49" s="38">
        <v>0.63</v>
      </c>
      <c r="I49" s="29">
        <v>0.49</v>
      </c>
      <c r="J49" s="38">
        <v>0.41</v>
      </c>
      <c r="K49" s="29">
        <v>0.55000000000000004</v>
      </c>
      <c r="L49" s="38">
        <v>0.54</v>
      </c>
      <c r="M49" s="29">
        <v>0.11</v>
      </c>
      <c r="N49" s="38">
        <v>0.28999999999999998</v>
      </c>
      <c r="O49" s="29">
        <v>0.6</v>
      </c>
      <c r="P49" s="38">
        <v>0.17</v>
      </c>
      <c r="Q49" s="29">
        <v>0.05</v>
      </c>
      <c r="R49" s="38">
        <v>0.11</v>
      </c>
      <c r="S49" s="29">
        <v>0.12</v>
      </c>
      <c r="T49" s="29">
        <f t="shared" si="17"/>
        <v>1.0000000000000002E-2</v>
      </c>
      <c r="U49" s="37">
        <f>'Graphiques GE'!$B$22 + 'Graphiques GE'!$B$21</f>
        <v>0.28739434335457836</v>
      </c>
      <c r="V49" s="37">
        <f>'Graphiques GE'!$B$21</f>
        <v>0.10722767668791168</v>
      </c>
      <c r="W49" s="37">
        <f>'Graphiques GE'!$B$21</f>
        <v>0.10722767668791168</v>
      </c>
      <c r="X49" s="38">
        <f t="shared" si="18"/>
        <v>0.35</v>
      </c>
      <c r="Y49" s="39">
        <f>'Graphiques GE'!$B$34 + 'Graphiques GE'!$B$33</f>
        <v>1.0536708580760026</v>
      </c>
      <c r="Z49" s="39">
        <f>'Graphiques GE'!$B$33</f>
        <v>0.29533752474266894</v>
      </c>
      <c r="AA49" s="39">
        <f>'Graphiques GE'!$B$33</f>
        <v>0.29533752474266894</v>
      </c>
      <c r="AB49" s="40">
        <f t="shared" si="19"/>
        <v>1.0000000000000009E-2</v>
      </c>
      <c r="AC49" s="39">
        <f>'Graphiques GE'!$B$46 + 'Graphiques GE'!$B$45</f>
        <v>0.37178314944023255</v>
      </c>
      <c r="AD49" s="39">
        <f>'Graphiques GE'!$B$45</f>
        <v>0.14225537166245478</v>
      </c>
      <c r="AE49" s="39">
        <f>'Graphiques GE'!$B$45</f>
        <v>0.14225537166245478</v>
      </c>
      <c r="AF49" s="38">
        <f t="shared" si="20"/>
        <v>0.14000000000000001</v>
      </c>
      <c r="AG49" s="39">
        <f>'Graphiques GE'!$B$58 + 'Graphiques DE'!$B$57</f>
        <v>0.53699975053963456</v>
      </c>
      <c r="AH49" s="39">
        <f>'Graphiques GE'!$B$57</f>
        <v>0.2075215244223875</v>
      </c>
      <c r="AI49" s="39">
        <f>'Graphiques GE'!$B$57</f>
        <v>0.2075215244223875</v>
      </c>
      <c r="AJ49" s="40">
        <f t="shared" si="21"/>
        <v>2.0000000000000018E-2</v>
      </c>
      <c r="AK49" s="39">
        <f>'Graphiques GE'!$B$70 + 'Graphiques GE'!$B$69</f>
        <v>0.5728575523025986</v>
      </c>
      <c r="AL49" s="39">
        <f>'Graphiques GE'!$B$69</f>
        <v>0.20042699674704309</v>
      </c>
      <c r="AM49" s="39">
        <f>'Graphiques GE'!$B$69</f>
        <v>0.20042699674704309</v>
      </c>
      <c r="AN49" s="38">
        <f t="shared" si="22"/>
        <v>3.0000000000000027E-2</v>
      </c>
      <c r="AO49" s="39">
        <f>'Graphiques GE'!$B$82 + 'Graphiques GE'!$B$81</f>
        <v>0.62056863786927963</v>
      </c>
      <c r="AP49" s="39">
        <f>'Graphiques GE'!$B$81</f>
        <v>0.23019363786927949</v>
      </c>
      <c r="AQ49" s="39">
        <f>'Graphiques GE'!$B$81</f>
        <v>0.23019363786927949</v>
      </c>
      <c r="AR49" s="40">
        <f t="shared" si="23"/>
        <v>0.19000000000000006</v>
      </c>
      <c r="AS49" s="39">
        <f>'Graphiques GE'!$B$94 + 'Graphiques GE'!$B$93</f>
        <v>0.73969601685864683</v>
      </c>
      <c r="AT49" s="39">
        <f>'Graphiques GE'!$B$93</f>
        <v>0.25901546130309133</v>
      </c>
      <c r="AU49" s="39">
        <f>'Graphiques GE'!$B$93</f>
        <v>0.25901546130309133</v>
      </c>
      <c r="AV49" s="38">
        <f t="shared" si="24"/>
        <v>0.14000000000000001</v>
      </c>
      <c r="AW49" s="39">
        <f>'Graphiques GE'!$B$106 + 'Graphiques GE'!$B$105</f>
        <v>0.85081879847224129</v>
      </c>
      <c r="AX49" s="39">
        <f>'Graphiques GE'!$B$105</f>
        <v>0.28695964354266373</v>
      </c>
      <c r="AY49" s="39">
        <f>'Graphiques GE'!$B$105</f>
        <v>0.28695964354266373</v>
      </c>
      <c r="AZ49" s="40">
        <f t="shared" si="25"/>
        <v>2.0000000000000004E-2</v>
      </c>
      <c r="BA49" s="39">
        <f>'Graphiques GE'!$B$118 + 'Graphiques GE'!$B$117</f>
        <v>0.63197043463947278</v>
      </c>
      <c r="BB49" s="39">
        <f>'Graphiques GE'!$B$117</f>
        <v>0.23213710130613951</v>
      </c>
      <c r="BC49" s="39">
        <f>'Graphiques GE'!$B$117</f>
        <v>0.23213710130613951</v>
      </c>
      <c r="BD49" s="38">
        <f t="shared" si="26"/>
        <v>5.0000000000000044E-2</v>
      </c>
      <c r="BE49" s="39">
        <f>'Graphiques GE'!$B$130 + 'Graphiques GE'!$B$129</f>
        <v>0.70478713477952937</v>
      </c>
      <c r="BF49" s="39">
        <f>'Graphiques GE'!$B$129</f>
        <v>0.23582880144619614</v>
      </c>
      <c r="BG49" s="39">
        <f>'Graphiques GE'!$B$129</f>
        <v>0.23582880144619614</v>
      </c>
      <c r="BH49" s="40">
        <f t="shared" si="27"/>
        <v>0.14999999999999997</v>
      </c>
      <c r="BI49" s="39">
        <f>'Graphiques GE'!$B$142 + 'Graphiques GE'!$B$141</f>
        <v>0.81153767405702248</v>
      </c>
      <c r="BJ49" s="39">
        <f>'Graphiques GE'!$B$141</f>
        <v>0.23391267405702243</v>
      </c>
      <c r="BK49" s="39">
        <f>'Graphiques GE'!$B$141</f>
        <v>0.23391267405702243</v>
      </c>
      <c r="BL49" s="38">
        <f t="shared" si="28"/>
        <v>0.30999999999999994</v>
      </c>
      <c r="BM49" s="39">
        <f>'Graphiques GE'!$B$154 + 'Graphiques DE'!$B$153</f>
        <v>0.56607605340781397</v>
      </c>
      <c r="BN49" s="39">
        <f>'Graphiques GE'!$B$153</f>
        <v>0.22173892314865171</v>
      </c>
      <c r="BO49" s="39">
        <f>'Graphiques GE'!$B$153</f>
        <v>0.22173892314865171</v>
      </c>
      <c r="BP49" s="40">
        <f t="shared" si="29"/>
        <v>0.3</v>
      </c>
      <c r="BQ49" s="39">
        <f>'Graphiques GE'!$B$166 + 'Graphiques GE'!$B$165</f>
        <v>0.56460143918447681</v>
      </c>
      <c r="BR49" s="39">
        <f>'Graphiques GE'!$B$165</f>
        <v>0.21880977251781006</v>
      </c>
      <c r="BS49" s="39">
        <f>'Graphiques GE'!$B$165</f>
        <v>0.21880977251781006</v>
      </c>
      <c r="BT49" s="38">
        <f t="shared" si="30"/>
        <v>0.3</v>
      </c>
      <c r="BU49" s="39">
        <f>'Graphiques GE'!$B$178 + 'Graphiques GE'!$B$177</f>
        <v>0.57161198703238969</v>
      </c>
      <c r="BV49" s="39">
        <f>'Graphiques GE'!$B$177</f>
        <v>0.20072309814350064</v>
      </c>
      <c r="BW49" s="39">
        <f>'Graphiques GE'!$B$177</f>
        <v>0.20072309814350064</v>
      </c>
      <c r="BX49" s="40">
        <f t="shared" si="31"/>
        <v>8.0000000000000016E-2</v>
      </c>
      <c r="BY49" s="39">
        <f>'Graphiques GE'!$B$190 + 'Graphiques GE'!$B$189</f>
        <v>0.6523419865284209</v>
      </c>
      <c r="BZ49" s="39">
        <f>'Graphiques GE'!$B$189</f>
        <v>0.21467531986175423</v>
      </c>
      <c r="CA49" s="39">
        <f>'Graphiques GE'!$B$189</f>
        <v>0.21467531986175423</v>
      </c>
    </row>
    <row r="50" spans="1:79">
      <c r="A50" s="22">
        <v>43556</v>
      </c>
      <c r="B50" s="20">
        <f t="shared" si="16"/>
        <v>49</v>
      </c>
      <c r="C50" s="19">
        <v>52984470</v>
      </c>
      <c r="D50" s="24" t="e">
        <f>NA()</f>
        <v>#N/A</v>
      </c>
      <c r="E50" s="29">
        <v>0.05</v>
      </c>
      <c r="F50" s="38">
        <v>0.53</v>
      </c>
      <c r="G50" s="29">
        <v>0.28999999999999998</v>
      </c>
      <c r="H50" s="38">
        <v>0.49</v>
      </c>
      <c r="I50" s="29">
        <v>0.47</v>
      </c>
      <c r="J50" s="38">
        <v>0.44</v>
      </c>
      <c r="K50" s="29">
        <v>0.36</v>
      </c>
      <c r="L50" s="38">
        <v>0.68</v>
      </c>
      <c r="M50" s="29">
        <v>0.13</v>
      </c>
      <c r="N50" s="38">
        <v>0.34</v>
      </c>
      <c r="O50" s="29">
        <v>0.45</v>
      </c>
      <c r="P50" s="38">
        <v>0.48</v>
      </c>
      <c r="Q50" s="29">
        <v>0.35</v>
      </c>
      <c r="R50" s="38">
        <v>0.41</v>
      </c>
      <c r="S50" s="29">
        <v>0.2</v>
      </c>
      <c r="T50" s="29">
        <f t="shared" si="17"/>
        <v>0.27</v>
      </c>
      <c r="U50" s="37">
        <f>'Graphiques GE'!$B$22 + 'Graphiques GE'!$B$21</f>
        <v>0.28739434335457836</v>
      </c>
      <c r="V50" s="37">
        <f>'Graphiques GE'!$B$21</f>
        <v>0.10722767668791168</v>
      </c>
      <c r="W50" s="37">
        <f>'Graphiques GE'!$B$21</f>
        <v>0.10722767668791168</v>
      </c>
      <c r="X50" s="38">
        <f t="shared" si="18"/>
        <v>0.30999999999999994</v>
      </c>
      <c r="Y50" s="39">
        <f>'Graphiques GE'!$B$34 + 'Graphiques GE'!$B$33</f>
        <v>1.0536708580760026</v>
      </c>
      <c r="Z50" s="39">
        <f>'Graphiques GE'!$B$33</f>
        <v>0.29533752474266894</v>
      </c>
      <c r="AA50" s="39">
        <f>'Graphiques GE'!$B$33</f>
        <v>0.29533752474266894</v>
      </c>
      <c r="AB50" s="40">
        <f t="shared" si="19"/>
        <v>0.17000000000000004</v>
      </c>
      <c r="AC50" s="39">
        <f>'Graphiques GE'!$B$46 + 'Graphiques GE'!$B$45</f>
        <v>0.37178314944023255</v>
      </c>
      <c r="AD50" s="39">
        <f>'Graphiques GE'!$B$45</f>
        <v>0.14225537166245478</v>
      </c>
      <c r="AE50" s="39">
        <f>'Graphiques GE'!$B$45</f>
        <v>0.14225537166245478</v>
      </c>
      <c r="AF50" s="38">
        <f t="shared" si="20"/>
        <v>0.37</v>
      </c>
      <c r="AG50" s="39">
        <f>'Graphiques GE'!$B$58 + 'Graphiques DE'!$B$57</f>
        <v>0.53699975053963456</v>
      </c>
      <c r="AH50" s="39">
        <f>'Graphiques GE'!$B$57</f>
        <v>0.2075215244223875</v>
      </c>
      <c r="AI50" s="39">
        <f>'Graphiques GE'!$B$57</f>
        <v>0.2075215244223875</v>
      </c>
      <c r="AJ50" s="40">
        <f t="shared" si="21"/>
        <v>0.31999999999999995</v>
      </c>
      <c r="AK50" s="39">
        <f>'Graphiques GE'!$B$70 + 'Graphiques GE'!$B$69</f>
        <v>0.5728575523025986</v>
      </c>
      <c r="AL50" s="39">
        <f>'Graphiques GE'!$B$69</f>
        <v>0.20042699674704309</v>
      </c>
      <c r="AM50" s="39">
        <f>'Graphiques GE'!$B$69</f>
        <v>0.20042699674704309</v>
      </c>
      <c r="AN50" s="38">
        <f t="shared" si="22"/>
        <v>0.29000000000000004</v>
      </c>
      <c r="AO50" s="39">
        <f>'Graphiques GE'!$B$82 + 'Graphiques GE'!$B$81</f>
        <v>0.62056863786927963</v>
      </c>
      <c r="AP50" s="39">
        <f>'Graphiques GE'!$B$81</f>
        <v>0.23019363786927949</v>
      </c>
      <c r="AQ50" s="39">
        <f>'Graphiques GE'!$B$81</f>
        <v>0.23019363786927949</v>
      </c>
      <c r="AR50" s="40">
        <f t="shared" si="23"/>
        <v>0.06</v>
      </c>
      <c r="AS50" s="39">
        <f>'Graphiques GE'!$B$94 + 'Graphiques GE'!$B$93</f>
        <v>0.73969601685864683</v>
      </c>
      <c r="AT50" s="39">
        <f>'Graphiques GE'!$B$93</f>
        <v>0.25901546130309133</v>
      </c>
      <c r="AU50" s="39">
        <f>'Graphiques GE'!$B$93</f>
        <v>0.25901546130309133</v>
      </c>
      <c r="AV50" s="38">
        <f t="shared" si="24"/>
        <v>0.57000000000000006</v>
      </c>
      <c r="AW50" s="39">
        <f>'Graphiques GE'!$B$106 + 'Graphiques GE'!$B$105</f>
        <v>0.85081879847224129</v>
      </c>
      <c r="AX50" s="39">
        <f>'Graphiques GE'!$B$105</f>
        <v>0.28695964354266373</v>
      </c>
      <c r="AY50" s="39">
        <f>'Graphiques GE'!$B$105</f>
        <v>0.28695964354266373</v>
      </c>
      <c r="AZ50" s="40">
        <f t="shared" si="25"/>
        <v>0.03</v>
      </c>
      <c r="BA50" s="39">
        <f>'Graphiques GE'!$B$118 + 'Graphiques GE'!$B$117</f>
        <v>0.63197043463947278</v>
      </c>
      <c r="BB50" s="39">
        <f>'Graphiques GE'!$B$117</f>
        <v>0.23213710130613951</v>
      </c>
      <c r="BC50" s="39">
        <f>'Graphiques GE'!$B$117</f>
        <v>0.23213710130613951</v>
      </c>
      <c r="BD50" s="38">
        <f t="shared" si="26"/>
        <v>3.0000000000000027E-2</v>
      </c>
      <c r="BE50" s="39">
        <f>'Graphiques GE'!$B$130 + 'Graphiques GE'!$B$129</f>
        <v>0.70478713477952937</v>
      </c>
      <c r="BF50" s="39">
        <f>'Graphiques GE'!$B$129</f>
        <v>0.23582880144619614</v>
      </c>
      <c r="BG50" s="39">
        <f>'Graphiques GE'!$B$129</f>
        <v>0.23582880144619614</v>
      </c>
      <c r="BH50" s="40">
        <f t="shared" si="27"/>
        <v>1.0000000000000009E-2</v>
      </c>
      <c r="BI50" s="39">
        <f>'Graphiques GE'!$B$142 + 'Graphiques GE'!$B$141</f>
        <v>0.81153767405702248</v>
      </c>
      <c r="BJ50" s="39">
        <f>'Graphiques GE'!$B$141</f>
        <v>0.23391267405702243</v>
      </c>
      <c r="BK50" s="39">
        <f>'Graphiques GE'!$B$141</f>
        <v>0.23391267405702243</v>
      </c>
      <c r="BL50" s="38">
        <f t="shared" si="28"/>
        <v>0.20999999999999996</v>
      </c>
      <c r="BM50" s="39">
        <f>'Graphiques GE'!$B$154 + 'Graphiques DE'!$B$153</f>
        <v>0.56607605340781397</v>
      </c>
      <c r="BN50" s="39">
        <f>'Graphiques GE'!$B$153</f>
        <v>0.22173892314865171</v>
      </c>
      <c r="BO50" s="39">
        <f>'Graphiques GE'!$B$153</f>
        <v>0.22173892314865171</v>
      </c>
      <c r="BP50" s="40">
        <f t="shared" si="29"/>
        <v>0.24</v>
      </c>
      <c r="BQ50" s="39">
        <f>'Graphiques GE'!$B$166 + 'Graphiques GE'!$B$165</f>
        <v>0.56460143918447681</v>
      </c>
      <c r="BR50" s="39">
        <f>'Graphiques GE'!$B$165</f>
        <v>0.21880977251781006</v>
      </c>
      <c r="BS50" s="39">
        <f>'Graphiques GE'!$B$165</f>
        <v>0.21880977251781006</v>
      </c>
      <c r="BT50" s="38">
        <f t="shared" si="30"/>
        <v>0.37</v>
      </c>
      <c r="BU50" s="39">
        <f>'Graphiques GE'!$B$178 + 'Graphiques GE'!$B$177</f>
        <v>0.57161198703238969</v>
      </c>
      <c r="BV50" s="39">
        <f>'Graphiques GE'!$B$177</f>
        <v>0.20072309814350064</v>
      </c>
      <c r="BW50" s="39">
        <f>'Graphiques GE'!$B$177</f>
        <v>0.20072309814350064</v>
      </c>
      <c r="BX50" s="40">
        <f t="shared" si="31"/>
        <v>0</v>
      </c>
      <c r="BY50" s="39">
        <f>'Graphiques GE'!$B$190 + 'Graphiques GE'!$B$189</f>
        <v>0.6523419865284209</v>
      </c>
      <c r="BZ50" s="39">
        <f>'Graphiques GE'!$B$189</f>
        <v>0.21467531986175423</v>
      </c>
      <c r="CA50" s="39">
        <f>'Graphiques GE'!$B$189</f>
        <v>0.21467531986175423</v>
      </c>
    </row>
    <row r="51" spans="1:79">
      <c r="A51" s="22">
        <v>43556</v>
      </c>
      <c r="B51" s="21">
        <f t="shared" si="16"/>
        <v>50</v>
      </c>
      <c r="C51" s="19">
        <v>53012710</v>
      </c>
      <c r="D51" s="24" t="e">
        <f>NA()</f>
        <v>#N/A</v>
      </c>
      <c r="E51" s="29">
        <v>0.32</v>
      </c>
      <c r="F51" s="38">
        <v>0.84</v>
      </c>
      <c r="G51" s="29">
        <v>0.46</v>
      </c>
      <c r="H51" s="38">
        <v>0.12</v>
      </c>
      <c r="I51" s="29">
        <v>0.15</v>
      </c>
      <c r="J51" s="38">
        <v>0.15</v>
      </c>
      <c r="K51" s="29">
        <v>0.3</v>
      </c>
      <c r="L51" s="38">
        <v>0.11</v>
      </c>
      <c r="M51" s="29">
        <v>0.16</v>
      </c>
      <c r="N51" s="38">
        <v>0.31</v>
      </c>
      <c r="O51" s="29">
        <v>0.46</v>
      </c>
      <c r="P51" s="38">
        <v>0.27</v>
      </c>
      <c r="Q51" s="29">
        <v>0.11</v>
      </c>
      <c r="R51" s="38">
        <v>0.04</v>
      </c>
      <c r="S51" s="29">
        <v>0.2</v>
      </c>
      <c r="T51" s="29">
        <f t="shared" si="17"/>
        <v>0.12</v>
      </c>
      <c r="U51" s="37">
        <f>'Graphiques GE'!$B$22 + 'Graphiques GE'!$B$21</f>
        <v>0.28739434335457836</v>
      </c>
      <c r="V51" s="37">
        <f>'Graphiques GE'!$B$21</f>
        <v>0.10722767668791168</v>
      </c>
      <c r="W51" s="37">
        <f>'Graphiques GE'!$B$21</f>
        <v>0.10722767668791168</v>
      </c>
      <c r="X51" s="38">
        <f t="shared" si="18"/>
        <v>0.45999999999999996</v>
      </c>
      <c r="Y51" s="39">
        <f>'Graphiques GE'!$B$34 + 'Graphiques GE'!$B$33</f>
        <v>1.0536708580760026</v>
      </c>
      <c r="Z51" s="39">
        <f>'Graphiques GE'!$B$33</f>
        <v>0.29533752474266894</v>
      </c>
      <c r="AA51" s="39">
        <f>'Graphiques GE'!$B$33</f>
        <v>0.29533752474266894</v>
      </c>
      <c r="AB51" s="40">
        <f t="shared" si="19"/>
        <v>1.9999999999999962E-2</v>
      </c>
      <c r="AC51" s="39">
        <f>'Graphiques GE'!$B$46 + 'Graphiques GE'!$B$45</f>
        <v>0.37178314944023255</v>
      </c>
      <c r="AD51" s="39">
        <f>'Graphiques GE'!$B$45</f>
        <v>0.14225537166245478</v>
      </c>
      <c r="AE51" s="39">
        <f>'Graphiques GE'!$B$45</f>
        <v>0.14225537166245478</v>
      </c>
      <c r="AF51" s="38">
        <f t="shared" si="20"/>
        <v>0.51</v>
      </c>
      <c r="AG51" s="39">
        <f>'Graphiques GE'!$B$58 + 'Graphiques DE'!$B$57</f>
        <v>0.53699975053963456</v>
      </c>
      <c r="AH51" s="39">
        <f>'Graphiques GE'!$B$57</f>
        <v>0.2075215244223875</v>
      </c>
      <c r="AI51" s="39">
        <f>'Graphiques GE'!$B$57</f>
        <v>0.2075215244223875</v>
      </c>
      <c r="AJ51" s="40">
        <f t="shared" si="21"/>
        <v>0.37</v>
      </c>
      <c r="AK51" s="39">
        <f>'Graphiques GE'!$B$70 + 'Graphiques GE'!$B$69</f>
        <v>0.5728575523025986</v>
      </c>
      <c r="AL51" s="39">
        <f>'Graphiques GE'!$B$69</f>
        <v>0.20042699674704309</v>
      </c>
      <c r="AM51" s="39">
        <f>'Graphiques GE'!$B$69</f>
        <v>0.20042699674704309</v>
      </c>
      <c r="AN51" s="38">
        <f t="shared" si="22"/>
        <v>0.31000000000000005</v>
      </c>
      <c r="AO51" s="39">
        <f>'Graphiques GE'!$B$82 + 'Graphiques GE'!$B$81</f>
        <v>0.62056863786927963</v>
      </c>
      <c r="AP51" s="39">
        <f>'Graphiques GE'!$B$81</f>
        <v>0.23019363786927949</v>
      </c>
      <c r="AQ51" s="39">
        <f>'Graphiques GE'!$B$81</f>
        <v>0.23019363786927949</v>
      </c>
      <c r="AR51" s="40">
        <f t="shared" si="23"/>
        <v>0.26999999999999996</v>
      </c>
      <c r="AS51" s="39">
        <f>'Graphiques GE'!$B$94 + 'Graphiques GE'!$B$93</f>
        <v>0.73969601685864683</v>
      </c>
      <c r="AT51" s="39">
        <f>'Graphiques GE'!$B$93</f>
        <v>0.25901546130309133</v>
      </c>
      <c r="AU51" s="39">
        <f>'Graphiques GE'!$B$93</f>
        <v>0.25901546130309133</v>
      </c>
      <c r="AV51" s="38">
        <f t="shared" si="24"/>
        <v>0.25</v>
      </c>
      <c r="AW51" s="39">
        <f>'Graphiques GE'!$B$106 + 'Graphiques GE'!$B$105</f>
        <v>0.85081879847224129</v>
      </c>
      <c r="AX51" s="39">
        <f>'Graphiques GE'!$B$105</f>
        <v>0.28695964354266373</v>
      </c>
      <c r="AY51" s="39">
        <f>'Graphiques GE'!$B$105</f>
        <v>0.28695964354266373</v>
      </c>
      <c r="AZ51" s="40">
        <f t="shared" si="25"/>
        <v>7.0000000000000007E-2</v>
      </c>
      <c r="BA51" s="39">
        <f>'Graphiques GE'!$B$118 + 'Graphiques GE'!$B$117</f>
        <v>0.63197043463947278</v>
      </c>
      <c r="BB51" s="39">
        <f>'Graphiques GE'!$B$117</f>
        <v>0.23213710130613951</v>
      </c>
      <c r="BC51" s="39">
        <f>'Graphiques GE'!$B$117</f>
        <v>0.23213710130613951</v>
      </c>
      <c r="BD51" s="38">
        <f t="shared" si="26"/>
        <v>7.0000000000000007E-2</v>
      </c>
      <c r="BE51" s="39">
        <f>'Graphiques GE'!$B$130 + 'Graphiques GE'!$B$129</f>
        <v>0.70478713477952937</v>
      </c>
      <c r="BF51" s="39">
        <f>'Graphiques GE'!$B$129</f>
        <v>0.23582880144619614</v>
      </c>
      <c r="BG51" s="39">
        <f>'Graphiques GE'!$B$129</f>
        <v>0.23582880144619614</v>
      </c>
      <c r="BH51" s="40">
        <f t="shared" si="27"/>
        <v>0.12</v>
      </c>
      <c r="BI51" s="39">
        <f>'Graphiques GE'!$B$142 + 'Graphiques GE'!$B$141</f>
        <v>0.81153767405702248</v>
      </c>
      <c r="BJ51" s="39">
        <f>'Graphiques GE'!$B$141</f>
        <v>0.23391267405702243</v>
      </c>
      <c r="BK51" s="39">
        <f>'Graphiques GE'!$B$141</f>
        <v>0.23391267405702243</v>
      </c>
      <c r="BL51" s="38">
        <f t="shared" si="28"/>
        <v>0.19</v>
      </c>
      <c r="BM51" s="39">
        <f>'Graphiques GE'!$B$154 + 'Graphiques DE'!$B$153</f>
        <v>0.56607605340781397</v>
      </c>
      <c r="BN51" s="39">
        <f>'Graphiques GE'!$B$153</f>
        <v>0.22173892314865171</v>
      </c>
      <c r="BO51" s="39">
        <f>'Graphiques GE'!$B$153</f>
        <v>0.22173892314865171</v>
      </c>
      <c r="BP51" s="40">
        <f t="shared" si="29"/>
        <v>0.22000000000000003</v>
      </c>
      <c r="BQ51" s="39">
        <f>'Graphiques GE'!$B$166 + 'Graphiques GE'!$B$165</f>
        <v>0.56460143918447681</v>
      </c>
      <c r="BR51" s="39">
        <f>'Graphiques GE'!$B$165</f>
        <v>0.21880977251781006</v>
      </c>
      <c r="BS51" s="39">
        <f>'Graphiques GE'!$B$165</f>
        <v>0.21880977251781006</v>
      </c>
      <c r="BT51" s="38">
        <f t="shared" si="30"/>
        <v>0.35000000000000003</v>
      </c>
      <c r="BU51" s="39">
        <f>'Graphiques GE'!$B$178 + 'Graphiques GE'!$B$177</f>
        <v>0.57161198703238969</v>
      </c>
      <c r="BV51" s="39">
        <f>'Graphiques GE'!$B$177</f>
        <v>0.20072309814350064</v>
      </c>
      <c r="BW51" s="39">
        <f>'Graphiques GE'!$B$177</f>
        <v>0.20072309814350064</v>
      </c>
      <c r="BX51" s="40">
        <f t="shared" si="31"/>
        <v>7.0000000000000007E-2</v>
      </c>
      <c r="BY51" s="39">
        <f>'Graphiques GE'!$B$190 + 'Graphiques GE'!$B$189</f>
        <v>0.6523419865284209</v>
      </c>
      <c r="BZ51" s="39">
        <f>'Graphiques GE'!$B$189</f>
        <v>0.21467531986175423</v>
      </c>
      <c r="CA51" s="39">
        <f>'Graphiques GE'!$B$189</f>
        <v>0.21467531986175423</v>
      </c>
    </row>
    <row r="52" spans="1:79">
      <c r="A52" s="22">
        <v>43556</v>
      </c>
      <c r="B52" s="20">
        <f t="shared" si="16"/>
        <v>51</v>
      </c>
      <c r="C52" s="19">
        <v>53012711</v>
      </c>
      <c r="D52" s="24" t="e">
        <f>NA()</f>
        <v>#N/A</v>
      </c>
      <c r="E52" s="29">
        <v>0.2</v>
      </c>
      <c r="F52" s="38">
        <v>0.38</v>
      </c>
      <c r="G52" s="29">
        <v>0.48</v>
      </c>
      <c r="H52" s="38">
        <v>0.63</v>
      </c>
      <c r="I52" s="29">
        <v>0.52</v>
      </c>
      <c r="J52" s="38">
        <v>0.46</v>
      </c>
      <c r="K52" s="29">
        <v>0.56999999999999995</v>
      </c>
      <c r="L52" s="38">
        <v>0.36</v>
      </c>
      <c r="M52" s="29">
        <v>0.09</v>
      </c>
      <c r="N52" s="38">
        <v>0.24</v>
      </c>
      <c r="O52" s="29">
        <v>0.34</v>
      </c>
      <c r="P52" s="38">
        <v>0.46</v>
      </c>
      <c r="Q52" s="29">
        <v>0.33</v>
      </c>
      <c r="R52" s="38">
        <v>0.39</v>
      </c>
      <c r="S52" s="29">
        <v>0.13</v>
      </c>
      <c r="T52" s="29">
        <f t="shared" si="17"/>
        <v>0.15000000000000002</v>
      </c>
      <c r="U52" s="37">
        <f>'Graphiques GE'!$B$22 + 'Graphiques GE'!$B$21</f>
        <v>0.28739434335457836</v>
      </c>
      <c r="V52" s="37">
        <f>'Graphiques GE'!$B$21</f>
        <v>0.10722767668791168</v>
      </c>
      <c r="W52" s="37">
        <f>'Graphiques GE'!$B$21</f>
        <v>0.10722767668791168</v>
      </c>
      <c r="X52" s="38">
        <f t="shared" si="18"/>
        <v>0.24</v>
      </c>
      <c r="Y52" s="39">
        <f>'Graphiques GE'!$B$34 + 'Graphiques GE'!$B$33</f>
        <v>1.0536708580760026</v>
      </c>
      <c r="Z52" s="39">
        <f>'Graphiques GE'!$B$33</f>
        <v>0.29533752474266894</v>
      </c>
      <c r="AA52" s="39">
        <f>'Graphiques GE'!$B$33</f>
        <v>0.29533752474266894</v>
      </c>
      <c r="AB52" s="40">
        <f t="shared" si="19"/>
        <v>3.999999999999998E-2</v>
      </c>
      <c r="AC52" s="39">
        <f>'Graphiques GE'!$B$46 + 'Graphiques GE'!$B$45</f>
        <v>0.37178314944023255</v>
      </c>
      <c r="AD52" s="39">
        <f>'Graphiques GE'!$B$45</f>
        <v>0.14225537166245478</v>
      </c>
      <c r="AE52" s="39">
        <f>'Graphiques GE'!$B$45</f>
        <v>0.14225537166245478</v>
      </c>
      <c r="AF52" s="38">
        <f t="shared" si="20"/>
        <v>0.25</v>
      </c>
      <c r="AG52" s="39">
        <f>'Graphiques GE'!$B$58 + 'Graphiques DE'!$B$57</f>
        <v>0.53699975053963456</v>
      </c>
      <c r="AH52" s="39">
        <f>'Graphiques GE'!$B$57</f>
        <v>0.2075215244223875</v>
      </c>
      <c r="AI52" s="39">
        <f>'Graphiques GE'!$B$57</f>
        <v>0.2075215244223875</v>
      </c>
      <c r="AJ52" s="40">
        <f t="shared" si="21"/>
        <v>0.17000000000000004</v>
      </c>
      <c r="AK52" s="39">
        <f>'Graphiques GE'!$B$70 + 'Graphiques GE'!$B$69</f>
        <v>0.5728575523025986</v>
      </c>
      <c r="AL52" s="39">
        <f>'Graphiques GE'!$B$69</f>
        <v>0.20042699674704309</v>
      </c>
      <c r="AM52" s="39">
        <f>'Graphiques GE'!$B$69</f>
        <v>0.20042699674704309</v>
      </c>
      <c r="AN52" s="38">
        <f t="shared" si="22"/>
        <v>0.18</v>
      </c>
      <c r="AO52" s="39">
        <f>'Graphiques GE'!$B$82 + 'Graphiques GE'!$B$81</f>
        <v>0.62056863786927963</v>
      </c>
      <c r="AP52" s="39">
        <f>'Graphiques GE'!$B$81</f>
        <v>0.23019363786927949</v>
      </c>
      <c r="AQ52" s="39">
        <f>'Graphiques GE'!$B$81</f>
        <v>0.23019363786927949</v>
      </c>
      <c r="AR52" s="40">
        <f t="shared" si="23"/>
        <v>9.9999999999999978E-2</v>
      </c>
      <c r="AS52" s="39">
        <f>'Graphiques GE'!$B$94 + 'Graphiques GE'!$B$93</f>
        <v>0.73969601685864683</v>
      </c>
      <c r="AT52" s="39">
        <f>'Graphiques GE'!$B$93</f>
        <v>0.25901546130309133</v>
      </c>
      <c r="AU52" s="39">
        <f>'Graphiques GE'!$B$93</f>
        <v>0.25901546130309133</v>
      </c>
      <c r="AV52" s="38">
        <f t="shared" si="24"/>
        <v>0.20000000000000007</v>
      </c>
      <c r="AW52" s="39">
        <f>'Graphiques GE'!$B$106 + 'Graphiques GE'!$B$105</f>
        <v>0.85081879847224129</v>
      </c>
      <c r="AX52" s="39">
        <f>'Graphiques GE'!$B$105</f>
        <v>0.28695964354266373</v>
      </c>
      <c r="AY52" s="39">
        <f>'Graphiques GE'!$B$105</f>
        <v>0.28695964354266373</v>
      </c>
      <c r="AZ52" s="40">
        <f t="shared" si="25"/>
        <v>0.14000000000000001</v>
      </c>
      <c r="BA52" s="39">
        <f>'Graphiques GE'!$B$118 + 'Graphiques GE'!$B$117</f>
        <v>0.63197043463947278</v>
      </c>
      <c r="BB52" s="39">
        <f>'Graphiques GE'!$B$117</f>
        <v>0.23213710130613951</v>
      </c>
      <c r="BC52" s="39">
        <f>'Graphiques GE'!$B$117</f>
        <v>0.23213710130613951</v>
      </c>
      <c r="BD52" s="38">
        <f t="shared" si="26"/>
        <v>0.06</v>
      </c>
      <c r="BE52" s="39">
        <f>'Graphiques GE'!$B$130 + 'Graphiques GE'!$B$129</f>
        <v>0.70478713477952937</v>
      </c>
      <c r="BF52" s="39">
        <f>'Graphiques GE'!$B$129</f>
        <v>0.23582880144619614</v>
      </c>
      <c r="BG52" s="39">
        <f>'Graphiques GE'!$B$129</f>
        <v>0.23582880144619614</v>
      </c>
      <c r="BH52" s="40">
        <f t="shared" si="27"/>
        <v>0.12</v>
      </c>
      <c r="BI52" s="39">
        <f>'Graphiques GE'!$B$142 + 'Graphiques GE'!$B$141</f>
        <v>0.81153767405702248</v>
      </c>
      <c r="BJ52" s="39">
        <f>'Graphiques GE'!$B$141</f>
        <v>0.23391267405702243</v>
      </c>
      <c r="BK52" s="39">
        <f>'Graphiques GE'!$B$141</f>
        <v>0.23391267405702243</v>
      </c>
      <c r="BL52" s="38">
        <f t="shared" si="28"/>
        <v>0.13</v>
      </c>
      <c r="BM52" s="39">
        <f>'Graphiques GE'!$B$154 + 'Graphiques DE'!$B$153</f>
        <v>0.56607605340781397</v>
      </c>
      <c r="BN52" s="39">
        <f>'Graphiques GE'!$B$153</f>
        <v>0.22173892314865171</v>
      </c>
      <c r="BO52" s="39">
        <f>'Graphiques GE'!$B$153</f>
        <v>0.22173892314865171</v>
      </c>
      <c r="BP52" s="40">
        <f t="shared" si="29"/>
        <v>0.14000000000000001</v>
      </c>
      <c r="BQ52" s="39">
        <f>'Graphiques GE'!$B$166 + 'Graphiques GE'!$B$165</f>
        <v>0.56460143918447681</v>
      </c>
      <c r="BR52" s="39">
        <f>'Graphiques GE'!$B$165</f>
        <v>0.21880977251781006</v>
      </c>
      <c r="BS52" s="39">
        <f>'Graphiques GE'!$B$165</f>
        <v>0.21880977251781006</v>
      </c>
      <c r="BT52" s="38">
        <f t="shared" si="30"/>
        <v>0.12</v>
      </c>
      <c r="BU52" s="39">
        <f>'Graphiques GE'!$B$178 + 'Graphiques GE'!$B$177</f>
        <v>0.57161198703238969</v>
      </c>
      <c r="BV52" s="39">
        <f>'Graphiques GE'!$B$177</f>
        <v>0.20072309814350064</v>
      </c>
      <c r="BW52" s="39">
        <f>'Graphiques GE'!$B$177</f>
        <v>0.20072309814350064</v>
      </c>
      <c r="BX52" s="40">
        <f t="shared" si="31"/>
        <v>0.49</v>
      </c>
      <c r="BY52" s="39">
        <f>'Graphiques GE'!$B$190 + 'Graphiques GE'!$B$189</f>
        <v>0.6523419865284209</v>
      </c>
      <c r="BZ52" s="39">
        <f>'Graphiques GE'!$B$189</f>
        <v>0.21467531986175423</v>
      </c>
      <c r="CA52" s="39">
        <f>'Graphiques GE'!$B$189</f>
        <v>0.21467531986175423</v>
      </c>
    </row>
    <row r="53" spans="1:79">
      <c r="A53" s="22">
        <v>43556</v>
      </c>
      <c r="B53" s="21">
        <f t="shared" si="16"/>
        <v>52</v>
      </c>
      <c r="C53" s="19">
        <v>53022950</v>
      </c>
      <c r="D53" s="24" t="e">
        <f>NA()</f>
        <v>#N/A</v>
      </c>
      <c r="E53" s="29">
        <v>0.05</v>
      </c>
      <c r="F53" s="38">
        <v>0.62</v>
      </c>
      <c r="G53" s="29">
        <v>0.44</v>
      </c>
      <c r="H53" s="38">
        <v>0.38</v>
      </c>
      <c r="I53" s="29">
        <v>0.35</v>
      </c>
      <c r="J53" s="38">
        <v>0.28000000000000003</v>
      </c>
      <c r="K53" s="29">
        <v>0.47</v>
      </c>
      <c r="L53" s="38">
        <v>0.56000000000000005</v>
      </c>
      <c r="M53" s="29">
        <v>0.23</v>
      </c>
      <c r="N53" s="38">
        <v>0.3</v>
      </c>
      <c r="O53" s="29">
        <v>0.46</v>
      </c>
      <c r="P53" s="38">
        <v>0.33</v>
      </c>
      <c r="Q53" s="29">
        <v>0.19</v>
      </c>
      <c r="R53" s="38">
        <v>0.27</v>
      </c>
      <c r="S53" s="29">
        <v>0.62</v>
      </c>
      <c r="T53" s="29">
        <f t="shared" si="17"/>
        <v>3.0000000000000002E-2</v>
      </c>
      <c r="U53" s="37">
        <f>'Graphiques GE'!$B$22 + 'Graphiques GE'!$B$21</f>
        <v>0.28739434335457836</v>
      </c>
      <c r="V53" s="37">
        <f>'Graphiques GE'!$B$21</f>
        <v>0.10722767668791168</v>
      </c>
      <c r="W53" s="37">
        <f>'Graphiques GE'!$B$21</f>
        <v>0.10722767668791168</v>
      </c>
      <c r="X53" s="38">
        <f t="shared" si="18"/>
        <v>0.46000000000000008</v>
      </c>
      <c r="Y53" s="39">
        <f>'Graphiques GE'!$B$34 + 'Graphiques GE'!$B$33</f>
        <v>1.0536708580760026</v>
      </c>
      <c r="Z53" s="39">
        <f>'Graphiques GE'!$B$33</f>
        <v>0.29533752474266894</v>
      </c>
      <c r="AA53" s="39">
        <f>'Graphiques GE'!$B$33</f>
        <v>0.29533752474266894</v>
      </c>
      <c r="AB53" s="40">
        <f t="shared" si="19"/>
        <v>0.19</v>
      </c>
      <c r="AC53" s="39">
        <f>'Graphiques GE'!$B$46 + 'Graphiques GE'!$B$45</f>
        <v>0.37178314944023255</v>
      </c>
      <c r="AD53" s="39">
        <f>'Graphiques GE'!$B$45</f>
        <v>0.14225537166245478</v>
      </c>
      <c r="AE53" s="39">
        <f>'Graphiques GE'!$B$45</f>
        <v>0.14225537166245478</v>
      </c>
      <c r="AF53" s="38">
        <f t="shared" si="20"/>
        <v>9.9999999999999978E-2</v>
      </c>
      <c r="AG53" s="39">
        <f>'Graphiques GE'!$B$58 + 'Graphiques DE'!$B$57</f>
        <v>0.53699975053963456</v>
      </c>
      <c r="AH53" s="39">
        <f>'Graphiques GE'!$B$57</f>
        <v>0.2075215244223875</v>
      </c>
      <c r="AI53" s="39">
        <f>'Graphiques GE'!$B$57</f>
        <v>0.2075215244223875</v>
      </c>
      <c r="AJ53" s="40">
        <f t="shared" si="21"/>
        <v>0.25</v>
      </c>
      <c r="AK53" s="39">
        <f>'Graphiques GE'!$B$70 + 'Graphiques GE'!$B$69</f>
        <v>0.5728575523025986</v>
      </c>
      <c r="AL53" s="39">
        <f>'Graphiques GE'!$B$69</f>
        <v>0.20042699674704309</v>
      </c>
      <c r="AM53" s="39">
        <f>'Graphiques GE'!$B$69</f>
        <v>0.20042699674704309</v>
      </c>
      <c r="AN53" s="38">
        <f t="shared" si="22"/>
        <v>0.48</v>
      </c>
      <c r="AO53" s="39">
        <f>'Graphiques GE'!$B$82 + 'Graphiques GE'!$B$81</f>
        <v>0.62056863786927963</v>
      </c>
      <c r="AP53" s="39">
        <f>'Graphiques GE'!$B$81</f>
        <v>0.23019363786927949</v>
      </c>
      <c r="AQ53" s="39">
        <f>'Graphiques GE'!$B$81</f>
        <v>0.23019363786927949</v>
      </c>
      <c r="AR53" s="40">
        <f t="shared" si="23"/>
        <v>0.43000000000000005</v>
      </c>
      <c r="AS53" s="39">
        <f>'Graphiques GE'!$B$94 + 'Graphiques GE'!$B$93</f>
        <v>0.73969601685864683</v>
      </c>
      <c r="AT53" s="39">
        <f>'Graphiques GE'!$B$93</f>
        <v>0.25901546130309133</v>
      </c>
      <c r="AU53" s="39">
        <f>'Graphiques GE'!$B$93</f>
        <v>0.25901546130309133</v>
      </c>
      <c r="AV53" s="38">
        <f t="shared" si="24"/>
        <v>0.52</v>
      </c>
      <c r="AW53" s="39">
        <f>'Graphiques GE'!$B$106 + 'Graphiques GE'!$B$105</f>
        <v>0.85081879847224129</v>
      </c>
      <c r="AX53" s="39">
        <f>'Graphiques GE'!$B$105</f>
        <v>0.28695964354266373</v>
      </c>
      <c r="AY53" s="39">
        <f>'Graphiques GE'!$B$105</f>
        <v>0.28695964354266373</v>
      </c>
      <c r="AZ53" s="40">
        <f t="shared" si="25"/>
        <v>0.29000000000000004</v>
      </c>
      <c r="BA53" s="39">
        <f>'Graphiques GE'!$B$118 + 'Graphiques GE'!$B$117</f>
        <v>0.63197043463947278</v>
      </c>
      <c r="BB53" s="39">
        <f>'Graphiques GE'!$B$117</f>
        <v>0.23213710130613951</v>
      </c>
      <c r="BC53" s="39">
        <f>'Graphiques GE'!$B$117</f>
        <v>0.23213710130613951</v>
      </c>
      <c r="BD53" s="38">
        <f t="shared" si="26"/>
        <v>0.32</v>
      </c>
      <c r="BE53" s="39">
        <f>'Graphiques GE'!$B$130 + 'Graphiques GE'!$B$129</f>
        <v>0.70478713477952937</v>
      </c>
      <c r="BF53" s="39">
        <f>'Graphiques GE'!$B$129</f>
        <v>0.23582880144619614</v>
      </c>
      <c r="BG53" s="39">
        <f>'Graphiques GE'!$B$129</f>
        <v>0.23582880144619614</v>
      </c>
      <c r="BH53" s="40">
        <f t="shared" si="27"/>
        <v>0.21000000000000002</v>
      </c>
      <c r="BI53" s="39">
        <f>'Graphiques GE'!$B$142 + 'Graphiques GE'!$B$141</f>
        <v>0.81153767405702248</v>
      </c>
      <c r="BJ53" s="39">
        <f>'Graphiques GE'!$B$141</f>
        <v>0.23391267405702243</v>
      </c>
      <c r="BK53" s="39">
        <f>'Graphiques GE'!$B$141</f>
        <v>0.23391267405702243</v>
      </c>
      <c r="BL53" s="38">
        <f t="shared" si="28"/>
        <v>0.2</v>
      </c>
      <c r="BM53" s="39">
        <f>'Graphiques GE'!$B$154 + 'Graphiques DE'!$B$153</f>
        <v>0.56607605340781397</v>
      </c>
      <c r="BN53" s="39">
        <f>'Graphiques GE'!$B$153</f>
        <v>0.22173892314865171</v>
      </c>
      <c r="BO53" s="39">
        <f>'Graphiques GE'!$B$153</f>
        <v>0.22173892314865171</v>
      </c>
      <c r="BP53" s="40">
        <f t="shared" si="29"/>
        <v>0.12</v>
      </c>
      <c r="BQ53" s="39">
        <f>'Graphiques GE'!$B$166 + 'Graphiques GE'!$B$165</f>
        <v>0.56460143918447681</v>
      </c>
      <c r="BR53" s="39">
        <f>'Graphiques GE'!$B$165</f>
        <v>0.21880977251781006</v>
      </c>
      <c r="BS53" s="39">
        <f>'Graphiques GE'!$B$165</f>
        <v>0.21880977251781006</v>
      </c>
      <c r="BT53" s="38">
        <f t="shared" si="30"/>
        <v>9.9999999999999978E-2</v>
      </c>
      <c r="BU53" s="39">
        <f>'Graphiques GE'!$B$178 + 'Graphiques GE'!$B$177</f>
        <v>0.57161198703238969</v>
      </c>
      <c r="BV53" s="39">
        <f>'Graphiques GE'!$B$177</f>
        <v>0.20072309814350064</v>
      </c>
      <c r="BW53" s="39">
        <f>'Graphiques GE'!$B$177</f>
        <v>0.20072309814350064</v>
      </c>
      <c r="BX53" s="40">
        <f t="shared" si="31"/>
        <v>0.16999999999999998</v>
      </c>
      <c r="BY53" s="39">
        <f>'Graphiques GE'!$B$190 + 'Graphiques GE'!$B$189</f>
        <v>0.6523419865284209</v>
      </c>
      <c r="BZ53" s="39">
        <f>'Graphiques GE'!$B$189</f>
        <v>0.21467531986175423</v>
      </c>
      <c r="CA53" s="39">
        <f>'Graphiques GE'!$B$189</f>
        <v>0.21467531986175423</v>
      </c>
    </row>
    <row r="54" spans="1:79">
      <c r="A54" s="22">
        <v>43556</v>
      </c>
      <c r="B54" s="20">
        <f t="shared" si="16"/>
        <v>53</v>
      </c>
      <c r="C54" s="19">
        <v>53022976</v>
      </c>
      <c r="D54" s="24" t="e">
        <f>NA()</f>
        <v>#N/A</v>
      </c>
      <c r="E54" s="29">
        <v>0.02</v>
      </c>
      <c r="F54" s="38">
        <v>1.08</v>
      </c>
      <c r="G54" s="29">
        <v>0.25</v>
      </c>
      <c r="H54" s="38">
        <v>0.28000000000000003</v>
      </c>
      <c r="I54" s="29">
        <v>0.6</v>
      </c>
      <c r="J54" s="38">
        <v>0.76</v>
      </c>
      <c r="K54" s="29">
        <v>0.9</v>
      </c>
      <c r="L54" s="38">
        <v>1.08</v>
      </c>
      <c r="M54" s="29">
        <v>0.52</v>
      </c>
      <c r="N54" s="38">
        <v>0.62</v>
      </c>
      <c r="O54" s="29">
        <v>0.67</v>
      </c>
      <c r="P54" s="38">
        <v>0.53</v>
      </c>
      <c r="Q54" s="29">
        <v>7.0000000000000007E-2</v>
      </c>
      <c r="R54" s="38">
        <v>0.37</v>
      </c>
      <c r="S54" s="29">
        <v>0.45</v>
      </c>
      <c r="T54" s="29">
        <f t="shared" si="17"/>
        <v>0.26</v>
      </c>
      <c r="U54" s="37">
        <f>'Graphiques GE'!$B$22 + 'Graphiques GE'!$B$21</f>
        <v>0.28739434335457836</v>
      </c>
      <c r="V54" s="37">
        <f>'Graphiques GE'!$B$21</f>
        <v>0.10722767668791168</v>
      </c>
      <c r="W54" s="37">
        <f>'Graphiques GE'!$B$21</f>
        <v>0.10722767668791168</v>
      </c>
      <c r="X54" s="38">
        <f t="shared" si="18"/>
        <v>0.42000000000000004</v>
      </c>
      <c r="Y54" s="39">
        <f>'Graphiques GE'!$B$34 + 'Graphiques GE'!$B$33</f>
        <v>1.0536708580760026</v>
      </c>
      <c r="Z54" s="39">
        <f>'Graphiques GE'!$B$33</f>
        <v>0.29533752474266894</v>
      </c>
      <c r="AA54" s="39">
        <f>'Graphiques GE'!$B$33</f>
        <v>0.29533752474266894</v>
      </c>
      <c r="AB54" s="40">
        <f t="shared" si="19"/>
        <v>0.16999999999999998</v>
      </c>
      <c r="AC54" s="39">
        <f>'Graphiques GE'!$B$46 + 'Graphiques GE'!$B$45</f>
        <v>0.37178314944023255</v>
      </c>
      <c r="AD54" s="39">
        <f>'Graphiques GE'!$B$45</f>
        <v>0.14225537166245478</v>
      </c>
      <c r="AE54" s="39">
        <f>'Graphiques GE'!$B$45</f>
        <v>0.14225537166245478</v>
      </c>
      <c r="AF54" s="38">
        <f t="shared" si="20"/>
        <v>8.0000000000000016E-2</v>
      </c>
      <c r="AG54" s="39">
        <f>'Graphiques GE'!$B$58 + 'Graphiques DE'!$B$57</f>
        <v>0.53699975053963456</v>
      </c>
      <c r="AH54" s="39">
        <f>'Graphiques GE'!$B$57</f>
        <v>0.2075215244223875</v>
      </c>
      <c r="AI54" s="39">
        <f>'Graphiques GE'!$B$57</f>
        <v>0.2075215244223875</v>
      </c>
      <c r="AJ54" s="40">
        <f t="shared" si="21"/>
        <v>0.35</v>
      </c>
      <c r="AK54" s="39">
        <f>'Graphiques GE'!$B$70 + 'Graphiques GE'!$B$69</f>
        <v>0.5728575523025986</v>
      </c>
      <c r="AL54" s="39">
        <f>'Graphiques GE'!$B$69</f>
        <v>0.20042699674704309</v>
      </c>
      <c r="AM54" s="39">
        <f>'Graphiques GE'!$B$69</f>
        <v>0.20042699674704309</v>
      </c>
      <c r="AN54" s="38">
        <f t="shared" si="22"/>
        <v>0.49</v>
      </c>
      <c r="AO54" s="39">
        <f>'Graphiques GE'!$B$82 + 'Graphiques GE'!$B$81</f>
        <v>0.62056863786927963</v>
      </c>
      <c r="AP54" s="39">
        <f>'Graphiques GE'!$B$81</f>
        <v>0.23019363786927949</v>
      </c>
      <c r="AQ54" s="39">
        <f>'Graphiques GE'!$B$81</f>
        <v>0.23019363786927949</v>
      </c>
      <c r="AR54" s="40">
        <f t="shared" si="23"/>
        <v>0.46</v>
      </c>
      <c r="AS54" s="39">
        <f>'Graphiques GE'!$B$94 + 'Graphiques GE'!$B$93</f>
        <v>0.73969601685864683</v>
      </c>
      <c r="AT54" s="39">
        <f>'Graphiques GE'!$B$93</f>
        <v>0.25901546130309133</v>
      </c>
      <c r="AU54" s="39">
        <f>'Graphiques GE'!$B$93</f>
        <v>0.25901546130309133</v>
      </c>
      <c r="AV54" s="38">
        <f t="shared" si="24"/>
        <v>0.4900000000000001</v>
      </c>
      <c r="AW54" s="39">
        <f>'Graphiques GE'!$B$106 + 'Graphiques GE'!$B$105</f>
        <v>0.85081879847224129</v>
      </c>
      <c r="AX54" s="39">
        <f>'Graphiques GE'!$B$105</f>
        <v>0.28695964354266373</v>
      </c>
      <c r="AY54" s="39">
        <f>'Graphiques GE'!$B$105</f>
        <v>0.28695964354266373</v>
      </c>
      <c r="AZ54" s="40">
        <f t="shared" si="25"/>
        <v>0.23000000000000004</v>
      </c>
      <c r="BA54" s="39">
        <f>'Graphiques GE'!$B$118 + 'Graphiques GE'!$B$117</f>
        <v>0.63197043463947278</v>
      </c>
      <c r="BB54" s="39">
        <f>'Graphiques GE'!$B$117</f>
        <v>0.23213710130613951</v>
      </c>
      <c r="BC54" s="39">
        <f>'Graphiques GE'!$B$117</f>
        <v>0.23213710130613951</v>
      </c>
      <c r="BD54" s="38">
        <f t="shared" si="26"/>
        <v>0.21000000000000002</v>
      </c>
      <c r="BE54" s="39">
        <f>'Graphiques GE'!$B$130 + 'Graphiques GE'!$B$129</f>
        <v>0.70478713477952937</v>
      </c>
      <c r="BF54" s="39">
        <f>'Graphiques GE'!$B$129</f>
        <v>0.23582880144619614</v>
      </c>
      <c r="BG54" s="39">
        <f>'Graphiques GE'!$B$129</f>
        <v>0.23582880144619614</v>
      </c>
      <c r="BH54" s="40">
        <f t="shared" si="27"/>
        <v>0.17000000000000004</v>
      </c>
      <c r="BI54" s="39">
        <f>'Graphiques GE'!$B$142 + 'Graphiques GE'!$B$141</f>
        <v>0.81153767405702248</v>
      </c>
      <c r="BJ54" s="39">
        <f>'Graphiques GE'!$B$141</f>
        <v>0.23391267405702243</v>
      </c>
      <c r="BK54" s="39">
        <f>'Graphiques GE'!$B$141</f>
        <v>0.23391267405702243</v>
      </c>
      <c r="BL54" s="38">
        <f t="shared" si="28"/>
        <v>0.17000000000000004</v>
      </c>
      <c r="BM54" s="39">
        <f>'Graphiques GE'!$B$154 + 'Graphiques DE'!$B$153</f>
        <v>0.56607605340781397</v>
      </c>
      <c r="BN54" s="39">
        <f>'Graphiques GE'!$B$153</f>
        <v>0.22173892314865171</v>
      </c>
      <c r="BO54" s="39">
        <f>'Graphiques GE'!$B$153</f>
        <v>0.22173892314865171</v>
      </c>
      <c r="BP54" s="40">
        <f t="shared" si="29"/>
        <v>0.16</v>
      </c>
      <c r="BQ54" s="39">
        <f>'Graphiques GE'!$B$166 + 'Graphiques GE'!$B$165</f>
        <v>0.56460143918447681</v>
      </c>
      <c r="BR54" s="39">
        <f>'Graphiques GE'!$B$165</f>
        <v>0.21880977251781006</v>
      </c>
      <c r="BS54" s="39">
        <f>'Graphiques GE'!$B$165</f>
        <v>0.21880977251781006</v>
      </c>
      <c r="BT54" s="38">
        <f t="shared" si="30"/>
        <v>0.13999999999999999</v>
      </c>
      <c r="BU54" s="39">
        <f>'Graphiques GE'!$B$178 + 'Graphiques GE'!$B$177</f>
        <v>0.57161198703238969</v>
      </c>
      <c r="BV54" s="39">
        <f>'Graphiques GE'!$B$177</f>
        <v>0.20072309814350064</v>
      </c>
      <c r="BW54" s="39">
        <f>'Graphiques GE'!$B$177</f>
        <v>0.20072309814350064</v>
      </c>
      <c r="BX54" s="40">
        <f t="shared" si="31"/>
        <v>0.30000000000000004</v>
      </c>
      <c r="BY54" s="39">
        <f>'Graphiques GE'!$B$190 + 'Graphiques GE'!$B$189</f>
        <v>0.6523419865284209</v>
      </c>
      <c r="BZ54" s="39">
        <f>'Graphiques GE'!$B$189</f>
        <v>0.21467531986175423</v>
      </c>
      <c r="CA54" s="39">
        <f>'Graphiques GE'!$B$189</f>
        <v>0.21467531986175423</v>
      </c>
    </row>
    <row r="55" spans="1:79">
      <c r="A55" s="22">
        <v>43586</v>
      </c>
      <c r="B55" s="21">
        <f t="shared" si="16"/>
        <v>54</v>
      </c>
      <c r="C55" s="19">
        <v>53030963</v>
      </c>
      <c r="D55" s="24" t="e">
        <f>NA()</f>
        <v>#N/A</v>
      </c>
      <c r="E55" s="29">
        <v>0.28000000000000003</v>
      </c>
      <c r="F55" s="38">
        <v>0.66</v>
      </c>
      <c r="G55" s="29">
        <v>0.08</v>
      </c>
      <c r="H55" s="38">
        <v>0.2</v>
      </c>
      <c r="I55" s="29">
        <v>0.25</v>
      </c>
      <c r="J55" s="38">
        <v>0.27</v>
      </c>
      <c r="K55" s="29">
        <v>0.44</v>
      </c>
      <c r="L55" s="38">
        <v>0.59</v>
      </c>
      <c r="M55" s="29">
        <v>0.28999999999999998</v>
      </c>
      <c r="N55" s="38">
        <v>0.41</v>
      </c>
      <c r="O55" s="29">
        <v>0.5</v>
      </c>
      <c r="P55" s="38">
        <v>0.36</v>
      </c>
      <c r="Q55" s="29">
        <v>0.23</v>
      </c>
      <c r="R55" s="38">
        <v>0.23</v>
      </c>
      <c r="S55" s="29">
        <v>0.15</v>
      </c>
      <c r="T55" s="29">
        <f t="shared" si="17"/>
        <v>0.23000000000000004</v>
      </c>
      <c r="U55" s="37">
        <f>'Graphiques GE'!$B$22 + 'Graphiques GE'!$B$21</f>
        <v>0.28739434335457836</v>
      </c>
      <c r="V55" s="37">
        <f>'Graphiques GE'!$B$21</f>
        <v>0.10722767668791168</v>
      </c>
      <c r="W55" s="37">
        <f>'Graphiques GE'!$B$21</f>
        <v>0.10722767668791168</v>
      </c>
      <c r="X55" s="38">
        <f t="shared" si="18"/>
        <v>0.19000000000000006</v>
      </c>
      <c r="Y55" s="39">
        <f>'Graphiques GE'!$B$34 + 'Graphiques GE'!$B$33</f>
        <v>1.0536708580760026</v>
      </c>
      <c r="Z55" s="39">
        <f>'Graphiques GE'!$B$33</f>
        <v>0.29533752474266894</v>
      </c>
      <c r="AA55" s="39">
        <f>'Graphiques GE'!$B$33</f>
        <v>0.29533752474266894</v>
      </c>
      <c r="AB55" s="40">
        <f t="shared" si="19"/>
        <v>0.3</v>
      </c>
      <c r="AC55" s="39">
        <f>'Graphiques GE'!$B$46 + 'Graphiques GE'!$B$45</f>
        <v>0.37178314944023255</v>
      </c>
      <c r="AD55" s="39">
        <f>'Graphiques GE'!$B$45</f>
        <v>0.14225537166245478</v>
      </c>
      <c r="AE55" s="39">
        <f>'Graphiques GE'!$B$45</f>
        <v>0.14225537166245478</v>
      </c>
      <c r="AF55" s="38">
        <f t="shared" si="20"/>
        <v>0.45</v>
      </c>
      <c r="AG55" s="39">
        <f>'Graphiques GE'!$B$58 + 'Graphiques DE'!$B$57</f>
        <v>0.53699975053963456</v>
      </c>
      <c r="AH55" s="39">
        <f>'Graphiques GE'!$B$57</f>
        <v>0.2075215244223875</v>
      </c>
      <c r="AI55" s="39">
        <f>'Graphiques GE'!$B$57</f>
        <v>0.2075215244223875</v>
      </c>
      <c r="AJ55" s="40">
        <f t="shared" si="21"/>
        <v>7.0000000000000007E-2</v>
      </c>
      <c r="AK55" s="39">
        <f>'Graphiques GE'!$B$70 + 'Graphiques GE'!$B$69</f>
        <v>0.5728575523025986</v>
      </c>
      <c r="AL55" s="39">
        <f>'Graphiques GE'!$B$69</f>
        <v>0.20042699674704309</v>
      </c>
      <c r="AM55" s="39">
        <f>'Graphiques GE'!$B$69</f>
        <v>0.20042699674704309</v>
      </c>
      <c r="AN55" s="38">
        <f t="shared" si="22"/>
        <v>1.0000000000000009E-2</v>
      </c>
      <c r="AO55" s="39">
        <f>'Graphiques GE'!$B$82 + 'Graphiques GE'!$B$81</f>
        <v>0.62056863786927963</v>
      </c>
      <c r="AP55" s="39">
        <f>'Graphiques GE'!$B$81</f>
        <v>0.23019363786927949</v>
      </c>
      <c r="AQ55" s="39">
        <f>'Graphiques GE'!$B$81</f>
        <v>0.23019363786927949</v>
      </c>
      <c r="AR55" s="40">
        <f t="shared" si="23"/>
        <v>7.0000000000000007E-2</v>
      </c>
      <c r="AS55" s="39">
        <f>'Graphiques GE'!$B$94 + 'Graphiques GE'!$B$93</f>
        <v>0.73969601685864683</v>
      </c>
      <c r="AT55" s="39">
        <f>'Graphiques GE'!$B$93</f>
        <v>0.25901546130309133</v>
      </c>
      <c r="AU55" s="39">
        <f>'Graphiques GE'!$B$93</f>
        <v>0.25901546130309133</v>
      </c>
      <c r="AV55" s="38">
        <f t="shared" si="24"/>
        <v>0.16999999999999998</v>
      </c>
      <c r="AW55" s="39">
        <f>'Graphiques GE'!$B$106 + 'Graphiques GE'!$B$105</f>
        <v>0.85081879847224129</v>
      </c>
      <c r="AX55" s="39">
        <f>'Graphiques GE'!$B$105</f>
        <v>0.28695964354266373</v>
      </c>
      <c r="AY55" s="39">
        <f>'Graphiques GE'!$B$105</f>
        <v>0.28695964354266373</v>
      </c>
      <c r="AZ55" s="40">
        <f t="shared" si="25"/>
        <v>0.15999999999999998</v>
      </c>
      <c r="BA55" s="39">
        <f>'Graphiques GE'!$B$118 + 'Graphiques GE'!$B$117</f>
        <v>0.63197043463947278</v>
      </c>
      <c r="BB55" s="39">
        <f>'Graphiques GE'!$B$117</f>
        <v>0.23213710130613951</v>
      </c>
      <c r="BC55" s="39">
        <f>'Graphiques GE'!$B$117</f>
        <v>0.23213710130613951</v>
      </c>
      <c r="BD55" s="38">
        <f t="shared" si="26"/>
        <v>0.26999999999999996</v>
      </c>
      <c r="BE55" s="39">
        <f>'Graphiques GE'!$B$130 + 'Graphiques GE'!$B$129</f>
        <v>0.70478713477952937</v>
      </c>
      <c r="BF55" s="39">
        <f>'Graphiques GE'!$B$129</f>
        <v>0.23582880144619614</v>
      </c>
      <c r="BG55" s="39">
        <f>'Graphiques GE'!$B$129</f>
        <v>0.23582880144619614</v>
      </c>
      <c r="BH55" s="40">
        <f t="shared" si="27"/>
        <v>0.22999999999999998</v>
      </c>
      <c r="BI55" s="39">
        <f>'Graphiques GE'!$B$142 + 'Graphiques GE'!$B$141</f>
        <v>0.81153767405702248</v>
      </c>
      <c r="BJ55" s="39">
        <f>'Graphiques GE'!$B$141</f>
        <v>0.23391267405702243</v>
      </c>
      <c r="BK55" s="39">
        <f>'Graphiques GE'!$B$141</f>
        <v>0.23391267405702243</v>
      </c>
      <c r="BL55" s="38">
        <f t="shared" si="28"/>
        <v>0.15000000000000002</v>
      </c>
      <c r="BM55" s="39">
        <f>'Graphiques GE'!$B$154 + 'Graphiques DE'!$B$153</f>
        <v>0.56607605340781397</v>
      </c>
      <c r="BN55" s="39">
        <f>'Graphiques GE'!$B$153</f>
        <v>0.22173892314865171</v>
      </c>
      <c r="BO55" s="39">
        <f>'Graphiques GE'!$B$153</f>
        <v>0.22173892314865171</v>
      </c>
      <c r="BP55" s="40">
        <f t="shared" si="29"/>
        <v>0.16</v>
      </c>
      <c r="BQ55" s="39">
        <f>'Graphiques GE'!$B$166 + 'Graphiques GE'!$B$165</f>
        <v>0.56460143918447681</v>
      </c>
      <c r="BR55" s="39">
        <f>'Graphiques GE'!$B$165</f>
        <v>0.21880977251781006</v>
      </c>
      <c r="BS55" s="39">
        <f>'Graphiques GE'!$B$165</f>
        <v>0.21880977251781006</v>
      </c>
      <c r="BT55" s="38">
        <f t="shared" si="30"/>
        <v>5.0000000000000017E-2</v>
      </c>
      <c r="BU55" s="39">
        <f>'Graphiques GE'!$B$178 + 'Graphiques GE'!$B$177</f>
        <v>0.57161198703238969</v>
      </c>
      <c r="BV55" s="39">
        <f>'Graphiques GE'!$B$177</f>
        <v>0.20072309814350064</v>
      </c>
      <c r="BW55" s="39">
        <f>'Graphiques GE'!$B$177</f>
        <v>0.20072309814350064</v>
      </c>
      <c r="BX55" s="40">
        <f t="shared" si="31"/>
        <v>0.06</v>
      </c>
      <c r="BY55" s="39">
        <f>'Graphiques GE'!$B$190 + 'Graphiques GE'!$B$189</f>
        <v>0.6523419865284209</v>
      </c>
      <c r="BZ55" s="39">
        <f>'Graphiques GE'!$B$189</f>
        <v>0.21467531986175423</v>
      </c>
      <c r="CA55" s="39">
        <f>'Graphiques GE'!$B$189</f>
        <v>0.21467531986175423</v>
      </c>
    </row>
    <row r="56" spans="1:79">
      <c r="A56" s="22">
        <v>43586</v>
      </c>
      <c r="B56" s="20">
        <f t="shared" si="16"/>
        <v>55</v>
      </c>
      <c r="C56" s="19">
        <v>53030973</v>
      </c>
      <c r="D56" s="24" t="e">
        <f>NA()</f>
        <v>#N/A</v>
      </c>
      <c r="E56" s="29">
        <v>0.05</v>
      </c>
      <c r="F56" s="38">
        <v>0.47</v>
      </c>
      <c r="G56" s="29">
        <v>0.38</v>
      </c>
      <c r="H56" s="38">
        <v>0.65</v>
      </c>
      <c r="I56" s="29">
        <v>0.32</v>
      </c>
      <c r="J56" s="38">
        <v>0.26</v>
      </c>
      <c r="K56" s="29">
        <v>0.37</v>
      </c>
      <c r="L56" s="38">
        <v>0.42</v>
      </c>
      <c r="M56" s="29">
        <v>0.13</v>
      </c>
      <c r="N56" s="38">
        <v>0.14000000000000001</v>
      </c>
      <c r="O56" s="29">
        <v>0.27</v>
      </c>
      <c r="P56" s="38">
        <v>0.51</v>
      </c>
      <c r="Q56" s="29">
        <v>0.39</v>
      </c>
      <c r="R56" s="38">
        <v>0.28000000000000003</v>
      </c>
      <c r="S56" s="29">
        <v>0.21</v>
      </c>
      <c r="T56" s="29">
        <f t="shared" si="17"/>
        <v>0.24</v>
      </c>
      <c r="U56" s="37">
        <f>'Graphiques GE'!$B$22 + 'Graphiques GE'!$B$21</f>
        <v>0.28739434335457836</v>
      </c>
      <c r="V56" s="37">
        <f>'Graphiques GE'!$B$21</f>
        <v>0.10722767668791168</v>
      </c>
      <c r="W56" s="37">
        <f>'Graphiques GE'!$B$21</f>
        <v>0.10722767668791168</v>
      </c>
      <c r="X56" s="38">
        <f t="shared" si="18"/>
        <v>0.87000000000000011</v>
      </c>
      <c r="Y56" s="39">
        <f>'Graphiques GE'!$B$34 + 'Graphiques GE'!$B$33</f>
        <v>1.0536708580760026</v>
      </c>
      <c r="Z56" s="39">
        <f>'Graphiques GE'!$B$33</f>
        <v>0.29533752474266894</v>
      </c>
      <c r="AA56" s="39">
        <f>'Graphiques GE'!$B$33</f>
        <v>0.29533752474266894</v>
      </c>
      <c r="AB56" s="40">
        <f t="shared" si="19"/>
        <v>3.0000000000000027E-2</v>
      </c>
      <c r="AC56" s="39">
        <f>'Graphiques GE'!$B$46 + 'Graphiques GE'!$B$45</f>
        <v>0.37178314944023255</v>
      </c>
      <c r="AD56" s="39">
        <f>'Graphiques GE'!$B$45</f>
        <v>0.14225537166245478</v>
      </c>
      <c r="AE56" s="39">
        <f>'Graphiques GE'!$B$45</f>
        <v>0.14225537166245478</v>
      </c>
      <c r="AF56" s="38">
        <f t="shared" si="20"/>
        <v>7.999999999999996E-2</v>
      </c>
      <c r="AG56" s="39">
        <f>'Graphiques GE'!$B$58 + 'Graphiques DE'!$B$57</f>
        <v>0.53699975053963456</v>
      </c>
      <c r="AH56" s="39">
        <f>'Graphiques GE'!$B$57</f>
        <v>0.2075215244223875</v>
      </c>
      <c r="AI56" s="39">
        <f>'Graphiques GE'!$B$57</f>
        <v>0.2075215244223875</v>
      </c>
      <c r="AJ56" s="40">
        <f t="shared" si="21"/>
        <v>0.56000000000000005</v>
      </c>
      <c r="AK56" s="39">
        <f>'Graphiques GE'!$B$70 + 'Graphiques GE'!$B$69</f>
        <v>0.5728575523025986</v>
      </c>
      <c r="AL56" s="39">
        <f>'Graphiques GE'!$B$69</f>
        <v>0.20042699674704309</v>
      </c>
      <c r="AM56" s="39">
        <f>'Graphiques GE'!$B$69</f>
        <v>0.20042699674704309</v>
      </c>
      <c r="AN56" s="38">
        <f t="shared" si="22"/>
        <v>0.63</v>
      </c>
      <c r="AO56" s="39">
        <f>'Graphiques GE'!$B$82 + 'Graphiques GE'!$B$81</f>
        <v>0.62056863786927963</v>
      </c>
      <c r="AP56" s="39">
        <f>'Graphiques GE'!$B$81</f>
        <v>0.23019363786927949</v>
      </c>
      <c r="AQ56" s="39">
        <f>'Graphiques GE'!$B$81</f>
        <v>0.23019363786927949</v>
      </c>
      <c r="AR56" s="40">
        <f t="shared" si="23"/>
        <v>0.69000000000000006</v>
      </c>
      <c r="AS56" s="39">
        <f>'Graphiques GE'!$B$94 + 'Graphiques GE'!$B$93</f>
        <v>0.73969601685864683</v>
      </c>
      <c r="AT56" s="39">
        <f>'Graphiques GE'!$B$93</f>
        <v>0.25901546130309133</v>
      </c>
      <c r="AU56" s="39">
        <f>'Graphiques GE'!$B$93</f>
        <v>0.25901546130309133</v>
      </c>
      <c r="AV56" s="38">
        <f t="shared" si="24"/>
        <v>0.78</v>
      </c>
      <c r="AW56" s="39">
        <f>'Graphiques GE'!$B$106 + 'Graphiques GE'!$B$105</f>
        <v>0.85081879847224129</v>
      </c>
      <c r="AX56" s="39">
        <f>'Graphiques GE'!$B$105</f>
        <v>0.28695964354266373</v>
      </c>
      <c r="AY56" s="39">
        <f>'Graphiques GE'!$B$105</f>
        <v>0.28695964354266373</v>
      </c>
      <c r="AZ56" s="40">
        <f t="shared" si="25"/>
        <v>0.73</v>
      </c>
      <c r="BA56" s="39">
        <f>'Graphiques GE'!$B$118 + 'Graphiques GE'!$B$117</f>
        <v>0.63197043463947278</v>
      </c>
      <c r="BB56" s="39">
        <f>'Graphiques GE'!$B$117</f>
        <v>0.23213710130613951</v>
      </c>
      <c r="BC56" s="39">
        <f>'Graphiques GE'!$B$117</f>
        <v>0.23213710130613951</v>
      </c>
      <c r="BD56" s="38">
        <f t="shared" si="26"/>
        <v>0.71</v>
      </c>
      <c r="BE56" s="39">
        <f>'Graphiques GE'!$B$130 + 'Graphiques GE'!$B$129</f>
        <v>0.70478713477952937</v>
      </c>
      <c r="BF56" s="39">
        <f>'Graphiques GE'!$B$129</f>
        <v>0.23582880144619614</v>
      </c>
      <c r="BG56" s="39">
        <f>'Graphiques GE'!$B$129</f>
        <v>0.23582880144619614</v>
      </c>
      <c r="BH56" s="40">
        <f t="shared" si="27"/>
        <v>0.81</v>
      </c>
      <c r="BI56" s="39">
        <f>'Graphiques GE'!$B$142 + 'Graphiques GE'!$B$141</f>
        <v>0.81153767405702248</v>
      </c>
      <c r="BJ56" s="39">
        <f>'Graphiques GE'!$B$141</f>
        <v>0.23391267405702243</v>
      </c>
      <c r="BK56" s="39">
        <f>'Graphiques GE'!$B$141</f>
        <v>0.23391267405702243</v>
      </c>
      <c r="BL56" s="38">
        <f t="shared" si="28"/>
        <v>0.22000000000000003</v>
      </c>
      <c r="BM56" s="39">
        <f>'Graphiques GE'!$B$154 + 'Graphiques DE'!$B$153</f>
        <v>0.56607605340781397</v>
      </c>
      <c r="BN56" s="39">
        <f>'Graphiques GE'!$B$153</f>
        <v>0.22173892314865171</v>
      </c>
      <c r="BO56" s="39">
        <f>'Graphiques GE'!$B$153</f>
        <v>0.22173892314865171</v>
      </c>
      <c r="BP56" s="40">
        <f t="shared" si="29"/>
        <v>0.10999999999999999</v>
      </c>
      <c r="BQ56" s="39">
        <f>'Graphiques GE'!$B$166 + 'Graphiques GE'!$B$165</f>
        <v>0.56460143918447681</v>
      </c>
      <c r="BR56" s="39">
        <f>'Graphiques GE'!$B$165</f>
        <v>0.21880977251781006</v>
      </c>
      <c r="BS56" s="39">
        <f>'Graphiques GE'!$B$165</f>
        <v>0.21880977251781006</v>
      </c>
      <c r="BT56" s="38">
        <f t="shared" si="30"/>
        <v>3.999999999999998E-2</v>
      </c>
      <c r="BU56" s="39">
        <f>'Graphiques GE'!$B$178 + 'Graphiques GE'!$B$177</f>
        <v>0.57161198703238969</v>
      </c>
      <c r="BV56" s="39">
        <f>'Graphiques GE'!$B$177</f>
        <v>0.20072309814350064</v>
      </c>
      <c r="BW56" s="39">
        <f>'Graphiques GE'!$B$177</f>
        <v>0.20072309814350064</v>
      </c>
      <c r="BX56" s="40">
        <f t="shared" si="31"/>
        <v>0.24000000000000002</v>
      </c>
      <c r="BY56" s="39">
        <f>'Graphiques GE'!$B$190 + 'Graphiques GE'!$B$189</f>
        <v>0.6523419865284209</v>
      </c>
      <c r="BZ56" s="39">
        <f>'Graphiques GE'!$B$189</f>
        <v>0.21467531986175423</v>
      </c>
      <c r="CA56" s="39">
        <f>'Graphiques GE'!$B$189</f>
        <v>0.21467531986175423</v>
      </c>
    </row>
    <row r="57" spans="1:79">
      <c r="A57" s="22">
        <v>43586</v>
      </c>
      <c r="B57" s="21">
        <f t="shared" si="16"/>
        <v>56</v>
      </c>
      <c r="C57" s="19">
        <v>53036307</v>
      </c>
      <c r="D57" s="24" t="e">
        <f>NA()</f>
        <v>#N/A</v>
      </c>
      <c r="E57" s="29">
        <v>0.28999999999999998</v>
      </c>
      <c r="F57" s="38">
        <v>1.34</v>
      </c>
      <c r="G57" s="29">
        <v>0.35</v>
      </c>
      <c r="H57" s="38">
        <v>0.73</v>
      </c>
      <c r="I57" s="29">
        <v>0.88</v>
      </c>
      <c r="J57" s="38">
        <v>0.89</v>
      </c>
      <c r="K57" s="29">
        <v>1.06</v>
      </c>
      <c r="L57" s="38">
        <v>1.2</v>
      </c>
      <c r="M57" s="29">
        <v>0.86</v>
      </c>
      <c r="N57" s="38">
        <v>0.85</v>
      </c>
      <c r="O57" s="29">
        <v>1.08</v>
      </c>
      <c r="P57" s="38">
        <v>0.28999999999999998</v>
      </c>
      <c r="Q57" s="29">
        <v>0.28000000000000003</v>
      </c>
      <c r="R57" s="38">
        <v>0.32</v>
      </c>
      <c r="S57" s="29">
        <v>0.45</v>
      </c>
      <c r="T57" s="29">
        <f t="shared" si="17"/>
        <v>1.9999999999999962E-2</v>
      </c>
      <c r="U57" s="37">
        <f>'Graphiques GE'!$B$22 + 'Graphiques GE'!$B$21</f>
        <v>0.28739434335457836</v>
      </c>
      <c r="V57" s="37">
        <f>'Graphiques GE'!$B$21</f>
        <v>0.10722767668791168</v>
      </c>
      <c r="W57" s="37">
        <f>'Graphiques GE'!$B$21</f>
        <v>0.10722767668791168</v>
      </c>
      <c r="X57" s="38">
        <f t="shared" si="18"/>
        <v>0.12000000000000011</v>
      </c>
      <c r="Y57" s="39">
        <f>'Graphiques GE'!$B$34 + 'Graphiques GE'!$B$33</f>
        <v>1.0536708580760026</v>
      </c>
      <c r="Z57" s="39">
        <f>'Graphiques GE'!$B$33</f>
        <v>0.29533752474266894</v>
      </c>
      <c r="AA57" s="39">
        <f>'Graphiques GE'!$B$33</f>
        <v>0.29533752474266894</v>
      </c>
      <c r="AB57" s="40">
        <f t="shared" si="19"/>
        <v>0.34199999999999997</v>
      </c>
      <c r="AC57" s="39">
        <f>'Graphiques GE'!$B$46 + 'Graphiques GE'!$B$45</f>
        <v>0.37178314944023255</v>
      </c>
      <c r="AD57" s="39">
        <f>'Graphiques GE'!$B$45</f>
        <v>0.14225537166245478</v>
      </c>
      <c r="AE57" s="39">
        <f>'Graphiques GE'!$B$45</f>
        <v>0.14225537166245478</v>
      </c>
      <c r="AF57" s="38">
        <f t="shared" si="20"/>
        <v>0.54</v>
      </c>
      <c r="AG57" s="39">
        <f>'Graphiques GE'!$B$58 + 'Graphiques DE'!$B$57</f>
        <v>0.53699975053963456</v>
      </c>
      <c r="AH57" s="39">
        <f>'Graphiques GE'!$B$57</f>
        <v>0.2075215244223875</v>
      </c>
      <c r="AI57" s="39">
        <f>'Graphiques GE'!$B$57</f>
        <v>0.2075215244223875</v>
      </c>
      <c r="AJ57" s="40">
        <f t="shared" si="21"/>
        <v>0.84899999999999998</v>
      </c>
      <c r="AK57" s="39">
        <f>'Graphiques GE'!$B$70 + 'Graphiques GE'!$B$69</f>
        <v>0.5728575523025986</v>
      </c>
      <c r="AL57" s="39">
        <f>'Graphiques GE'!$B$69</f>
        <v>0.20042699674704309</v>
      </c>
      <c r="AM57" s="39">
        <f>'Graphiques GE'!$B$69</f>
        <v>0.20042699674704309</v>
      </c>
      <c r="AN57" s="38">
        <f t="shared" si="22"/>
        <v>0.59000000000000008</v>
      </c>
      <c r="AO57" s="39">
        <f>'Graphiques GE'!$B$82 + 'Graphiques GE'!$B$81</f>
        <v>0.62056863786927963</v>
      </c>
      <c r="AP57" s="39">
        <f>'Graphiques GE'!$B$81</f>
        <v>0.23019363786927949</v>
      </c>
      <c r="AQ57" s="39">
        <f>'Graphiques GE'!$B$81</f>
        <v>0.23019363786927949</v>
      </c>
      <c r="AR57" s="40">
        <f t="shared" si="23"/>
        <v>0.68</v>
      </c>
      <c r="AS57" s="39">
        <f>'Graphiques GE'!$B$94 + 'Graphiques GE'!$B$93</f>
        <v>0.73969601685864683</v>
      </c>
      <c r="AT57" s="39">
        <f>'Graphiques GE'!$B$93</f>
        <v>0.25901546130309133</v>
      </c>
      <c r="AU57" s="39">
        <f>'Graphiques GE'!$B$93</f>
        <v>0.25901546130309133</v>
      </c>
      <c r="AV57" s="38">
        <f t="shared" si="24"/>
        <v>0.67999999999999994</v>
      </c>
      <c r="AW57" s="39">
        <f>'Graphiques GE'!$B$106 + 'Graphiques GE'!$B$105</f>
        <v>0.85081879847224129</v>
      </c>
      <c r="AX57" s="39">
        <f>'Graphiques GE'!$B$105</f>
        <v>0.28695964354266373</v>
      </c>
      <c r="AY57" s="39">
        <f>'Graphiques GE'!$B$105</f>
        <v>0.28695964354266373</v>
      </c>
      <c r="AZ57" s="40">
        <f t="shared" si="25"/>
        <v>0.17000000000000004</v>
      </c>
      <c r="BA57" s="39">
        <f>'Graphiques GE'!$B$118 + 'Graphiques GE'!$B$117</f>
        <v>0.63197043463947278</v>
      </c>
      <c r="BB57" s="39">
        <f>'Graphiques GE'!$B$117</f>
        <v>0.23213710130613951</v>
      </c>
      <c r="BC57" s="39">
        <f>'Graphiques GE'!$B$117</f>
        <v>0.23213710130613951</v>
      </c>
      <c r="BD57" s="38">
        <f t="shared" si="26"/>
        <v>3.0000000000000027E-2</v>
      </c>
      <c r="BE57" s="39">
        <f>'Graphiques GE'!$B$130 + 'Graphiques GE'!$B$129</f>
        <v>0.70478713477952937</v>
      </c>
      <c r="BF57" s="39">
        <f>'Graphiques GE'!$B$129</f>
        <v>0.23582880144619614</v>
      </c>
      <c r="BG57" s="39">
        <f>'Graphiques GE'!$B$129</f>
        <v>0.23582880144619614</v>
      </c>
      <c r="BH57" s="40">
        <f t="shared" si="27"/>
        <v>3.0000000000000027E-2</v>
      </c>
      <c r="BI57" s="39">
        <f>'Graphiques GE'!$B$142 + 'Graphiques GE'!$B$141</f>
        <v>0.81153767405702248</v>
      </c>
      <c r="BJ57" s="39">
        <f>'Graphiques GE'!$B$141</f>
        <v>0.23391267405702243</v>
      </c>
      <c r="BK57" s="39">
        <f>'Graphiques GE'!$B$141</f>
        <v>0.23391267405702243</v>
      </c>
      <c r="BL57" s="38">
        <f t="shared" si="28"/>
        <v>6.9999999999999979E-2</v>
      </c>
      <c r="BM57" s="39">
        <f>'Graphiques GE'!$B$154 + 'Graphiques DE'!$B$153</f>
        <v>0.56607605340781397</v>
      </c>
      <c r="BN57" s="39">
        <f>'Graphiques GE'!$B$153</f>
        <v>0.22173892314865171</v>
      </c>
      <c r="BO57" s="39">
        <f>'Graphiques GE'!$B$153</f>
        <v>0.22173892314865171</v>
      </c>
      <c r="BP57" s="40">
        <f t="shared" si="29"/>
        <v>0.12000000000000002</v>
      </c>
      <c r="BQ57" s="39">
        <f>'Graphiques GE'!$B$166 + 'Graphiques GE'!$B$165</f>
        <v>0.56460143918447681</v>
      </c>
      <c r="BR57" s="39">
        <f>'Graphiques GE'!$B$165</f>
        <v>0.21880977251781006</v>
      </c>
      <c r="BS57" s="39">
        <f>'Graphiques GE'!$B$165</f>
        <v>0.21880977251781006</v>
      </c>
      <c r="BT57" s="38">
        <f t="shared" si="30"/>
        <v>8.0000000000000016E-2</v>
      </c>
      <c r="BU57" s="39">
        <f>'Graphiques GE'!$B$178 + 'Graphiques GE'!$B$177</f>
        <v>0.57161198703238969</v>
      </c>
      <c r="BV57" s="39">
        <f>'Graphiques GE'!$B$177</f>
        <v>0.20072309814350064</v>
      </c>
      <c r="BW57" s="39">
        <f>'Graphiques GE'!$B$177</f>
        <v>0.20072309814350064</v>
      </c>
      <c r="BX57" s="40">
        <f t="shared" si="31"/>
        <v>0.19</v>
      </c>
      <c r="BY57" s="39">
        <f>'Graphiques GE'!$B$190 + 'Graphiques GE'!$B$189</f>
        <v>0.6523419865284209</v>
      </c>
      <c r="BZ57" s="39">
        <f>'Graphiques GE'!$B$189</f>
        <v>0.21467531986175423</v>
      </c>
      <c r="CA57" s="39">
        <f>'Graphiques GE'!$B$189</f>
        <v>0.21467531986175423</v>
      </c>
    </row>
    <row r="58" spans="1:79">
      <c r="A58" s="22">
        <v>43586</v>
      </c>
      <c r="B58" s="20">
        <f t="shared" si="16"/>
        <v>57</v>
      </c>
      <c r="C58" s="19">
        <v>53039653</v>
      </c>
      <c r="D58" s="24" t="e">
        <f>NA()</f>
        <v>#N/A</v>
      </c>
      <c r="E58" s="29">
        <v>0.27</v>
      </c>
      <c r="F58" s="38">
        <v>1.22</v>
      </c>
      <c r="G58" s="29">
        <v>8.0000000000000002E-3</v>
      </c>
      <c r="H58" s="38">
        <v>0.19</v>
      </c>
      <c r="I58" s="29">
        <v>3.1E-2</v>
      </c>
      <c r="J58" s="38">
        <v>0.3</v>
      </c>
      <c r="K58" s="29">
        <v>0.38</v>
      </c>
      <c r="L58" s="38">
        <v>0.52</v>
      </c>
      <c r="M58" s="29">
        <v>0.69</v>
      </c>
      <c r="N58" s="38">
        <v>0.88</v>
      </c>
      <c r="O58" s="29">
        <v>1.05</v>
      </c>
      <c r="P58" s="38">
        <v>0.22</v>
      </c>
      <c r="Q58" s="29">
        <v>0.16</v>
      </c>
      <c r="R58" s="38">
        <v>0.24</v>
      </c>
      <c r="S58" s="29">
        <v>0.26</v>
      </c>
      <c r="T58" s="29">
        <f t="shared" si="17"/>
        <v>0.15000000000000002</v>
      </c>
      <c r="U58" s="37">
        <f>'Graphiques GE'!$B$22 + 'Graphiques GE'!$B$21</f>
        <v>0.28739434335457836</v>
      </c>
      <c r="V58" s="37">
        <f>'Graphiques GE'!$B$21</f>
        <v>0.10722767668791168</v>
      </c>
      <c r="W58" s="37">
        <f>'Graphiques GE'!$B$21</f>
        <v>0.10722767668791168</v>
      </c>
      <c r="X58" s="38">
        <f t="shared" si="18"/>
        <v>0.54999999999999993</v>
      </c>
      <c r="Y58" s="39">
        <f>'Graphiques GE'!$B$34 + 'Graphiques GE'!$B$33</f>
        <v>1.0536708580760026</v>
      </c>
      <c r="Z58" s="39">
        <f>'Graphiques GE'!$B$33</f>
        <v>0.29533752474266894</v>
      </c>
      <c r="AA58" s="39">
        <f>'Graphiques GE'!$B$33</f>
        <v>0.29533752474266894</v>
      </c>
      <c r="AB58" s="40">
        <f t="shared" si="19"/>
        <v>2.1999999999999999E-2</v>
      </c>
      <c r="AC58" s="39">
        <f>'Graphiques GE'!$B$46 + 'Graphiques GE'!$B$45</f>
        <v>0.37178314944023255</v>
      </c>
      <c r="AD58" s="39">
        <f>'Graphiques GE'!$B$45</f>
        <v>0.14225537166245478</v>
      </c>
      <c r="AE58" s="39">
        <f>'Graphiques GE'!$B$45</f>
        <v>0.14225537166245478</v>
      </c>
      <c r="AF58" s="38">
        <f t="shared" si="20"/>
        <v>0</v>
      </c>
      <c r="AG58" s="39">
        <f>'Graphiques GE'!$B$58 + 'Graphiques DE'!$B$57</f>
        <v>0.53699975053963456</v>
      </c>
      <c r="AH58" s="39">
        <f>'Graphiques GE'!$B$57</f>
        <v>0.2075215244223875</v>
      </c>
      <c r="AI58" s="39">
        <f>'Graphiques GE'!$B$57</f>
        <v>0.2075215244223875</v>
      </c>
      <c r="AJ58" s="40">
        <f t="shared" si="21"/>
        <v>0.35899999999999999</v>
      </c>
      <c r="AK58" s="39">
        <f>'Graphiques GE'!$B$70 + 'Graphiques GE'!$B$69</f>
        <v>0.5728575523025986</v>
      </c>
      <c r="AL58" s="39">
        <f>'Graphiques GE'!$B$69</f>
        <v>0.20042699674704309</v>
      </c>
      <c r="AM58" s="39">
        <f>'Graphiques GE'!$B$69</f>
        <v>0.20042699674704309</v>
      </c>
      <c r="AN58" s="38">
        <f t="shared" si="22"/>
        <v>0.18</v>
      </c>
      <c r="AO58" s="39">
        <f>'Graphiques GE'!$B$82 + 'Graphiques GE'!$B$81</f>
        <v>0.62056863786927963</v>
      </c>
      <c r="AP58" s="39">
        <f>'Graphiques GE'!$B$81</f>
        <v>0.23019363786927949</v>
      </c>
      <c r="AQ58" s="39">
        <f>'Graphiques GE'!$B$81</f>
        <v>0.23019363786927949</v>
      </c>
      <c r="AR58" s="40">
        <f t="shared" si="23"/>
        <v>0.32999999999999996</v>
      </c>
      <c r="AS58" s="39">
        <f>'Graphiques GE'!$B$94 + 'Graphiques GE'!$B$93</f>
        <v>0.73969601685864683</v>
      </c>
      <c r="AT58" s="39">
        <f>'Graphiques GE'!$B$93</f>
        <v>0.25901546130309133</v>
      </c>
      <c r="AU58" s="39">
        <f>'Graphiques GE'!$B$93</f>
        <v>0.25901546130309133</v>
      </c>
      <c r="AV58" s="38">
        <f t="shared" si="24"/>
        <v>0.37</v>
      </c>
      <c r="AW58" s="39">
        <f>'Graphiques GE'!$B$106 + 'Graphiques GE'!$B$105</f>
        <v>0.85081879847224129</v>
      </c>
      <c r="AX58" s="39">
        <f>'Graphiques GE'!$B$105</f>
        <v>0.28695964354266373</v>
      </c>
      <c r="AY58" s="39">
        <f>'Graphiques GE'!$B$105</f>
        <v>0.28695964354266373</v>
      </c>
      <c r="AZ58" s="40">
        <f t="shared" si="25"/>
        <v>0.24999999999999994</v>
      </c>
      <c r="BA58" s="39">
        <f>'Graphiques GE'!$B$118 + 'Graphiques GE'!$B$117</f>
        <v>0.63197043463947278</v>
      </c>
      <c r="BB58" s="39">
        <f>'Graphiques GE'!$B$117</f>
        <v>0.23213710130613951</v>
      </c>
      <c r="BC58" s="39">
        <f>'Graphiques GE'!$B$117</f>
        <v>0.23213710130613951</v>
      </c>
      <c r="BD58" s="38">
        <f t="shared" si="26"/>
        <v>0.36</v>
      </c>
      <c r="BE58" s="39">
        <f>'Graphiques GE'!$B$130 + 'Graphiques GE'!$B$129</f>
        <v>0.70478713477952937</v>
      </c>
      <c r="BF58" s="39">
        <f>'Graphiques GE'!$B$129</f>
        <v>0.23582880144619614</v>
      </c>
      <c r="BG58" s="39">
        <f>'Graphiques GE'!$B$129</f>
        <v>0.23582880144619614</v>
      </c>
      <c r="BH58" s="40">
        <f t="shared" si="27"/>
        <v>0.51</v>
      </c>
      <c r="BI58" s="39">
        <f>'Graphiques GE'!$B$142 + 'Graphiques GE'!$B$141</f>
        <v>0.81153767405702248</v>
      </c>
      <c r="BJ58" s="39">
        <f>'Graphiques GE'!$B$141</f>
        <v>0.23391267405702243</v>
      </c>
      <c r="BK58" s="39">
        <f>'Graphiques GE'!$B$141</f>
        <v>0.23391267405702243</v>
      </c>
      <c r="BL58" s="38">
        <f t="shared" si="28"/>
        <v>0.1</v>
      </c>
      <c r="BM58" s="39">
        <f>'Graphiques GE'!$B$154 + 'Graphiques DE'!$B$153</f>
        <v>0.56607605340781397</v>
      </c>
      <c r="BN58" s="39">
        <f>'Graphiques GE'!$B$153</f>
        <v>0.22173892314865171</v>
      </c>
      <c r="BO58" s="39">
        <f>'Graphiques GE'!$B$153</f>
        <v>0.22173892314865171</v>
      </c>
      <c r="BP58" s="40">
        <f t="shared" si="29"/>
        <v>4.0000000000000008E-2</v>
      </c>
      <c r="BQ58" s="39">
        <f>'Graphiques GE'!$B$166 + 'Graphiques GE'!$B$165</f>
        <v>0.56460143918447681</v>
      </c>
      <c r="BR58" s="39">
        <f>'Graphiques GE'!$B$165</f>
        <v>0.21880977251781006</v>
      </c>
      <c r="BS58" s="39">
        <f>'Graphiques GE'!$B$165</f>
        <v>0.21880977251781006</v>
      </c>
      <c r="BT58" s="38">
        <f t="shared" si="30"/>
        <v>1.0000000000000009E-2</v>
      </c>
      <c r="BU58" s="39">
        <f>'Graphiques GE'!$B$178 + 'Graphiques GE'!$B$177</f>
        <v>0.57161198703238969</v>
      </c>
      <c r="BV58" s="39">
        <f>'Graphiques GE'!$B$177</f>
        <v>0.20072309814350064</v>
      </c>
      <c r="BW58" s="39">
        <f>'Graphiques GE'!$B$177</f>
        <v>0.20072309814350064</v>
      </c>
      <c r="BX58" s="40">
        <f t="shared" si="31"/>
        <v>4.9999999999999989E-2</v>
      </c>
      <c r="BY58" s="39">
        <f>'Graphiques GE'!$B$190 + 'Graphiques GE'!$B$189</f>
        <v>0.6523419865284209</v>
      </c>
      <c r="BZ58" s="39">
        <f>'Graphiques GE'!$B$189</f>
        <v>0.21467531986175423</v>
      </c>
      <c r="CA58" s="39">
        <f>'Graphiques GE'!$B$189</f>
        <v>0.21467531986175423</v>
      </c>
    </row>
    <row r="59" spans="1:79">
      <c r="A59" s="22">
        <v>43586</v>
      </c>
      <c r="B59" s="21">
        <f t="shared" si="16"/>
        <v>58</v>
      </c>
      <c r="C59" s="19">
        <v>53057699</v>
      </c>
      <c r="D59" s="24" t="e">
        <f>NA()</f>
        <v>#N/A</v>
      </c>
      <c r="E59" s="29">
        <v>0.12</v>
      </c>
      <c r="F59" s="38">
        <v>0.67</v>
      </c>
      <c r="G59" s="29">
        <v>0.03</v>
      </c>
      <c r="H59" s="38">
        <v>0.19</v>
      </c>
      <c r="I59" s="29">
        <v>0.39</v>
      </c>
      <c r="J59" s="38">
        <v>0.48</v>
      </c>
      <c r="K59" s="29">
        <v>0.71</v>
      </c>
      <c r="L59" s="38">
        <v>0.89</v>
      </c>
      <c r="M59" s="29">
        <v>0.44</v>
      </c>
      <c r="N59" s="38">
        <v>0.52</v>
      </c>
      <c r="O59" s="29">
        <v>0.54</v>
      </c>
      <c r="P59" s="38">
        <v>0.12</v>
      </c>
      <c r="Q59" s="29">
        <v>0.12</v>
      </c>
      <c r="R59" s="38">
        <v>0.25</v>
      </c>
      <c r="S59" s="29">
        <v>0.31</v>
      </c>
      <c r="T59" s="29">
        <f t="shared" si="17"/>
        <v>1.0000000000000009E-2</v>
      </c>
      <c r="U59" s="37">
        <f>'Graphiques GE'!$B$22 + 'Graphiques GE'!$B$21</f>
        <v>0.28739434335457836</v>
      </c>
      <c r="V59" s="37">
        <f>'Graphiques GE'!$B$21</f>
        <v>0.10722767668791168</v>
      </c>
      <c r="W59" s="37">
        <f>'Graphiques GE'!$B$21</f>
        <v>0.10722767668791168</v>
      </c>
      <c r="X59" s="38">
        <f t="shared" si="18"/>
        <v>0.62</v>
      </c>
      <c r="Y59" s="39">
        <f>'Graphiques GE'!$B$34 + 'Graphiques GE'!$B$33</f>
        <v>1.0536708580760026</v>
      </c>
      <c r="Z59" s="39">
        <f>'Graphiques GE'!$B$33</f>
        <v>0.29533752474266894</v>
      </c>
      <c r="AA59" s="39">
        <f>'Graphiques GE'!$B$33</f>
        <v>0.29533752474266894</v>
      </c>
      <c r="AB59" s="40">
        <f t="shared" si="19"/>
        <v>0.21</v>
      </c>
      <c r="AC59" s="39">
        <f>'Graphiques GE'!$B$46 + 'Graphiques GE'!$B$45</f>
        <v>0.37178314944023255</v>
      </c>
      <c r="AD59" s="39">
        <f>'Graphiques GE'!$B$45</f>
        <v>0.14225537166245478</v>
      </c>
      <c r="AE59" s="39">
        <f>'Graphiques GE'!$B$45</f>
        <v>0.14225537166245478</v>
      </c>
      <c r="AF59" s="38">
        <f t="shared" si="20"/>
        <v>0.19</v>
      </c>
      <c r="AG59" s="39">
        <f>'Graphiques GE'!$B$58 + 'Graphiques DE'!$B$57</f>
        <v>0.53699975053963456</v>
      </c>
      <c r="AH59" s="39">
        <f>'Graphiques GE'!$B$57</f>
        <v>0.2075215244223875</v>
      </c>
      <c r="AI59" s="39">
        <f>'Graphiques GE'!$B$57</f>
        <v>0.2075215244223875</v>
      </c>
      <c r="AJ59" s="40">
        <f t="shared" si="21"/>
        <v>0.32999999999999996</v>
      </c>
      <c r="AK59" s="39">
        <f>'Graphiques GE'!$B$70 + 'Graphiques GE'!$B$69</f>
        <v>0.5728575523025986</v>
      </c>
      <c r="AL59" s="39">
        <f>'Graphiques GE'!$B$69</f>
        <v>0.20042699674704309</v>
      </c>
      <c r="AM59" s="39">
        <f>'Graphiques GE'!$B$69</f>
        <v>0.20042699674704309</v>
      </c>
      <c r="AN59" s="38">
        <f t="shared" si="22"/>
        <v>0.33000000000000007</v>
      </c>
      <c r="AO59" s="39">
        <f>'Graphiques GE'!$B$82 + 'Graphiques GE'!$B$81</f>
        <v>0.62056863786927963</v>
      </c>
      <c r="AP59" s="39">
        <f>'Graphiques GE'!$B$81</f>
        <v>0.23019363786927949</v>
      </c>
      <c r="AQ59" s="39">
        <f>'Graphiques GE'!$B$81</f>
        <v>0.23019363786927949</v>
      </c>
      <c r="AR59" s="40">
        <f t="shared" si="23"/>
        <v>0.26</v>
      </c>
      <c r="AS59" s="39">
        <f>'Graphiques GE'!$B$94 + 'Graphiques GE'!$B$93</f>
        <v>0.73969601685864683</v>
      </c>
      <c r="AT59" s="39">
        <f>'Graphiques GE'!$B$93</f>
        <v>0.25901546130309133</v>
      </c>
      <c r="AU59" s="39">
        <f>'Graphiques GE'!$B$93</f>
        <v>0.25901546130309133</v>
      </c>
      <c r="AV59" s="38">
        <f t="shared" si="24"/>
        <v>0.21000000000000008</v>
      </c>
      <c r="AW59" s="39">
        <f>'Graphiques GE'!$B$106 + 'Graphiques GE'!$B$105</f>
        <v>0.85081879847224129</v>
      </c>
      <c r="AX59" s="39">
        <f>'Graphiques GE'!$B$105</f>
        <v>0.28695964354266373</v>
      </c>
      <c r="AY59" s="39">
        <f>'Graphiques GE'!$B$105</f>
        <v>0.28695964354266373</v>
      </c>
      <c r="AZ59" s="40">
        <f t="shared" si="25"/>
        <v>0.38999999999999996</v>
      </c>
      <c r="BA59" s="39">
        <f>'Graphiques GE'!$B$118 + 'Graphiques GE'!$B$117</f>
        <v>0.63197043463947278</v>
      </c>
      <c r="BB59" s="39">
        <f>'Graphiques GE'!$B$117</f>
        <v>0.23213710130613951</v>
      </c>
      <c r="BC59" s="39">
        <f>'Graphiques GE'!$B$117</f>
        <v>0.23213710130613951</v>
      </c>
      <c r="BD59" s="38">
        <f t="shared" si="26"/>
        <v>0.41000000000000003</v>
      </c>
      <c r="BE59" s="39">
        <f>'Graphiques GE'!$B$130 + 'Graphiques GE'!$B$129</f>
        <v>0.70478713477952937</v>
      </c>
      <c r="BF59" s="39">
        <f>'Graphiques GE'!$B$129</f>
        <v>0.23582880144619614</v>
      </c>
      <c r="BG59" s="39">
        <f>'Graphiques GE'!$B$129</f>
        <v>0.23582880144619614</v>
      </c>
      <c r="BH59" s="40">
        <f t="shared" si="27"/>
        <v>0.54</v>
      </c>
      <c r="BI59" s="39">
        <f>'Graphiques GE'!$B$142 + 'Graphiques GE'!$B$141</f>
        <v>0.81153767405702248</v>
      </c>
      <c r="BJ59" s="39">
        <f>'Graphiques GE'!$B$141</f>
        <v>0.23391267405702243</v>
      </c>
      <c r="BK59" s="39">
        <f>'Graphiques GE'!$B$141</f>
        <v>0.23391267405702243</v>
      </c>
      <c r="BL59" s="38">
        <f t="shared" si="28"/>
        <v>2.0000000000000018E-2</v>
      </c>
      <c r="BM59" s="39">
        <f>'Graphiques GE'!$B$154 + 'Graphiques DE'!$B$153</f>
        <v>0.56607605340781397</v>
      </c>
      <c r="BN59" s="39">
        <f>'Graphiques GE'!$B$153</f>
        <v>0.22173892314865171</v>
      </c>
      <c r="BO59" s="39">
        <f>'Graphiques GE'!$B$153</f>
        <v>0.22173892314865171</v>
      </c>
      <c r="BP59" s="40">
        <f t="shared" si="29"/>
        <v>1.0000000000000009E-2</v>
      </c>
      <c r="BQ59" s="39">
        <f>'Graphiques GE'!$B$166 + 'Graphiques GE'!$B$165</f>
        <v>0.56460143918447681</v>
      </c>
      <c r="BR59" s="39">
        <f>'Graphiques GE'!$B$165</f>
        <v>0.21880977251781006</v>
      </c>
      <c r="BS59" s="39">
        <f>'Graphiques GE'!$B$165</f>
        <v>0.21880977251781006</v>
      </c>
      <c r="BT59" s="38">
        <f t="shared" si="30"/>
        <v>0.10999999999999999</v>
      </c>
      <c r="BU59" s="39">
        <f>'Graphiques GE'!$B$178 + 'Graphiques GE'!$B$177</f>
        <v>0.57161198703238969</v>
      </c>
      <c r="BV59" s="39">
        <f>'Graphiques GE'!$B$177</f>
        <v>0.20072309814350064</v>
      </c>
      <c r="BW59" s="39">
        <f>'Graphiques GE'!$B$177</f>
        <v>0.20072309814350064</v>
      </c>
      <c r="BX59" s="40">
        <f t="shared" si="31"/>
        <v>0.15000000000000002</v>
      </c>
      <c r="BY59" s="39">
        <f>'Graphiques GE'!$B$190 + 'Graphiques GE'!$B$189</f>
        <v>0.6523419865284209</v>
      </c>
      <c r="BZ59" s="39">
        <f>'Graphiques GE'!$B$189</f>
        <v>0.21467531986175423</v>
      </c>
      <c r="CA59" s="39">
        <f>'Graphiques GE'!$B$189</f>
        <v>0.21467531986175423</v>
      </c>
    </row>
    <row r="60" spans="1:79">
      <c r="A60" s="22">
        <v>43586</v>
      </c>
      <c r="B60" s="20">
        <f t="shared" si="16"/>
        <v>59</v>
      </c>
      <c r="C60" s="19">
        <v>53036306</v>
      </c>
      <c r="D60" s="24" t="e">
        <f>NA()</f>
        <v>#N/A</v>
      </c>
      <c r="E60" s="29">
        <v>0.13</v>
      </c>
      <c r="F60" s="38">
        <v>1.29</v>
      </c>
      <c r="G60" s="29">
        <v>0.24</v>
      </c>
      <c r="H60" s="38">
        <v>0.38</v>
      </c>
      <c r="I60" s="29">
        <v>0.72</v>
      </c>
      <c r="J60" s="38">
        <v>0.81</v>
      </c>
      <c r="K60" s="29">
        <v>0.97</v>
      </c>
      <c r="L60" s="38">
        <v>1.1000000000000001</v>
      </c>
      <c r="M60" s="29">
        <v>0.83</v>
      </c>
      <c r="N60" s="38">
        <v>0.93</v>
      </c>
      <c r="O60" s="29">
        <v>1.08</v>
      </c>
      <c r="P60" s="38">
        <v>0.14000000000000001</v>
      </c>
      <c r="Q60" s="29">
        <v>0.13</v>
      </c>
      <c r="R60" s="38">
        <v>0.36</v>
      </c>
      <c r="S60" s="29">
        <v>0.46</v>
      </c>
      <c r="T60" s="29">
        <f t="shared" si="17"/>
        <v>4.0000000000000008E-2</v>
      </c>
      <c r="U60" s="37">
        <f>'Graphiques GE'!$B$22 + 'Graphiques GE'!$B$21</f>
        <v>0.28739434335457836</v>
      </c>
      <c r="V60" s="37">
        <f>'Graphiques GE'!$B$21</f>
        <v>0.10722767668791168</v>
      </c>
      <c r="W60" s="37">
        <f>'Graphiques GE'!$B$21</f>
        <v>0.10722767668791168</v>
      </c>
      <c r="X60" s="38">
        <f t="shared" si="18"/>
        <v>4.0000000000000036E-2</v>
      </c>
      <c r="Y60" s="39">
        <f>'Graphiques GE'!$B$34 + 'Graphiques GE'!$B$33</f>
        <v>1.0536708580760026</v>
      </c>
      <c r="Z60" s="39">
        <f>'Graphiques GE'!$B$33</f>
        <v>0.29533752474266894</v>
      </c>
      <c r="AA60" s="39">
        <f>'Graphiques GE'!$B$33</f>
        <v>0.29533752474266894</v>
      </c>
      <c r="AB60" s="40">
        <f t="shared" si="19"/>
        <v>0.15000000000000002</v>
      </c>
      <c r="AC60" s="39">
        <f>'Graphiques GE'!$B$46 + 'Graphiques GE'!$B$45</f>
        <v>0.37178314944023255</v>
      </c>
      <c r="AD60" s="39">
        <f>'Graphiques GE'!$B$45</f>
        <v>0.14225537166245478</v>
      </c>
      <c r="AE60" s="39">
        <f>'Graphiques GE'!$B$45</f>
        <v>0.14225537166245478</v>
      </c>
      <c r="AF60" s="38">
        <f t="shared" si="20"/>
        <v>0.14000000000000001</v>
      </c>
      <c r="AG60" s="39">
        <f>'Graphiques GE'!$B$58 + 'Graphiques DE'!$B$57</f>
        <v>0.53699975053963456</v>
      </c>
      <c r="AH60" s="39">
        <f>'Graphiques GE'!$B$57</f>
        <v>0.2075215244223875</v>
      </c>
      <c r="AI60" s="39">
        <f>'Graphiques GE'!$B$57</f>
        <v>0.2075215244223875</v>
      </c>
      <c r="AJ60" s="40">
        <f t="shared" si="21"/>
        <v>0.45999999999999996</v>
      </c>
      <c r="AK60" s="39">
        <f>'Graphiques GE'!$B$70 + 'Graphiques GE'!$B$69</f>
        <v>0.5728575523025986</v>
      </c>
      <c r="AL60" s="39">
        <f>'Graphiques GE'!$B$69</f>
        <v>0.20042699674704309</v>
      </c>
      <c r="AM60" s="39">
        <f>'Graphiques GE'!$B$69</f>
        <v>0.20042699674704309</v>
      </c>
      <c r="AN60" s="38">
        <f t="shared" si="22"/>
        <v>0.43000000000000005</v>
      </c>
      <c r="AO60" s="39">
        <f>'Graphiques GE'!$B$82 + 'Graphiques GE'!$B$81</f>
        <v>0.62056863786927963</v>
      </c>
      <c r="AP60" s="39">
        <f>'Graphiques GE'!$B$81</f>
        <v>0.23019363786927949</v>
      </c>
      <c r="AQ60" s="39">
        <f>'Graphiques GE'!$B$81</f>
        <v>0.23019363786927949</v>
      </c>
      <c r="AR60" s="40">
        <f t="shared" si="23"/>
        <v>0.33999999999999997</v>
      </c>
      <c r="AS60" s="39">
        <f>'Graphiques GE'!$B$94 + 'Graphiques GE'!$B$93</f>
        <v>0.73969601685864683</v>
      </c>
      <c r="AT60" s="39">
        <f>'Graphiques GE'!$B$93</f>
        <v>0.25901546130309133</v>
      </c>
      <c r="AU60" s="39">
        <f>'Graphiques GE'!$B$93</f>
        <v>0.25901546130309133</v>
      </c>
      <c r="AV60" s="38">
        <f t="shared" si="24"/>
        <v>0.42000000000000004</v>
      </c>
      <c r="AW60" s="39">
        <f>'Graphiques GE'!$B$106 + 'Graphiques GE'!$B$105</f>
        <v>0.85081879847224129</v>
      </c>
      <c r="AX60" s="39">
        <f>'Graphiques GE'!$B$105</f>
        <v>0.28695964354266373</v>
      </c>
      <c r="AY60" s="39">
        <f>'Graphiques GE'!$B$105</f>
        <v>0.28695964354266373</v>
      </c>
      <c r="AZ60" s="40">
        <f t="shared" si="25"/>
        <v>0.15999999999999992</v>
      </c>
      <c r="BA60" s="39">
        <f>'Graphiques GE'!$B$118 + 'Graphiques GE'!$B$117</f>
        <v>0.63197043463947278</v>
      </c>
      <c r="BB60" s="39">
        <f>'Graphiques GE'!$B$117</f>
        <v>0.23213710130613951</v>
      </c>
      <c r="BC60" s="39">
        <f>'Graphiques GE'!$B$117</f>
        <v>0.23213710130613951</v>
      </c>
      <c r="BD60" s="38">
        <f t="shared" si="26"/>
        <v>0.12</v>
      </c>
      <c r="BE60" s="39">
        <f>'Graphiques GE'!$B$130 + 'Graphiques GE'!$B$129</f>
        <v>0.70478713477952937</v>
      </c>
      <c r="BF60" s="39">
        <f>'Graphiques GE'!$B$129</f>
        <v>0.23582880144619614</v>
      </c>
      <c r="BG60" s="39">
        <f>'Graphiques GE'!$B$129</f>
        <v>0.23582880144619614</v>
      </c>
      <c r="BH60" s="40">
        <f t="shared" si="27"/>
        <v>0.14000000000000012</v>
      </c>
      <c r="BI60" s="39">
        <f>'Graphiques GE'!$B$142 + 'Graphiques GE'!$B$141</f>
        <v>0.81153767405702248</v>
      </c>
      <c r="BJ60" s="39">
        <f>'Graphiques GE'!$B$141</f>
        <v>0.23391267405702243</v>
      </c>
      <c r="BK60" s="39">
        <f>'Graphiques GE'!$B$141</f>
        <v>0.23391267405702243</v>
      </c>
      <c r="BL60" s="38">
        <f t="shared" si="28"/>
        <v>8.0000000000000016E-2</v>
      </c>
      <c r="BM60" s="39">
        <f>'Graphiques GE'!$B$154 + 'Graphiques DE'!$B$153</f>
        <v>0.56607605340781397</v>
      </c>
      <c r="BN60" s="39">
        <f>'Graphiques GE'!$B$153</f>
        <v>0.22173892314865171</v>
      </c>
      <c r="BO60" s="39">
        <f>'Graphiques GE'!$B$153</f>
        <v>0.22173892314865171</v>
      </c>
      <c r="BP60" s="40">
        <f t="shared" si="29"/>
        <v>0.08</v>
      </c>
      <c r="BQ60" s="39">
        <f>'Graphiques GE'!$B$166 + 'Graphiques GE'!$B$165</f>
        <v>0.56460143918447681</v>
      </c>
      <c r="BR60" s="39">
        <f>'Graphiques GE'!$B$165</f>
        <v>0.21880977251781006</v>
      </c>
      <c r="BS60" s="39">
        <f>'Graphiques GE'!$B$165</f>
        <v>0.21880977251781006</v>
      </c>
      <c r="BT60" s="38">
        <f t="shared" si="30"/>
        <v>0.21999999999999997</v>
      </c>
      <c r="BU60" s="39">
        <f>'Graphiques GE'!$B$178 + 'Graphiques GE'!$B$177</f>
        <v>0.57161198703238969</v>
      </c>
      <c r="BV60" s="39">
        <f>'Graphiques GE'!$B$177</f>
        <v>0.20072309814350064</v>
      </c>
      <c r="BW60" s="39">
        <f>'Graphiques GE'!$B$177</f>
        <v>0.20072309814350064</v>
      </c>
      <c r="BX60" s="40">
        <f t="shared" si="31"/>
        <v>0.31000000000000005</v>
      </c>
      <c r="BY60" s="39">
        <f>'Graphiques GE'!$B$190 + 'Graphiques GE'!$B$189</f>
        <v>0.6523419865284209</v>
      </c>
      <c r="BZ60" s="39">
        <f>'Graphiques GE'!$B$189</f>
        <v>0.21467531986175423</v>
      </c>
      <c r="CA60" s="39">
        <f>'Graphiques GE'!$B$189</f>
        <v>0.21467531986175423</v>
      </c>
    </row>
    <row r="61" spans="1:79">
      <c r="A61" s="22">
        <v>43586</v>
      </c>
      <c r="B61" s="21">
        <f t="shared" si="16"/>
        <v>60</v>
      </c>
      <c r="C61" s="19">
        <v>53063880</v>
      </c>
      <c r="D61" s="24" t="e">
        <f>NA()</f>
        <v>#N/A</v>
      </c>
      <c r="E61" s="29">
        <v>0.17</v>
      </c>
      <c r="F61" s="38">
        <v>1.25</v>
      </c>
      <c r="G61" s="29">
        <v>0.39</v>
      </c>
      <c r="H61" s="38">
        <v>0.24</v>
      </c>
      <c r="I61" s="29">
        <v>0.26</v>
      </c>
      <c r="J61" s="38">
        <v>0.38</v>
      </c>
      <c r="K61" s="29">
        <v>0.63</v>
      </c>
      <c r="L61" s="38">
        <v>0.68</v>
      </c>
      <c r="M61" s="29">
        <v>0.67</v>
      </c>
      <c r="N61" s="38">
        <v>0.81</v>
      </c>
      <c r="O61" s="29">
        <v>0.94</v>
      </c>
      <c r="P61" s="38">
        <v>0.06</v>
      </c>
      <c r="Q61" s="29">
        <v>0.05</v>
      </c>
      <c r="R61" s="38">
        <v>0.14000000000000001</v>
      </c>
      <c r="S61" s="29">
        <v>0.15</v>
      </c>
      <c r="T61" s="29">
        <f t="shared" si="17"/>
        <v>0.21</v>
      </c>
      <c r="U61" s="37">
        <f>'Graphiques GE'!$B$22 + 'Graphiques GE'!$B$21</f>
        <v>0.28739434335457836</v>
      </c>
      <c r="V61" s="37">
        <f>'Graphiques GE'!$B$21</f>
        <v>0.10722767668791168</v>
      </c>
      <c r="W61" s="37">
        <f>'Graphiques GE'!$B$21</f>
        <v>0.10722767668791168</v>
      </c>
      <c r="X61" s="38">
        <f t="shared" si="18"/>
        <v>0.30000000000000004</v>
      </c>
      <c r="Y61" s="39">
        <f>'Graphiques GE'!$B$34 + 'Graphiques GE'!$B$33</f>
        <v>1.0536708580760026</v>
      </c>
      <c r="Z61" s="39">
        <f>'Graphiques GE'!$B$33</f>
        <v>0.29533752474266894</v>
      </c>
      <c r="AA61" s="39">
        <f>'Graphiques GE'!$B$33</f>
        <v>0.29533752474266894</v>
      </c>
      <c r="AB61" s="40">
        <f t="shared" si="19"/>
        <v>0.37</v>
      </c>
      <c r="AC61" s="39">
        <f>'Graphiques GE'!$B$46 + 'Graphiques GE'!$B$45</f>
        <v>0.37178314944023255</v>
      </c>
      <c r="AD61" s="39">
        <f>'Graphiques GE'!$B$45</f>
        <v>0.14225537166245478</v>
      </c>
      <c r="AE61" s="39">
        <f>'Graphiques GE'!$B$45</f>
        <v>0.14225537166245478</v>
      </c>
      <c r="AF61" s="38">
        <f t="shared" si="20"/>
        <v>0.32000000000000006</v>
      </c>
      <c r="AG61" s="39">
        <f>'Graphiques GE'!$B$58 + 'Graphiques DE'!$B$57</f>
        <v>0.53699975053963456</v>
      </c>
      <c r="AH61" s="39">
        <f>'Graphiques GE'!$B$57</f>
        <v>0.2075215244223875</v>
      </c>
      <c r="AI61" s="39">
        <f>'Graphiques GE'!$B$57</f>
        <v>0.2075215244223875</v>
      </c>
      <c r="AJ61" s="40">
        <f t="shared" si="21"/>
        <v>0.61</v>
      </c>
      <c r="AK61" s="39">
        <f>'Graphiques GE'!$B$70 + 'Graphiques GE'!$B$69</f>
        <v>0.5728575523025986</v>
      </c>
      <c r="AL61" s="39">
        <f>'Graphiques GE'!$B$69</f>
        <v>0.20042699674704309</v>
      </c>
      <c r="AM61" s="39">
        <f>'Graphiques GE'!$B$69</f>
        <v>0.20042699674704309</v>
      </c>
      <c r="AN61" s="38">
        <f t="shared" si="22"/>
        <v>0.45999999999999996</v>
      </c>
      <c r="AO61" s="39">
        <f>'Graphiques GE'!$B$82 + 'Graphiques GE'!$B$81</f>
        <v>0.62056863786927963</v>
      </c>
      <c r="AP61" s="39">
        <f>'Graphiques GE'!$B$81</f>
        <v>0.23019363786927949</v>
      </c>
      <c r="AQ61" s="39">
        <f>'Graphiques GE'!$B$81</f>
        <v>0.23019363786927949</v>
      </c>
      <c r="AR61" s="40">
        <f t="shared" si="23"/>
        <v>0.30000000000000004</v>
      </c>
      <c r="AS61" s="39">
        <f>'Graphiques GE'!$B$94 + 'Graphiques GE'!$B$93</f>
        <v>0.73969601685864683</v>
      </c>
      <c r="AT61" s="39">
        <f>'Graphiques GE'!$B$93</f>
        <v>0.25901546130309133</v>
      </c>
      <c r="AU61" s="39">
        <f>'Graphiques GE'!$B$93</f>
        <v>0.25901546130309133</v>
      </c>
      <c r="AV61" s="38">
        <f t="shared" si="24"/>
        <v>0.59</v>
      </c>
      <c r="AW61" s="39">
        <f>'Graphiques GE'!$B$106 + 'Graphiques GE'!$B$105</f>
        <v>0.85081879847224129</v>
      </c>
      <c r="AX61" s="39">
        <f>'Graphiques GE'!$B$105</f>
        <v>0.28695964354266373</v>
      </c>
      <c r="AY61" s="39">
        <f>'Graphiques GE'!$B$105</f>
        <v>0.28695964354266373</v>
      </c>
      <c r="AZ61" s="40">
        <f t="shared" si="25"/>
        <v>6.9999999999999951E-2</v>
      </c>
      <c r="BA61" s="39">
        <f>'Graphiques GE'!$B$118 + 'Graphiques GE'!$B$117</f>
        <v>0.63197043463947278</v>
      </c>
      <c r="BB61" s="39">
        <f>'Graphiques GE'!$B$117</f>
        <v>0.23213710130613951</v>
      </c>
      <c r="BC61" s="39">
        <f>'Graphiques GE'!$B$117</f>
        <v>0.23213710130613951</v>
      </c>
      <c r="BD61" s="38">
        <f t="shared" si="26"/>
        <v>9.000000000000008E-2</v>
      </c>
      <c r="BE61" s="39">
        <f>'Graphiques GE'!$B$130 + 'Graphiques GE'!$B$129</f>
        <v>0.70478713477952937</v>
      </c>
      <c r="BF61" s="39">
        <f>'Graphiques GE'!$B$129</f>
        <v>0.23582880144619614</v>
      </c>
      <c r="BG61" s="39">
        <f>'Graphiques GE'!$B$129</f>
        <v>0.23582880144619614</v>
      </c>
      <c r="BH61" s="40">
        <f t="shared" si="27"/>
        <v>0.12999999999999989</v>
      </c>
      <c r="BI61" s="39">
        <f>'Graphiques GE'!$B$142 + 'Graphiques GE'!$B$141</f>
        <v>0.81153767405702248</v>
      </c>
      <c r="BJ61" s="39">
        <f>'Graphiques GE'!$B$141</f>
        <v>0.23391267405702243</v>
      </c>
      <c r="BK61" s="39">
        <f>'Graphiques GE'!$B$141</f>
        <v>0.23391267405702243</v>
      </c>
      <c r="BL61" s="38">
        <f t="shared" si="28"/>
        <v>0.39</v>
      </c>
      <c r="BM61" s="39">
        <f>'Graphiques GE'!$B$154 + 'Graphiques DE'!$B$153</f>
        <v>0.56607605340781397</v>
      </c>
      <c r="BN61" s="39">
        <f>'Graphiques GE'!$B$153</f>
        <v>0.22173892314865171</v>
      </c>
      <c r="BO61" s="39">
        <f>'Graphiques GE'!$B$153</f>
        <v>0.22173892314865171</v>
      </c>
      <c r="BP61" s="40">
        <f t="shared" si="29"/>
        <v>0.45</v>
      </c>
      <c r="BQ61" s="39">
        <f>'Graphiques GE'!$B$166 + 'Graphiques GE'!$B$165</f>
        <v>0.56460143918447681</v>
      </c>
      <c r="BR61" s="39">
        <f>'Graphiques GE'!$B$165</f>
        <v>0.21880977251781006</v>
      </c>
      <c r="BS61" s="39">
        <f>'Graphiques GE'!$B$165</f>
        <v>0.21880977251781006</v>
      </c>
      <c r="BT61" s="38">
        <f t="shared" si="30"/>
        <v>0.37</v>
      </c>
      <c r="BU61" s="39">
        <f>'Graphiques GE'!$B$178 + 'Graphiques GE'!$B$177</f>
        <v>0.57161198703238969</v>
      </c>
      <c r="BV61" s="39">
        <f>'Graphiques GE'!$B$177</f>
        <v>0.20072309814350064</v>
      </c>
      <c r="BW61" s="39">
        <f>'Graphiques GE'!$B$177</f>
        <v>0.20072309814350064</v>
      </c>
      <c r="BX61" s="40">
        <f t="shared" si="31"/>
        <v>0.43999999999999995</v>
      </c>
      <c r="BY61" s="39">
        <f>'Graphiques GE'!$B$190 + 'Graphiques GE'!$B$189</f>
        <v>0.6523419865284209</v>
      </c>
      <c r="BZ61" s="39">
        <f>'Graphiques GE'!$B$189</f>
        <v>0.21467531986175423</v>
      </c>
      <c r="CA61" s="39">
        <f>'Graphiques GE'!$B$189</f>
        <v>0.21467531986175423</v>
      </c>
    </row>
    <row r="62" spans="1:79">
      <c r="A62" s="22">
        <v>43586</v>
      </c>
      <c r="B62" s="20">
        <f t="shared" si="16"/>
        <v>61</v>
      </c>
      <c r="C62" s="19">
        <v>53053397</v>
      </c>
      <c r="D62" s="24" t="e">
        <f>NA()</f>
        <v>#N/A</v>
      </c>
      <c r="E62" s="29">
        <v>0.38</v>
      </c>
      <c r="F62" s="38">
        <v>0.95</v>
      </c>
      <c r="G62" s="29">
        <v>0.02</v>
      </c>
      <c r="H62" s="38">
        <v>0.56000000000000005</v>
      </c>
      <c r="I62" s="29">
        <v>0.87</v>
      </c>
      <c r="J62" s="38">
        <v>0.84</v>
      </c>
      <c r="K62" s="29">
        <v>0.93</v>
      </c>
      <c r="L62" s="38">
        <v>1.27</v>
      </c>
      <c r="M62" s="29">
        <v>0.74</v>
      </c>
      <c r="N62" s="38">
        <v>0.72</v>
      </c>
      <c r="O62" s="29">
        <v>0.81</v>
      </c>
      <c r="P62" s="38">
        <v>0.45</v>
      </c>
      <c r="Q62" s="29">
        <v>0.5</v>
      </c>
      <c r="R62" s="38">
        <v>0.51</v>
      </c>
      <c r="S62" s="29">
        <v>0.59</v>
      </c>
      <c r="T62" s="29">
        <f t="shared" si="17"/>
        <v>0</v>
      </c>
      <c r="U62" s="37">
        <f>'Graphiques GE'!$B$22 + 'Graphiques GE'!$B$21</f>
        <v>0.28739434335457836</v>
      </c>
      <c r="V62" s="37">
        <f>'Graphiques GE'!$B$21</f>
        <v>0.10722767668791168</v>
      </c>
      <c r="W62" s="37">
        <f>'Graphiques GE'!$B$21</f>
        <v>0.10722767668791168</v>
      </c>
      <c r="X62" s="38">
        <f t="shared" si="18"/>
        <v>0.37000000000000011</v>
      </c>
      <c r="Y62" s="39">
        <f>'Graphiques GE'!$B$34 + 'Graphiques GE'!$B$33</f>
        <v>1.0536708580760026</v>
      </c>
      <c r="Z62" s="39">
        <f>'Graphiques GE'!$B$33</f>
        <v>0.29533752474266894</v>
      </c>
      <c r="AA62" s="39">
        <f>'Graphiques GE'!$B$33</f>
        <v>0.29533752474266894</v>
      </c>
      <c r="AB62" s="40">
        <f t="shared" si="19"/>
        <v>0.25</v>
      </c>
      <c r="AC62" s="39">
        <f>'Graphiques GE'!$B$46 + 'Graphiques GE'!$B$45</f>
        <v>0.37178314944023255</v>
      </c>
      <c r="AD62" s="39">
        <f>'Graphiques GE'!$B$45</f>
        <v>0.14225537166245478</v>
      </c>
      <c r="AE62" s="39">
        <f>'Graphiques GE'!$B$45</f>
        <v>0.14225537166245478</v>
      </c>
      <c r="AF62" s="38">
        <f t="shared" si="20"/>
        <v>4.9999999999999933E-2</v>
      </c>
      <c r="AG62" s="39">
        <f>'Graphiques GE'!$B$58 + 'Graphiques DE'!$B$57</f>
        <v>0.53699975053963456</v>
      </c>
      <c r="AH62" s="39">
        <f>'Graphiques GE'!$B$57</f>
        <v>0.2075215244223875</v>
      </c>
      <c r="AI62" s="39">
        <f>'Graphiques GE'!$B$57</f>
        <v>0.2075215244223875</v>
      </c>
      <c r="AJ62" s="40">
        <f t="shared" si="21"/>
        <v>7.999999999999996E-2</v>
      </c>
      <c r="AK62" s="39">
        <f>'Graphiques GE'!$B$70 + 'Graphiques GE'!$B$69</f>
        <v>0.5728575523025986</v>
      </c>
      <c r="AL62" s="39">
        <f>'Graphiques GE'!$B$69</f>
        <v>0.20042699674704309</v>
      </c>
      <c r="AM62" s="39">
        <f>'Graphiques GE'!$B$69</f>
        <v>0.20042699674704309</v>
      </c>
      <c r="AN62" s="38">
        <f t="shared" si="22"/>
        <v>4.0000000000000036E-2</v>
      </c>
      <c r="AO62" s="39">
        <f>'Graphiques GE'!$B$82 + 'Graphiques GE'!$B$81</f>
        <v>0.62056863786927963</v>
      </c>
      <c r="AP62" s="39">
        <f>'Graphiques GE'!$B$81</f>
        <v>0.23019363786927949</v>
      </c>
      <c r="AQ62" s="39">
        <f>'Graphiques GE'!$B$81</f>
        <v>0.23019363786927949</v>
      </c>
      <c r="AR62" s="40">
        <f t="shared" si="23"/>
        <v>0</v>
      </c>
      <c r="AS62" s="39">
        <f>'Graphiques GE'!$B$94 + 'Graphiques GE'!$B$93</f>
        <v>0.73969601685864683</v>
      </c>
      <c r="AT62" s="39">
        <f>'Graphiques GE'!$B$93</f>
        <v>0.25901546130309133</v>
      </c>
      <c r="AU62" s="39">
        <f>'Graphiques GE'!$B$93</f>
        <v>0.25901546130309133</v>
      </c>
      <c r="AV62" s="38">
        <f t="shared" si="24"/>
        <v>0.24</v>
      </c>
      <c r="AW62" s="39">
        <f>'Graphiques GE'!$B$106 + 'Graphiques GE'!$B$105</f>
        <v>0.85081879847224129</v>
      </c>
      <c r="AX62" s="39">
        <f>'Graphiques GE'!$B$105</f>
        <v>0.28695964354266373</v>
      </c>
      <c r="AY62" s="39">
        <f>'Graphiques GE'!$B$105</f>
        <v>0.28695964354266373</v>
      </c>
      <c r="AZ62" s="40">
        <f t="shared" si="25"/>
        <v>0.13</v>
      </c>
      <c r="BA62" s="39">
        <f>'Graphiques GE'!$B$118 + 'Graphiques GE'!$B$117</f>
        <v>0.63197043463947278</v>
      </c>
      <c r="BB62" s="39">
        <f>'Graphiques GE'!$B$117</f>
        <v>0.23213710130613951</v>
      </c>
      <c r="BC62" s="39">
        <f>'Graphiques GE'!$B$117</f>
        <v>0.23213710130613951</v>
      </c>
      <c r="BD62" s="38">
        <f t="shared" si="26"/>
        <v>3.0000000000000027E-2</v>
      </c>
      <c r="BE62" s="39">
        <f>'Graphiques GE'!$B$130 + 'Graphiques GE'!$B$129</f>
        <v>0.70478713477952937</v>
      </c>
      <c r="BF62" s="39">
        <f>'Graphiques GE'!$B$129</f>
        <v>0.23582880144619614</v>
      </c>
      <c r="BG62" s="39">
        <f>'Graphiques GE'!$B$129</f>
        <v>0.23582880144619614</v>
      </c>
      <c r="BH62" s="40">
        <f t="shared" si="27"/>
        <v>0.19000000000000006</v>
      </c>
      <c r="BI62" s="39">
        <f>'Graphiques GE'!$B$142 + 'Graphiques GE'!$B$141</f>
        <v>0.81153767405702248</v>
      </c>
      <c r="BJ62" s="39">
        <f>'Graphiques GE'!$B$141</f>
        <v>0.23391267405702243</v>
      </c>
      <c r="BK62" s="39">
        <f>'Graphiques GE'!$B$141</f>
        <v>0.23391267405702243</v>
      </c>
      <c r="BL62" s="38">
        <f t="shared" si="28"/>
        <v>7.0000000000000007E-2</v>
      </c>
      <c r="BM62" s="39">
        <f>'Graphiques GE'!$B$154 + 'Graphiques DE'!$B$153</f>
        <v>0.56607605340781397</v>
      </c>
      <c r="BN62" s="39">
        <f>'Graphiques GE'!$B$153</f>
        <v>0.22173892314865171</v>
      </c>
      <c r="BO62" s="39">
        <f>'Graphiques GE'!$B$153</f>
        <v>0.22173892314865171</v>
      </c>
      <c r="BP62" s="40">
        <f t="shared" si="29"/>
        <v>0.21000000000000002</v>
      </c>
      <c r="BQ62" s="39">
        <f>'Graphiques GE'!$B$166 + 'Graphiques GE'!$B$165</f>
        <v>0.56460143918447681</v>
      </c>
      <c r="BR62" s="39">
        <f>'Graphiques GE'!$B$165</f>
        <v>0.21880977251781006</v>
      </c>
      <c r="BS62" s="39">
        <f>'Graphiques GE'!$B$165</f>
        <v>0.21880977251781006</v>
      </c>
      <c r="BT62" s="38">
        <f t="shared" si="30"/>
        <v>0.10999999999999999</v>
      </c>
      <c r="BU62" s="39">
        <f>'Graphiques GE'!$B$178 + 'Graphiques GE'!$B$177</f>
        <v>0.57161198703238969</v>
      </c>
      <c r="BV62" s="39">
        <f>'Graphiques GE'!$B$177</f>
        <v>0.20072309814350064</v>
      </c>
      <c r="BW62" s="39">
        <f>'Graphiques GE'!$B$177</f>
        <v>0.20072309814350064</v>
      </c>
      <c r="BX62" s="40">
        <f t="shared" si="31"/>
        <v>7.999999999999996E-2</v>
      </c>
      <c r="BY62" s="39">
        <f>'Graphiques GE'!$B$190 + 'Graphiques GE'!$B$189</f>
        <v>0.6523419865284209</v>
      </c>
      <c r="BZ62" s="39">
        <f>'Graphiques GE'!$B$189</f>
        <v>0.21467531986175423</v>
      </c>
      <c r="CA62" s="39">
        <f>'Graphiques GE'!$B$189</f>
        <v>0.21467531986175423</v>
      </c>
    </row>
    <row r="63" spans="1:79">
      <c r="A63" s="22">
        <v>43619</v>
      </c>
      <c r="B63" s="21">
        <f t="shared" si="16"/>
        <v>62</v>
      </c>
      <c r="C63" s="19">
        <v>53057703</v>
      </c>
      <c r="D63" s="24" t="e">
        <f>NA()</f>
        <v>#N/A</v>
      </c>
      <c r="E63" s="29">
        <v>0.38</v>
      </c>
      <c r="F63" s="38">
        <v>1.32</v>
      </c>
      <c r="G63" s="29">
        <v>0.27</v>
      </c>
      <c r="H63" s="38">
        <v>0.61</v>
      </c>
      <c r="I63" s="29">
        <v>0.79</v>
      </c>
      <c r="J63" s="38">
        <v>0.88</v>
      </c>
      <c r="K63" s="29">
        <v>0.93</v>
      </c>
      <c r="L63" s="38">
        <v>1.03</v>
      </c>
      <c r="M63" s="29">
        <v>0.87</v>
      </c>
      <c r="N63" s="38">
        <v>0.69</v>
      </c>
      <c r="O63" s="29">
        <v>0.62</v>
      </c>
      <c r="P63" s="38">
        <v>0.38</v>
      </c>
      <c r="Q63" s="29">
        <v>0.28999999999999998</v>
      </c>
      <c r="R63" s="38">
        <v>0.4</v>
      </c>
      <c r="S63" s="29">
        <v>0.51</v>
      </c>
      <c r="T63" s="29">
        <f t="shared" si="17"/>
        <v>8.0000000000000016E-2</v>
      </c>
      <c r="U63" s="37">
        <f>'Graphiques GE'!$B$22 + 'Graphiques GE'!$B$21</f>
        <v>0.28739434335457836</v>
      </c>
      <c r="V63" s="37">
        <f>'Graphiques GE'!$B$21</f>
        <v>0.10722767668791168</v>
      </c>
      <c r="W63" s="37">
        <f>'Graphiques GE'!$B$21</f>
        <v>0.10722767668791168</v>
      </c>
      <c r="X63" s="38">
        <f t="shared" si="18"/>
        <v>8.0000000000000071E-2</v>
      </c>
      <c r="Y63" s="39">
        <f>'Graphiques GE'!$B$34 + 'Graphiques GE'!$B$33</f>
        <v>1.0536708580760026</v>
      </c>
      <c r="Z63" s="39">
        <f>'Graphiques GE'!$B$33</f>
        <v>0.29533752474266894</v>
      </c>
      <c r="AA63" s="39">
        <f>'Graphiques GE'!$B$33</f>
        <v>0.29533752474266894</v>
      </c>
      <c r="AB63" s="40">
        <f t="shared" si="19"/>
        <v>7.0000000000000007E-2</v>
      </c>
      <c r="AC63" s="39">
        <f>'Graphiques GE'!$B$46 + 'Graphiques GE'!$B$45</f>
        <v>0.37178314944023255</v>
      </c>
      <c r="AD63" s="39">
        <f>'Graphiques GE'!$B$45</f>
        <v>0.14225537166245478</v>
      </c>
      <c r="AE63" s="39">
        <f>'Graphiques GE'!$B$45</f>
        <v>0.14225537166245478</v>
      </c>
      <c r="AF63" s="38">
        <f t="shared" si="20"/>
        <v>0.2</v>
      </c>
      <c r="AG63" s="39">
        <f>'Graphiques GE'!$B$58 + 'Graphiques DE'!$B$57</f>
        <v>0.53699975053963456</v>
      </c>
      <c r="AH63" s="39">
        <f>'Graphiques GE'!$B$57</f>
        <v>0.2075215244223875</v>
      </c>
      <c r="AI63" s="39">
        <f>'Graphiques GE'!$B$57</f>
        <v>0.2075215244223875</v>
      </c>
      <c r="AJ63" s="40">
        <f t="shared" si="21"/>
        <v>0.5</v>
      </c>
      <c r="AK63" s="39">
        <f>'Graphiques GE'!$B$70 + 'Graphiques GE'!$B$69</f>
        <v>0.5728575523025986</v>
      </c>
      <c r="AL63" s="39">
        <f>'Graphiques GE'!$B$69</f>
        <v>0.20042699674704309</v>
      </c>
      <c r="AM63" s="39">
        <f>'Graphiques GE'!$B$69</f>
        <v>0.20042699674704309</v>
      </c>
      <c r="AN63" s="38">
        <f t="shared" si="22"/>
        <v>0.53</v>
      </c>
      <c r="AO63" s="39">
        <f>'Graphiques GE'!$B$82 + 'Graphiques GE'!$B$81</f>
        <v>0.62056863786927963</v>
      </c>
      <c r="AP63" s="39">
        <f>'Graphiques GE'!$B$81</f>
        <v>0.23019363786927949</v>
      </c>
      <c r="AQ63" s="39">
        <f>'Graphiques GE'!$B$81</f>
        <v>0.23019363786927949</v>
      </c>
      <c r="AR63" s="40">
        <f t="shared" si="23"/>
        <v>0.47000000000000003</v>
      </c>
      <c r="AS63" s="39">
        <f>'Graphiques GE'!$B$94 + 'Graphiques GE'!$B$93</f>
        <v>0.73969601685864683</v>
      </c>
      <c r="AT63" s="39">
        <f>'Graphiques GE'!$B$93</f>
        <v>0.25901546130309133</v>
      </c>
      <c r="AU63" s="39">
        <f>'Graphiques GE'!$B$93</f>
        <v>0.25901546130309133</v>
      </c>
      <c r="AV63" s="38">
        <f t="shared" si="24"/>
        <v>0.43000000000000005</v>
      </c>
      <c r="AW63" s="39">
        <f>'Graphiques GE'!$B$106 + 'Graphiques GE'!$B$105</f>
        <v>0.85081879847224129</v>
      </c>
      <c r="AX63" s="39">
        <f>'Graphiques GE'!$B$105</f>
        <v>0.28695964354266373</v>
      </c>
      <c r="AY63" s="39">
        <f>'Graphiques GE'!$B$105</f>
        <v>0.28695964354266373</v>
      </c>
      <c r="AZ63" s="40">
        <f t="shared" si="25"/>
        <v>9.9999999999999978E-2</v>
      </c>
      <c r="BA63" s="39">
        <f>'Graphiques GE'!$B$118 + 'Graphiques GE'!$B$117</f>
        <v>0.63197043463947278</v>
      </c>
      <c r="BB63" s="39">
        <f>'Graphiques GE'!$B$117</f>
        <v>0.23213710130613951</v>
      </c>
      <c r="BC63" s="39">
        <f>'Graphiques GE'!$B$117</f>
        <v>0.23213710130613951</v>
      </c>
      <c r="BD63" s="38">
        <f t="shared" si="26"/>
        <v>0.3600000000000001</v>
      </c>
      <c r="BE63" s="39">
        <f>'Graphiques GE'!$B$130 + 'Graphiques GE'!$B$129</f>
        <v>0.70478713477952937</v>
      </c>
      <c r="BF63" s="39">
        <f>'Graphiques GE'!$B$129</f>
        <v>0.23582880144619614</v>
      </c>
      <c r="BG63" s="39">
        <f>'Graphiques GE'!$B$129</f>
        <v>0.23582880144619614</v>
      </c>
      <c r="BH63" s="40">
        <f t="shared" si="27"/>
        <v>0.43000000000000005</v>
      </c>
      <c r="BI63" s="39">
        <f>'Graphiques GE'!$B$142 + 'Graphiques GE'!$B$141</f>
        <v>0.81153767405702248</v>
      </c>
      <c r="BJ63" s="39">
        <f>'Graphiques GE'!$B$141</f>
        <v>0.23391267405702243</v>
      </c>
      <c r="BK63" s="39">
        <f>'Graphiques GE'!$B$141</f>
        <v>0.23391267405702243</v>
      </c>
      <c r="BL63" s="38">
        <f t="shared" si="28"/>
        <v>0</v>
      </c>
      <c r="BM63" s="39">
        <f>'Graphiques GE'!$B$154 + 'Graphiques DE'!$B$153</f>
        <v>0.56607605340781397</v>
      </c>
      <c r="BN63" s="39">
        <f>'Graphiques GE'!$B$153</f>
        <v>0.22173892314865171</v>
      </c>
      <c r="BO63" s="39">
        <f>'Graphiques GE'!$B$153</f>
        <v>0.22173892314865171</v>
      </c>
      <c r="BP63" s="40">
        <f t="shared" si="29"/>
        <v>0</v>
      </c>
      <c r="BQ63" s="39">
        <f>'Graphiques GE'!$B$166 + 'Graphiques GE'!$B$165</f>
        <v>0.56460143918447681</v>
      </c>
      <c r="BR63" s="39">
        <f>'Graphiques GE'!$B$165</f>
        <v>0.21880977251781006</v>
      </c>
      <c r="BS63" s="39">
        <f>'Graphiques GE'!$B$165</f>
        <v>0.21880977251781006</v>
      </c>
      <c r="BT63" s="38">
        <f t="shared" si="30"/>
        <v>0.13</v>
      </c>
      <c r="BU63" s="39">
        <f>'Graphiques GE'!$B$178 + 'Graphiques GE'!$B$177</f>
        <v>0.57161198703238969</v>
      </c>
      <c r="BV63" s="39">
        <f>'Graphiques GE'!$B$177</f>
        <v>0.20072309814350064</v>
      </c>
      <c r="BW63" s="39">
        <f>'Graphiques GE'!$B$177</f>
        <v>0.20072309814350064</v>
      </c>
      <c r="BX63" s="40">
        <f t="shared" si="31"/>
        <v>0.26</v>
      </c>
      <c r="BY63" s="39">
        <f>'Graphiques GE'!$B$190 + 'Graphiques GE'!$B$189</f>
        <v>0.6523419865284209</v>
      </c>
      <c r="BZ63" s="39">
        <f>'Graphiques GE'!$B$189</f>
        <v>0.21467531986175423</v>
      </c>
      <c r="CA63" s="39">
        <f>'Graphiques GE'!$B$189</f>
        <v>0.21467531986175423</v>
      </c>
    </row>
    <row r="64" spans="1:79" ht="15.75" thickBot="1">
      <c r="A64" s="22">
        <v>43619</v>
      </c>
      <c r="B64" s="20">
        <f t="shared" si="16"/>
        <v>63</v>
      </c>
      <c r="C64" s="19">
        <v>53064437</v>
      </c>
      <c r="D64" s="24" t="e">
        <f>NA()</f>
        <v>#N/A</v>
      </c>
      <c r="E64" s="29">
        <v>0.3</v>
      </c>
      <c r="F64" s="38">
        <v>1.24</v>
      </c>
      <c r="G64" s="29">
        <v>0.34</v>
      </c>
      <c r="H64" s="38">
        <v>0.41</v>
      </c>
      <c r="I64" s="29">
        <v>0.28999999999999998</v>
      </c>
      <c r="J64" s="38">
        <v>0.35</v>
      </c>
      <c r="K64" s="29">
        <v>0.46</v>
      </c>
      <c r="L64" s="38">
        <v>0.6</v>
      </c>
      <c r="M64" s="29">
        <v>0.77</v>
      </c>
      <c r="N64" s="38">
        <v>1.05</v>
      </c>
      <c r="O64" s="29">
        <v>1.05</v>
      </c>
      <c r="P64" s="38">
        <v>0.38</v>
      </c>
      <c r="Q64" s="29">
        <v>0.28999999999999998</v>
      </c>
      <c r="R64" s="38">
        <v>0.27</v>
      </c>
      <c r="S64" s="29">
        <v>0.25</v>
      </c>
      <c r="T64" s="29">
        <f>MAX(E64:E64)-MIN(E64:E64)</f>
        <v>0</v>
      </c>
      <c r="U64" s="37">
        <f>'Graphiques GE'!$B$22 + 'Graphiques GE'!$B$21</f>
        <v>0.28739434335457836</v>
      </c>
      <c r="V64" s="37">
        <f>'Graphiques GE'!$B$21</f>
        <v>0.10722767668791168</v>
      </c>
      <c r="W64" s="37">
        <f>'Graphiques GE'!$B$21</f>
        <v>0.10722767668791168</v>
      </c>
      <c r="X64" s="38">
        <f>MAX(F64:F64)-MIN(F64:F64)</f>
        <v>0</v>
      </c>
      <c r="Y64" s="39">
        <f>'Graphiques GE'!$B$34 + 'Graphiques GE'!$B$33</f>
        <v>1.0536708580760026</v>
      </c>
      <c r="Z64" s="39">
        <f>'Graphiques GE'!$B$33</f>
        <v>0.29533752474266894</v>
      </c>
      <c r="AA64" s="39">
        <f>'Graphiques GE'!$B$33</f>
        <v>0.29533752474266894</v>
      </c>
      <c r="AB64" s="40">
        <f>MAX(G64:G64)-MIN(G64:G64)</f>
        <v>0</v>
      </c>
      <c r="AC64" s="39">
        <f>'Graphiques GE'!$B$46 + 'Graphiques GE'!$B$45</f>
        <v>0.37178314944023255</v>
      </c>
      <c r="AD64" s="39">
        <f>'Graphiques GE'!$B$45</f>
        <v>0.14225537166245478</v>
      </c>
      <c r="AE64" s="39">
        <f>'Graphiques GE'!$B$45</f>
        <v>0.14225537166245478</v>
      </c>
      <c r="AF64" s="38">
        <f>MAX(H64:H64)-MIN(H64:H64)</f>
        <v>0</v>
      </c>
      <c r="AG64" s="39">
        <f>'Graphiques GE'!$B$58 + 'Graphiques DE'!$B$57</f>
        <v>0.53699975053963456</v>
      </c>
      <c r="AH64" s="39">
        <f>'Graphiques GE'!$B$57</f>
        <v>0.2075215244223875</v>
      </c>
      <c r="AI64" s="39">
        <f>'Graphiques GE'!$B$57</f>
        <v>0.2075215244223875</v>
      </c>
      <c r="AJ64" s="40">
        <f>MAX(I64:I64)-MIN(I64:I64)</f>
        <v>0</v>
      </c>
      <c r="AK64" s="39">
        <f>'Graphiques GE'!$B$70 + 'Graphiques GE'!$B$69</f>
        <v>0.5728575523025986</v>
      </c>
      <c r="AL64" s="39">
        <f>'Graphiques GE'!$B$69</f>
        <v>0.20042699674704309</v>
      </c>
      <c r="AM64" s="39">
        <f>'Graphiques GE'!$B$69</f>
        <v>0.20042699674704309</v>
      </c>
      <c r="AN64" s="38">
        <f>MAX(J64:J64)-MIN(J64:J64)</f>
        <v>0</v>
      </c>
      <c r="AO64" s="39">
        <f>'Graphiques GE'!$B$82 + 'Graphiques GE'!$B$81</f>
        <v>0.62056863786927963</v>
      </c>
      <c r="AP64" s="39">
        <f>'Graphiques GE'!$B$81</f>
        <v>0.23019363786927949</v>
      </c>
      <c r="AQ64" s="39">
        <f>'Graphiques GE'!$B$81</f>
        <v>0.23019363786927949</v>
      </c>
      <c r="AR64" s="40">
        <f>MAX(K64:K64)-MIN(K64:K64)</f>
        <v>0</v>
      </c>
      <c r="AS64" s="39">
        <f>'Graphiques GE'!$B$94 + 'Graphiques GE'!$B$93</f>
        <v>0.73969601685864683</v>
      </c>
      <c r="AT64" s="39">
        <f>'Graphiques GE'!$B$93</f>
        <v>0.25901546130309133</v>
      </c>
      <c r="AU64" s="39">
        <f>'Graphiques GE'!$B$93</f>
        <v>0.25901546130309133</v>
      </c>
      <c r="AV64" s="38">
        <f>MAX(L64:L64)-MIN(L64:L64)</f>
        <v>0</v>
      </c>
      <c r="AW64" s="39">
        <f>'Graphiques GE'!$B$106 + 'Graphiques GE'!$B$105</f>
        <v>0.85081879847224129</v>
      </c>
      <c r="AX64" s="39">
        <f>'Graphiques GE'!$B$105</f>
        <v>0.28695964354266373</v>
      </c>
      <c r="AY64" s="39">
        <f>'Graphiques GE'!$B$105</f>
        <v>0.28695964354266373</v>
      </c>
      <c r="AZ64" s="40">
        <f>MAX(M64:M64)-MIN(M64:M64)</f>
        <v>0</v>
      </c>
      <c r="BA64" s="39">
        <f>'Graphiques GE'!$B$118 + 'Graphiques GE'!$B$117</f>
        <v>0.63197043463947278</v>
      </c>
      <c r="BB64" s="39">
        <f>'Graphiques GE'!$B$117</f>
        <v>0.23213710130613951</v>
      </c>
      <c r="BC64" s="39">
        <f>'Graphiques GE'!$B$117</f>
        <v>0.23213710130613951</v>
      </c>
      <c r="BD64" s="38">
        <f>MAX(N64:N64)-MIN(N64:N64)</f>
        <v>0</v>
      </c>
      <c r="BE64" s="39">
        <f>'Graphiques GE'!$B$130 + 'Graphiques GE'!$B$129</f>
        <v>0.70478713477952937</v>
      </c>
      <c r="BF64" s="39">
        <f>'Graphiques GE'!$B$129</f>
        <v>0.23582880144619614</v>
      </c>
      <c r="BG64" s="39">
        <f>'Graphiques GE'!$B$129</f>
        <v>0.23582880144619614</v>
      </c>
      <c r="BH64" s="40">
        <f>MAX(O64:O64)-MIN(O64:O64)</f>
        <v>0</v>
      </c>
      <c r="BI64" s="39">
        <f>'Graphiques GE'!$B$142 + 'Graphiques GE'!$B$141</f>
        <v>0.81153767405702248</v>
      </c>
      <c r="BJ64" s="39">
        <f>'Graphiques GE'!$B$141</f>
        <v>0.23391267405702243</v>
      </c>
      <c r="BK64" s="39">
        <f>'Graphiques GE'!$B$141</f>
        <v>0.23391267405702243</v>
      </c>
      <c r="BL64" s="38">
        <f>MAX(P64:P64)-MIN(P64:P64)</f>
        <v>0</v>
      </c>
      <c r="BM64" s="39">
        <f>'Graphiques GE'!$B$154 + 'Graphiques DE'!$B$153</f>
        <v>0.56607605340781397</v>
      </c>
      <c r="BN64" s="39">
        <f>'Graphiques GE'!$B$153</f>
        <v>0.22173892314865171</v>
      </c>
      <c r="BO64" s="39">
        <f>'Graphiques GE'!$B$153</f>
        <v>0.22173892314865171</v>
      </c>
      <c r="BP64" s="40">
        <f>MAX(Q64:Q64)-MIN(Q64:Q64)</f>
        <v>0</v>
      </c>
      <c r="BQ64" s="39">
        <f>'Graphiques GE'!$B$166 + 'Graphiques GE'!$B$165</f>
        <v>0.56460143918447681</v>
      </c>
      <c r="BR64" s="39">
        <f>'Graphiques GE'!$B$165</f>
        <v>0.21880977251781006</v>
      </c>
      <c r="BS64" s="39">
        <f>'Graphiques GE'!$B$165</f>
        <v>0.21880977251781006</v>
      </c>
      <c r="BT64" s="38">
        <f>MAX(R64:R64)-MIN(R64:R64)</f>
        <v>0</v>
      </c>
      <c r="BU64" s="39">
        <f>'Graphiques GE'!$B$178 + 'Graphiques GE'!$B$177</f>
        <v>0.57161198703238969</v>
      </c>
      <c r="BV64" s="39">
        <f>'Graphiques GE'!$B$177</f>
        <v>0.20072309814350064</v>
      </c>
      <c r="BW64" s="39">
        <f>'Graphiques GE'!$B$177</f>
        <v>0.20072309814350064</v>
      </c>
      <c r="BX64" s="40">
        <f>MAX(S64:S64)-MIN(S64:S64)</f>
        <v>0</v>
      </c>
      <c r="BY64" s="39">
        <f>'Graphiques GE'!$B$190 + 'Graphiques GE'!$B$189</f>
        <v>0.6523419865284209</v>
      </c>
      <c r="BZ64" s="39">
        <f>'Graphiques GE'!$B$189</f>
        <v>0.21467531986175423</v>
      </c>
      <c r="CA64" s="39">
        <f>'Graphiques GE'!$B$189</f>
        <v>0.21467531986175423</v>
      </c>
    </row>
    <row r="65" spans="1:79" ht="15.75" thickBot="1">
      <c r="A65" s="22">
        <v>43630</v>
      </c>
      <c r="B65" s="24">
        <f t="shared" si="16"/>
        <v>64</v>
      </c>
      <c r="C65" s="56">
        <v>53078456</v>
      </c>
      <c r="D65" s="24" t="e">
        <f>NA()</f>
        <v>#N/A</v>
      </c>
      <c r="E65" s="29">
        <v>0.19</v>
      </c>
      <c r="F65" s="38">
        <v>0.89</v>
      </c>
      <c r="G65" s="29">
        <v>0.27</v>
      </c>
      <c r="H65" s="38">
        <v>0.37</v>
      </c>
      <c r="I65" s="29">
        <v>0.25</v>
      </c>
      <c r="J65" s="38">
        <v>0.26</v>
      </c>
      <c r="K65" s="29">
        <v>0.28999999999999998</v>
      </c>
      <c r="L65" s="38">
        <v>0.35</v>
      </c>
      <c r="M65" s="29">
        <v>0.46</v>
      </c>
      <c r="N65" s="38">
        <v>0.57999999999999996</v>
      </c>
      <c r="O65" s="29">
        <v>0.56999999999999995</v>
      </c>
      <c r="P65" s="38">
        <v>0.91</v>
      </c>
      <c r="Q65" s="29">
        <v>0.93</v>
      </c>
      <c r="R65" s="38">
        <v>0.94</v>
      </c>
      <c r="S65" s="29">
        <v>0.78</v>
      </c>
      <c r="T65" s="29">
        <f t="shared" ref="T65:T70" si="32">MAX(E65:E66)-MIN(E65:E66)</f>
        <v>0.10999999999999999</v>
      </c>
      <c r="U65" s="37">
        <f>'Graphiques GE'!$B$22 + 'Graphiques GE'!$B$21</f>
        <v>0.28739434335457836</v>
      </c>
      <c r="V65" s="37">
        <f>'Graphiques GE'!$B$21</f>
        <v>0.10722767668791168</v>
      </c>
      <c r="W65" s="37">
        <f>'Graphiques GE'!$B$21</f>
        <v>0.10722767668791168</v>
      </c>
      <c r="X65" s="38">
        <f t="shared" ref="X65:X70" si="33">MAX(F65:F66)-MIN(F65:F66)</f>
        <v>0.13</v>
      </c>
      <c r="Y65" s="39">
        <f>'Graphiques GE'!$B$34 + 'Graphiques GE'!$B$33</f>
        <v>1.0536708580760026</v>
      </c>
      <c r="Z65" s="39">
        <f>'Graphiques GE'!$B$33</f>
        <v>0.29533752474266894</v>
      </c>
      <c r="AA65" s="39">
        <f>'Graphiques GE'!$B$33</f>
        <v>0.29533752474266894</v>
      </c>
      <c r="AB65" s="40">
        <f t="shared" ref="AB65:AB70" si="34">MAX(G65:G66)-MIN(G65:G66)</f>
        <v>0.15999999999999998</v>
      </c>
      <c r="AC65" s="39">
        <f>'Graphiques GE'!$B$46 + 'Graphiques GE'!$B$45</f>
        <v>0.37178314944023255</v>
      </c>
      <c r="AD65" s="39">
        <f>'Graphiques GE'!$B$45</f>
        <v>0.14225537166245478</v>
      </c>
      <c r="AE65" s="39">
        <f>'Graphiques GE'!$B$45</f>
        <v>0.14225537166245478</v>
      </c>
      <c r="AF65" s="38">
        <f t="shared" ref="AF65:AF70" si="35">MAX(H65:H66)-MIN(H65:H66)</f>
        <v>8.0000000000000016E-2</v>
      </c>
      <c r="AG65" s="39">
        <f>'Graphiques GE'!$B$58 + 'Graphiques DE'!$B$57</f>
        <v>0.53699975053963456</v>
      </c>
      <c r="AH65" s="39">
        <f>'Graphiques GE'!$B$57</f>
        <v>0.2075215244223875</v>
      </c>
      <c r="AI65" s="39">
        <f>'Graphiques GE'!$B$57</f>
        <v>0.2075215244223875</v>
      </c>
      <c r="AJ65" s="40">
        <f t="shared" ref="AJ65:AJ70" si="36">MAX(I65:I66)-MIN(I65:I66)</f>
        <v>9.9999999999999978E-2</v>
      </c>
      <c r="AK65" s="39">
        <f>'Graphiques GE'!$B$70 + 'Graphiques GE'!$B$69</f>
        <v>0.5728575523025986</v>
      </c>
      <c r="AL65" s="39">
        <f>'Graphiques GE'!$B$69</f>
        <v>0.20042699674704309</v>
      </c>
      <c r="AM65" s="39">
        <f>'Graphiques GE'!$B$69</f>
        <v>0.20042699674704309</v>
      </c>
      <c r="AN65" s="38">
        <f t="shared" ref="AN65:AN70" si="37">MAX(J65:J66)-MIN(J65:J66)</f>
        <v>1.0000000000000009E-2</v>
      </c>
      <c r="AO65" s="39">
        <f>'Graphiques GE'!$B$82 + 'Graphiques GE'!$B$81</f>
        <v>0.62056863786927963</v>
      </c>
      <c r="AP65" s="39">
        <f>'Graphiques GE'!$B$81</f>
        <v>0.23019363786927949</v>
      </c>
      <c r="AQ65" s="39">
        <f>'Graphiques GE'!$B$81</f>
        <v>0.23019363786927949</v>
      </c>
      <c r="AR65" s="40">
        <f t="shared" ref="AR65:AR70" si="38">MAX(K65:K66)-MIN(K65:K66)</f>
        <v>6.9999999999999979E-2</v>
      </c>
      <c r="AS65" s="39">
        <f>'Graphiques GE'!$B$94 + 'Graphiques GE'!$B$93</f>
        <v>0.73969601685864683</v>
      </c>
      <c r="AT65" s="39">
        <f>'Graphiques GE'!$B$93</f>
        <v>0.25901546130309133</v>
      </c>
      <c r="AU65" s="39">
        <f>'Graphiques GE'!$B$93</f>
        <v>0.25901546130309133</v>
      </c>
      <c r="AV65" s="38">
        <f t="shared" ref="AV65:AV70" si="39">MAX(L65:L66)-MIN(L65:L66)</f>
        <v>0.14999999999999997</v>
      </c>
      <c r="AW65" s="39">
        <f>'Graphiques GE'!$B$106 + 'Graphiques GE'!$B$105</f>
        <v>0.85081879847224129</v>
      </c>
      <c r="AX65" s="39">
        <f>'Graphiques GE'!$B$105</f>
        <v>0.28695964354266373</v>
      </c>
      <c r="AY65" s="39">
        <f>'Graphiques GE'!$B$105</f>
        <v>0.28695964354266373</v>
      </c>
      <c r="AZ65" s="40">
        <f t="shared" ref="AZ65:AZ70" si="40">MAX(M65:M66)-MIN(M65:M66)</f>
        <v>0.10000000000000003</v>
      </c>
      <c r="BA65" s="39">
        <f>'Graphiques GE'!$B$118 + 'Graphiques GE'!$B$117</f>
        <v>0.63197043463947278</v>
      </c>
      <c r="BB65" s="39">
        <f>'Graphiques GE'!$B$117</f>
        <v>0.23213710130613951</v>
      </c>
      <c r="BC65" s="39">
        <f>'Graphiques GE'!$B$117</f>
        <v>0.23213710130613951</v>
      </c>
      <c r="BD65" s="38">
        <f t="shared" ref="BD65:BD70" si="41">MAX(N65:N66)-MIN(N65:N66)</f>
        <v>0.12</v>
      </c>
      <c r="BE65" s="39">
        <f>'Graphiques GE'!$B$130 + 'Graphiques GE'!$B$129</f>
        <v>0.70478713477952937</v>
      </c>
      <c r="BF65" s="39">
        <f>'Graphiques GE'!$B$129</f>
        <v>0.23582880144619614</v>
      </c>
      <c r="BG65" s="39">
        <f>'Graphiques GE'!$B$129</f>
        <v>0.23582880144619614</v>
      </c>
      <c r="BH65" s="40">
        <f t="shared" ref="BH65:BH70" si="42">MAX(O65:O66)-MIN(O65:O66)</f>
        <v>0.19000000000000006</v>
      </c>
      <c r="BI65" s="39">
        <f>'Graphiques GE'!$B$142 + 'Graphiques GE'!$B$141</f>
        <v>0.81153767405702248</v>
      </c>
      <c r="BJ65" s="39">
        <f>'Graphiques GE'!$B$141</f>
        <v>0.23391267405702243</v>
      </c>
      <c r="BK65" s="39">
        <f>'Graphiques GE'!$B$141</f>
        <v>0.23391267405702243</v>
      </c>
      <c r="BL65" s="38">
        <f t="shared" ref="BL65:BL70" si="43">MAX(P65:P66)-MIN(P65:P66)</f>
        <v>0.12</v>
      </c>
      <c r="BM65" s="39">
        <f>'Graphiques GE'!$B$154 + 'Graphiques DE'!$B$153</f>
        <v>0.56607605340781397</v>
      </c>
      <c r="BN65" s="39">
        <f>'Graphiques GE'!$B$153</f>
        <v>0.22173892314865171</v>
      </c>
      <c r="BO65" s="39">
        <f>'Graphiques GE'!$B$153</f>
        <v>0.22173892314865171</v>
      </c>
      <c r="BP65" s="40">
        <f t="shared" ref="BP65:BP70" si="44">MAX(Q65:Q66)-MIN(Q65:Q66)</f>
        <v>0.22000000000000008</v>
      </c>
      <c r="BQ65" s="39">
        <f>'Graphiques GE'!$B$166 + 'Graphiques GE'!$B$165</f>
        <v>0.56460143918447681</v>
      </c>
      <c r="BR65" s="39">
        <f>'Graphiques GE'!$B$165</f>
        <v>0.21880977251781006</v>
      </c>
      <c r="BS65" s="39">
        <f>'Graphiques GE'!$B$165</f>
        <v>0.21880977251781006</v>
      </c>
      <c r="BT65" s="38">
        <f t="shared" ref="BT65:BT70" si="45">MAX(R65:R66)-MIN(R65:R66)</f>
        <v>0.24</v>
      </c>
      <c r="BU65" s="39">
        <f>'Graphiques GE'!$B$178 + 'Graphiques GE'!$B$177</f>
        <v>0.57161198703238969</v>
      </c>
      <c r="BV65" s="39">
        <f>'Graphiques GE'!$B$177</f>
        <v>0.20072309814350064</v>
      </c>
      <c r="BW65" s="39">
        <f>'Graphiques GE'!$B$177</f>
        <v>0.20072309814350064</v>
      </c>
      <c r="BX65" s="40">
        <f t="shared" ref="BX65:BX70" si="46">MAX(S65:S66)-MIN(S65:S66)</f>
        <v>0</v>
      </c>
      <c r="BY65" s="39">
        <f>'Graphiques GE'!$B$190 + 'Graphiques GE'!$B$189</f>
        <v>0.6523419865284209</v>
      </c>
      <c r="BZ65" s="39">
        <f>'Graphiques GE'!$B$189</f>
        <v>0.21467531986175423</v>
      </c>
      <c r="CA65" s="39">
        <f>'Graphiques GE'!$B$189</f>
        <v>0.21467531986175423</v>
      </c>
    </row>
    <row r="66" spans="1:79" ht="15.75" thickBot="1">
      <c r="A66" s="22">
        <v>43633</v>
      </c>
      <c r="B66" s="24">
        <f t="shared" si="16"/>
        <v>65</v>
      </c>
      <c r="C66" s="56">
        <v>53084911</v>
      </c>
      <c r="D66" s="24" t="e">
        <f>NA()</f>
        <v>#N/A</v>
      </c>
      <c r="E66" s="29">
        <v>0.3</v>
      </c>
      <c r="F66" s="38">
        <v>1.02</v>
      </c>
      <c r="G66" s="29">
        <v>0.43</v>
      </c>
      <c r="H66" s="38">
        <v>0.45</v>
      </c>
      <c r="I66" s="29">
        <v>0.35</v>
      </c>
      <c r="J66" s="38">
        <v>0.27</v>
      </c>
      <c r="K66" s="29">
        <v>0.22</v>
      </c>
      <c r="L66" s="38">
        <v>0.2</v>
      </c>
      <c r="M66" s="29">
        <v>0.56000000000000005</v>
      </c>
      <c r="N66" s="38">
        <v>0.7</v>
      </c>
      <c r="O66" s="29">
        <v>0.76</v>
      </c>
      <c r="P66" s="38">
        <v>0.79</v>
      </c>
      <c r="Q66" s="29">
        <v>0.71</v>
      </c>
      <c r="R66" s="38">
        <v>0.7</v>
      </c>
      <c r="S66" s="29">
        <v>0.78</v>
      </c>
      <c r="T66" s="29">
        <f t="shared" si="32"/>
        <v>4.9999999999999989E-2</v>
      </c>
      <c r="U66" s="37">
        <f>'Graphiques GE'!$B$22 + 'Graphiques GE'!$B$21</f>
        <v>0.28739434335457836</v>
      </c>
      <c r="V66" s="37">
        <f>'Graphiques GE'!$B$21</f>
        <v>0.10722767668791168</v>
      </c>
      <c r="W66" s="37">
        <f>'Graphiques GE'!$B$21</f>
        <v>0.10722767668791168</v>
      </c>
      <c r="X66" s="38">
        <f t="shared" si="33"/>
        <v>0.6100000000000001</v>
      </c>
      <c r="Y66" s="39">
        <f>'Graphiques GE'!$B$34 + 'Graphiques GE'!$B$33</f>
        <v>1.0536708580760026</v>
      </c>
      <c r="Z66" s="39">
        <f>'Graphiques GE'!$B$33</f>
        <v>0.29533752474266894</v>
      </c>
      <c r="AA66" s="39">
        <f>'Graphiques GE'!$B$33</f>
        <v>0.29533752474266894</v>
      </c>
      <c r="AB66" s="40">
        <f t="shared" si="34"/>
        <v>2.0000000000000018E-2</v>
      </c>
      <c r="AC66" s="39">
        <f>'Graphiques GE'!$B$46 + 'Graphiques GE'!$B$45</f>
        <v>0.37178314944023255</v>
      </c>
      <c r="AD66" s="39">
        <f>'Graphiques GE'!$B$45</f>
        <v>0.14225537166245478</v>
      </c>
      <c r="AE66" s="39">
        <f>'Graphiques GE'!$B$45</f>
        <v>0.14225537166245478</v>
      </c>
      <c r="AF66" s="38">
        <f t="shared" si="35"/>
        <v>0.10000000000000003</v>
      </c>
      <c r="AG66" s="39">
        <f>'Graphiques GE'!$B$58 + 'Graphiques DE'!$B$57</f>
        <v>0.53699975053963456</v>
      </c>
      <c r="AH66" s="39">
        <f>'Graphiques GE'!$B$57</f>
        <v>0.2075215244223875</v>
      </c>
      <c r="AI66" s="39">
        <f>'Graphiques GE'!$B$57</f>
        <v>0.2075215244223875</v>
      </c>
      <c r="AJ66" s="40">
        <f t="shared" si="36"/>
        <v>0.24</v>
      </c>
      <c r="AK66" s="39">
        <f>'Graphiques GE'!$B$70 + 'Graphiques GE'!$B$69</f>
        <v>0.5728575523025986</v>
      </c>
      <c r="AL66" s="39">
        <f>'Graphiques GE'!$B$69</f>
        <v>0.20042699674704309</v>
      </c>
      <c r="AM66" s="39">
        <f>'Graphiques GE'!$B$69</f>
        <v>0.20042699674704309</v>
      </c>
      <c r="AN66" s="38">
        <f t="shared" si="37"/>
        <v>0.19</v>
      </c>
      <c r="AO66" s="39">
        <f>'Graphiques GE'!$B$82 + 'Graphiques GE'!$B$81</f>
        <v>0.62056863786927963</v>
      </c>
      <c r="AP66" s="39">
        <f>'Graphiques GE'!$B$81</f>
        <v>0.23019363786927949</v>
      </c>
      <c r="AQ66" s="39">
        <f>'Graphiques GE'!$B$81</f>
        <v>0.23019363786927949</v>
      </c>
      <c r="AR66" s="40">
        <f t="shared" si="38"/>
        <v>0.1</v>
      </c>
      <c r="AS66" s="39">
        <f>'Graphiques GE'!$B$94 + 'Graphiques GE'!$B$93</f>
        <v>0.73969601685864683</v>
      </c>
      <c r="AT66" s="39">
        <f>'Graphiques GE'!$B$93</f>
        <v>0.25901546130309133</v>
      </c>
      <c r="AU66" s="39">
        <f>'Graphiques GE'!$B$93</f>
        <v>0.25901546130309133</v>
      </c>
      <c r="AV66" s="38">
        <f t="shared" si="39"/>
        <v>9.9999999999999811E-3</v>
      </c>
      <c r="AW66" s="39">
        <f>'Graphiques GE'!$B$106 + 'Graphiques GE'!$B$105</f>
        <v>0.85081879847224129</v>
      </c>
      <c r="AX66" s="39">
        <f>'Graphiques GE'!$B$105</f>
        <v>0.28695964354266373</v>
      </c>
      <c r="AY66" s="39">
        <f>'Graphiques GE'!$B$105</f>
        <v>0.28695964354266373</v>
      </c>
      <c r="AZ66" s="40">
        <f t="shared" si="40"/>
        <v>0.17000000000000004</v>
      </c>
      <c r="BA66" s="39">
        <f>'Graphiques GE'!$B$118 + 'Graphiques GE'!$B$117</f>
        <v>0.63197043463947278</v>
      </c>
      <c r="BB66" s="39">
        <f>'Graphiques GE'!$B$117</f>
        <v>0.23213710130613951</v>
      </c>
      <c r="BC66" s="39">
        <f>'Graphiques GE'!$B$117</f>
        <v>0.23213710130613951</v>
      </c>
      <c r="BD66" s="38">
        <f t="shared" si="41"/>
        <v>0.28999999999999998</v>
      </c>
      <c r="BE66" s="39">
        <f>'Graphiques GE'!$B$130 + 'Graphiques GE'!$B$129</f>
        <v>0.70478713477952937</v>
      </c>
      <c r="BF66" s="39">
        <f>'Graphiques GE'!$B$129</f>
        <v>0.23582880144619614</v>
      </c>
      <c r="BG66" s="39">
        <f>'Graphiques GE'!$B$129</f>
        <v>0.23582880144619614</v>
      </c>
      <c r="BH66" s="40">
        <f t="shared" si="42"/>
        <v>0.34</v>
      </c>
      <c r="BI66" s="39">
        <f>'Graphiques GE'!$B$142 + 'Graphiques GE'!$B$141</f>
        <v>0.81153767405702248</v>
      </c>
      <c r="BJ66" s="39">
        <f>'Graphiques GE'!$B$141</f>
        <v>0.23391267405702243</v>
      </c>
      <c r="BK66" s="39">
        <f>'Graphiques GE'!$B$141</f>
        <v>0.23391267405702243</v>
      </c>
      <c r="BL66" s="38">
        <f t="shared" si="43"/>
        <v>0.10999999999999999</v>
      </c>
      <c r="BM66" s="39">
        <f>'Graphiques GE'!$B$154 + 'Graphiques DE'!$B$153</f>
        <v>0.56607605340781397</v>
      </c>
      <c r="BN66" s="39">
        <f>'Graphiques GE'!$B$153</f>
        <v>0.22173892314865171</v>
      </c>
      <c r="BO66" s="39">
        <f>'Graphiques GE'!$B$153</f>
        <v>0.22173892314865171</v>
      </c>
      <c r="BP66" s="40">
        <f t="shared" si="44"/>
        <v>0.26</v>
      </c>
      <c r="BQ66" s="39">
        <f>'Graphiques GE'!$B$166 + 'Graphiques GE'!$B$165</f>
        <v>0.56460143918447681</v>
      </c>
      <c r="BR66" s="39">
        <f>'Graphiques GE'!$B$165</f>
        <v>0.21880977251781006</v>
      </c>
      <c r="BS66" s="39">
        <f>'Graphiques GE'!$B$165</f>
        <v>0.21880977251781006</v>
      </c>
      <c r="BT66" s="38">
        <f t="shared" si="45"/>
        <v>0.21000000000000008</v>
      </c>
      <c r="BU66" s="39">
        <f>'Graphiques GE'!$B$178 + 'Graphiques GE'!$B$177</f>
        <v>0.57161198703238969</v>
      </c>
      <c r="BV66" s="39">
        <f>'Graphiques GE'!$B$177</f>
        <v>0.20072309814350064</v>
      </c>
      <c r="BW66" s="39">
        <f>'Graphiques GE'!$B$177</f>
        <v>0.20072309814350064</v>
      </c>
      <c r="BX66" s="40">
        <f t="shared" si="46"/>
        <v>0.16999999999999993</v>
      </c>
      <c r="BY66" s="39">
        <f>'Graphiques GE'!$B$190 + 'Graphiques GE'!$B$189</f>
        <v>0.6523419865284209</v>
      </c>
      <c r="BZ66" s="39">
        <f>'Graphiques GE'!$B$189</f>
        <v>0.21467531986175423</v>
      </c>
      <c r="CA66" s="39">
        <f>'Graphiques GE'!$B$189</f>
        <v>0.21467531986175423</v>
      </c>
    </row>
    <row r="67" spans="1:79" ht="15.75" thickBot="1">
      <c r="A67" s="22">
        <v>43636</v>
      </c>
      <c r="B67" s="24">
        <f t="shared" si="16"/>
        <v>66</v>
      </c>
      <c r="C67" s="57">
        <v>53093702</v>
      </c>
      <c r="D67" s="24" t="e">
        <f>NA()</f>
        <v>#N/A</v>
      </c>
      <c r="E67" s="29">
        <v>0.35</v>
      </c>
      <c r="F67" s="38">
        <v>0.41</v>
      </c>
      <c r="G67" s="29">
        <v>0.41</v>
      </c>
      <c r="H67" s="38">
        <v>0.55000000000000004</v>
      </c>
      <c r="I67" s="29">
        <v>0.59</v>
      </c>
      <c r="J67" s="38">
        <v>0.46</v>
      </c>
      <c r="K67" s="29">
        <v>0.32</v>
      </c>
      <c r="L67" s="38">
        <v>0.21</v>
      </c>
      <c r="M67" s="29">
        <v>0.39</v>
      </c>
      <c r="N67" s="38">
        <v>0.41</v>
      </c>
      <c r="O67" s="29">
        <v>0.42</v>
      </c>
      <c r="P67" s="38">
        <v>0.9</v>
      </c>
      <c r="Q67" s="29">
        <v>0.97</v>
      </c>
      <c r="R67" s="38">
        <v>0.91</v>
      </c>
      <c r="S67" s="29">
        <v>0.95</v>
      </c>
      <c r="T67" s="29">
        <f t="shared" si="32"/>
        <v>2.9999999999999971E-2</v>
      </c>
      <c r="U67" s="37">
        <f>'Graphiques GE'!$B$22 + 'Graphiques GE'!$B$21</f>
        <v>0.28739434335457836</v>
      </c>
      <c r="V67" s="37">
        <f>'Graphiques GE'!$B$21</f>
        <v>0.10722767668791168</v>
      </c>
      <c r="W67" s="37">
        <f>'Graphiques GE'!$B$21</f>
        <v>0.10722767668791168</v>
      </c>
      <c r="X67" s="38">
        <f t="shared" si="33"/>
        <v>0.52</v>
      </c>
      <c r="Y67" s="39">
        <f>'Graphiques GE'!$B$34 + 'Graphiques GE'!$B$33</f>
        <v>1.0536708580760026</v>
      </c>
      <c r="Z67" s="39">
        <f>'Graphiques GE'!$B$33</f>
        <v>0.29533752474266894</v>
      </c>
      <c r="AA67" s="39">
        <f>'Graphiques GE'!$B$33</f>
        <v>0.29533752474266894</v>
      </c>
      <c r="AB67" s="40">
        <f t="shared" si="34"/>
        <v>0.27999999999999997</v>
      </c>
      <c r="AC67" s="39">
        <f>'Graphiques GE'!$B$46 + 'Graphiques GE'!$B$45</f>
        <v>0.37178314944023255</v>
      </c>
      <c r="AD67" s="39">
        <f>'Graphiques GE'!$B$45</f>
        <v>0.14225537166245478</v>
      </c>
      <c r="AE67" s="39">
        <f>'Graphiques GE'!$B$45</f>
        <v>0.14225537166245478</v>
      </c>
      <c r="AF67" s="38">
        <f t="shared" si="35"/>
        <v>0.16000000000000003</v>
      </c>
      <c r="AG67" s="39">
        <f>'Graphiques GE'!$B$58 + 'Graphiques DE'!$B$57</f>
        <v>0.53699975053963456</v>
      </c>
      <c r="AH67" s="39">
        <f>'Graphiques GE'!$B$57</f>
        <v>0.2075215244223875</v>
      </c>
      <c r="AI67" s="39">
        <f>'Graphiques GE'!$B$57</f>
        <v>0.2075215244223875</v>
      </c>
      <c r="AJ67" s="40">
        <f t="shared" si="36"/>
        <v>0.24999999999999994</v>
      </c>
      <c r="AK67" s="39">
        <f>'Graphiques GE'!$B$70 + 'Graphiques GE'!$B$69</f>
        <v>0.5728575523025986</v>
      </c>
      <c r="AL67" s="39">
        <f>'Graphiques GE'!$B$69</f>
        <v>0.20042699674704309</v>
      </c>
      <c r="AM67" s="39">
        <f>'Graphiques GE'!$B$69</f>
        <v>0.20042699674704309</v>
      </c>
      <c r="AN67" s="38">
        <f t="shared" si="37"/>
        <v>1.9999999999999962E-2</v>
      </c>
      <c r="AO67" s="39">
        <f>'Graphiques GE'!$B$82 + 'Graphiques GE'!$B$81</f>
        <v>0.62056863786927963</v>
      </c>
      <c r="AP67" s="39">
        <f>'Graphiques GE'!$B$81</f>
        <v>0.23019363786927949</v>
      </c>
      <c r="AQ67" s="39">
        <f>'Graphiques GE'!$B$81</f>
        <v>0.23019363786927949</v>
      </c>
      <c r="AR67" s="40">
        <f t="shared" si="38"/>
        <v>0.14000000000000001</v>
      </c>
      <c r="AS67" s="39">
        <f>'Graphiques GE'!$B$94 + 'Graphiques GE'!$B$93</f>
        <v>0.73969601685864683</v>
      </c>
      <c r="AT67" s="39">
        <f>'Graphiques GE'!$B$93</f>
        <v>0.25901546130309133</v>
      </c>
      <c r="AU67" s="39">
        <f>'Graphiques GE'!$B$93</f>
        <v>0.25901546130309133</v>
      </c>
      <c r="AV67" s="38">
        <f t="shared" si="39"/>
        <v>0.32000000000000006</v>
      </c>
      <c r="AW67" s="39">
        <f>'Graphiques GE'!$B$106 + 'Graphiques GE'!$B$105</f>
        <v>0.85081879847224129</v>
      </c>
      <c r="AX67" s="39">
        <f>'Graphiques GE'!$B$105</f>
        <v>0.28695964354266373</v>
      </c>
      <c r="AY67" s="39">
        <f>'Graphiques GE'!$B$105</f>
        <v>0.28695964354266373</v>
      </c>
      <c r="AZ67" s="40">
        <f t="shared" si="40"/>
        <v>4.9999999999999989E-2</v>
      </c>
      <c r="BA67" s="39">
        <f>'Graphiques GE'!$B$118 + 'Graphiques GE'!$B$117</f>
        <v>0.63197043463947278</v>
      </c>
      <c r="BB67" s="39">
        <f>'Graphiques GE'!$B$117</f>
        <v>0.23213710130613951</v>
      </c>
      <c r="BC67" s="39">
        <f>'Graphiques GE'!$B$117</f>
        <v>0.23213710130613951</v>
      </c>
      <c r="BD67" s="38">
        <f t="shared" si="41"/>
        <v>0.13000000000000006</v>
      </c>
      <c r="BE67" s="39">
        <f>'Graphiques GE'!$B$130 + 'Graphiques GE'!$B$129</f>
        <v>0.70478713477952937</v>
      </c>
      <c r="BF67" s="39">
        <f>'Graphiques GE'!$B$129</f>
        <v>0.23582880144619614</v>
      </c>
      <c r="BG67" s="39">
        <f>'Graphiques GE'!$B$129</f>
        <v>0.23582880144619614</v>
      </c>
      <c r="BH67" s="40">
        <f t="shared" si="42"/>
        <v>0.25000000000000006</v>
      </c>
      <c r="BI67" s="39">
        <f>'Graphiques GE'!$B$142 + 'Graphiques GE'!$B$141</f>
        <v>0.81153767405702248</v>
      </c>
      <c r="BJ67" s="39">
        <f>'Graphiques GE'!$B$141</f>
        <v>0.23391267405702243</v>
      </c>
      <c r="BK67" s="39">
        <f>'Graphiques GE'!$B$141</f>
        <v>0.23391267405702243</v>
      </c>
      <c r="BL67" s="38">
        <f t="shared" si="43"/>
        <v>0.82000000000000006</v>
      </c>
      <c r="BM67" s="39">
        <f>'Graphiques GE'!$B$154 + 'Graphiques DE'!$B$153</f>
        <v>0.56607605340781397</v>
      </c>
      <c r="BN67" s="39">
        <f>'Graphiques GE'!$B$153</f>
        <v>0.22173892314865171</v>
      </c>
      <c r="BO67" s="39">
        <f>'Graphiques GE'!$B$153</f>
        <v>0.22173892314865171</v>
      </c>
      <c r="BP67" s="40">
        <f t="shared" si="44"/>
        <v>0.83</v>
      </c>
      <c r="BQ67" s="39">
        <f>'Graphiques GE'!$B$166 + 'Graphiques GE'!$B$165</f>
        <v>0.56460143918447681</v>
      </c>
      <c r="BR67" s="39">
        <f>'Graphiques GE'!$B$165</f>
        <v>0.21880977251781006</v>
      </c>
      <c r="BS67" s="39">
        <f>'Graphiques GE'!$B$165</f>
        <v>0.21880977251781006</v>
      </c>
      <c r="BT67" s="38">
        <f t="shared" si="45"/>
        <v>0.63</v>
      </c>
      <c r="BU67" s="39">
        <f>'Graphiques GE'!$B$178 + 'Graphiques GE'!$B$177</f>
        <v>0.57161198703238969</v>
      </c>
      <c r="BV67" s="39">
        <f>'Graphiques GE'!$B$177</f>
        <v>0.20072309814350064</v>
      </c>
      <c r="BW67" s="39">
        <f>'Graphiques GE'!$B$177</f>
        <v>0.20072309814350064</v>
      </c>
      <c r="BX67" s="40">
        <f t="shared" si="46"/>
        <v>0.54</v>
      </c>
      <c r="BY67" s="39">
        <f>'Graphiques GE'!$B$190 + 'Graphiques GE'!$B$189</f>
        <v>0.6523419865284209</v>
      </c>
      <c r="BZ67" s="39">
        <f>'Graphiques GE'!$B$189</f>
        <v>0.21467531986175423</v>
      </c>
      <c r="CA67" s="39">
        <f>'Graphiques GE'!$B$189</f>
        <v>0.21467531986175423</v>
      </c>
    </row>
    <row r="68" spans="1:79" ht="15.75" thickBot="1">
      <c r="A68" s="22">
        <v>43636</v>
      </c>
      <c r="B68" s="24">
        <f t="shared" si="16"/>
        <v>67</v>
      </c>
      <c r="C68" s="57">
        <v>53071968</v>
      </c>
      <c r="D68" s="24" t="e">
        <f>NA()</f>
        <v>#N/A</v>
      </c>
      <c r="E68" s="29">
        <v>0.32</v>
      </c>
      <c r="F68" s="38">
        <v>0.93</v>
      </c>
      <c r="G68" s="29">
        <v>0.13</v>
      </c>
      <c r="H68" s="38">
        <v>0.39</v>
      </c>
      <c r="I68" s="29">
        <v>0.34</v>
      </c>
      <c r="J68" s="38">
        <v>0.48</v>
      </c>
      <c r="K68" s="29">
        <v>0.46</v>
      </c>
      <c r="L68" s="38">
        <v>0.53</v>
      </c>
      <c r="M68" s="29">
        <v>0.44</v>
      </c>
      <c r="N68" s="38">
        <v>0.54</v>
      </c>
      <c r="O68" s="29">
        <v>0.67</v>
      </c>
      <c r="P68" s="38">
        <v>0.08</v>
      </c>
      <c r="Q68" s="29">
        <v>0.14000000000000001</v>
      </c>
      <c r="R68" s="38">
        <v>0.28000000000000003</v>
      </c>
      <c r="S68" s="29">
        <v>0.41</v>
      </c>
      <c r="T68" s="29">
        <f t="shared" si="32"/>
        <v>1.0000000000000009E-2</v>
      </c>
      <c r="U68" s="37">
        <f>'Graphiques GE'!$B$22 + 'Graphiques GE'!$B$21</f>
        <v>0.28739434335457836</v>
      </c>
      <c r="V68" s="37">
        <f>'Graphiques GE'!$B$21</f>
        <v>0.10722767668791168</v>
      </c>
      <c r="W68" s="37">
        <f>'Graphiques GE'!$B$21</f>
        <v>0.10722767668791168</v>
      </c>
      <c r="X68" s="38">
        <f t="shared" si="33"/>
        <v>8.9999999999999969E-2</v>
      </c>
      <c r="Y68" s="39">
        <f>'Graphiques GE'!$B$34 + 'Graphiques GE'!$B$33</f>
        <v>1.0536708580760026</v>
      </c>
      <c r="Z68" s="39">
        <f>'Graphiques GE'!$B$33</f>
        <v>0.29533752474266894</v>
      </c>
      <c r="AA68" s="39">
        <f>'Graphiques GE'!$B$33</f>
        <v>0.29533752474266894</v>
      </c>
      <c r="AB68" s="40">
        <f t="shared" si="34"/>
        <v>0.27999999999999997</v>
      </c>
      <c r="AC68" s="39">
        <f>'Graphiques GE'!$B$46 + 'Graphiques GE'!$B$45</f>
        <v>0.37178314944023255</v>
      </c>
      <c r="AD68" s="39">
        <f>'Graphiques GE'!$B$45</f>
        <v>0.14225537166245478</v>
      </c>
      <c r="AE68" s="39">
        <f>'Graphiques GE'!$B$45</f>
        <v>0.14225537166245478</v>
      </c>
      <c r="AF68" s="38">
        <f t="shared" si="35"/>
        <v>0.27</v>
      </c>
      <c r="AG68" s="39">
        <f>'Graphiques GE'!$B$58 + 'Graphiques DE'!$B$57</f>
        <v>0.53699975053963456</v>
      </c>
      <c r="AH68" s="39">
        <f>'Graphiques GE'!$B$57</f>
        <v>0.2075215244223875</v>
      </c>
      <c r="AI68" s="39">
        <f>'Graphiques GE'!$B$57</f>
        <v>0.2075215244223875</v>
      </c>
      <c r="AJ68" s="40">
        <f t="shared" si="36"/>
        <v>0.43</v>
      </c>
      <c r="AK68" s="39">
        <f>'Graphiques GE'!$B$70 + 'Graphiques GE'!$B$69</f>
        <v>0.5728575523025986</v>
      </c>
      <c r="AL68" s="39">
        <f>'Graphiques GE'!$B$69</f>
        <v>0.20042699674704309</v>
      </c>
      <c r="AM68" s="39">
        <f>'Graphiques GE'!$B$69</f>
        <v>0.20042699674704309</v>
      </c>
      <c r="AN68" s="38">
        <f t="shared" si="37"/>
        <v>0.31000000000000005</v>
      </c>
      <c r="AO68" s="39">
        <f>'Graphiques GE'!$B$82 + 'Graphiques GE'!$B$81</f>
        <v>0.62056863786927963</v>
      </c>
      <c r="AP68" s="39">
        <f>'Graphiques GE'!$B$81</f>
        <v>0.23019363786927949</v>
      </c>
      <c r="AQ68" s="39">
        <f>'Graphiques GE'!$B$81</f>
        <v>0.23019363786927949</v>
      </c>
      <c r="AR68" s="40">
        <f t="shared" si="38"/>
        <v>0.42</v>
      </c>
      <c r="AS68" s="39">
        <f>'Graphiques GE'!$B$94 + 'Graphiques GE'!$B$93</f>
        <v>0.73969601685864683</v>
      </c>
      <c r="AT68" s="39">
        <f>'Graphiques GE'!$B$93</f>
        <v>0.25901546130309133</v>
      </c>
      <c r="AU68" s="39">
        <f>'Graphiques GE'!$B$93</f>
        <v>0.25901546130309133</v>
      </c>
      <c r="AV68" s="38">
        <f t="shared" si="39"/>
        <v>0.41999999999999993</v>
      </c>
      <c r="AW68" s="39">
        <f>'Graphiques GE'!$B$106 + 'Graphiques GE'!$B$105</f>
        <v>0.85081879847224129</v>
      </c>
      <c r="AX68" s="39">
        <f>'Graphiques GE'!$B$105</f>
        <v>0.28695964354266373</v>
      </c>
      <c r="AY68" s="39">
        <f>'Graphiques GE'!$B$105</f>
        <v>0.28695964354266373</v>
      </c>
      <c r="AZ68" s="40">
        <f t="shared" si="40"/>
        <v>0.32</v>
      </c>
      <c r="BA68" s="39">
        <f>'Graphiques GE'!$B$118 + 'Graphiques GE'!$B$117</f>
        <v>0.63197043463947278</v>
      </c>
      <c r="BB68" s="39">
        <f>'Graphiques GE'!$B$117</f>
        <v>0.23213710130613951</v>
      </c>
      <c r="BC68" s="39">
        <f>'Graphiques GE'!$B$117</f>
        <v>0.23213710130613951</v>
      </c>
      <c r="BD68" s="38">
        <f t="shared" si="41"/>
        <v>0.27</v>
      </c>
      <c r="BE68" s="39">
        <f>'Graphiques GE'!$B$130 + 'Graphiques GE'!$B$129</f>
        <v>0.70478713477952937</v>
      </c>
      <c r="BF68" s="39">
        <f>'Graphiques GE'!$B$129</f>
        <v>0.23582880144619614</v>
      </c>
      <c r="BG68" s="39">
        <f>'Graphiques GE'!$B$129</f>
        <v>0.23582880144619614</v>
      </c>
      <c r="BH68" s="40">
        <f t="shared" si="42"/>
        <v>0.22999999999999998</v>
      </c>
      <c r="BI68" s="39">
        <f>'Graphiques GE'!$B$142 + 'Graphiques GE'!$B$141</f>
        <v>0.81153767405702248</v>
      </c>
      <c r="BJ68" s="39">
        <f>'Graphiques GE'!$B$141</f>
        <v>0.23391267405702243</v>
      </c>
      <c r="BK68" s="39">
        <f>'Graphiques GE'!$B$141</f>
        <v>0.23391267405702243</v>
      </c>
      <c r="BL68" s="38">
        <f t="shared" si="43"/>
        <v>0.52</v>
      </c>
      <c r="BM68" s="39">
        <f>'Graphiques GE'!$B$154 + 'Graphiques DE'!$B$153</f>
        <v>0.56607605340781397</v>
      </c>
      <c r="BN68" s="39">
        <f>'Graphiques GE'!$B$153</f>
        <v>0.22173892314865171</v>
      </c>
      <c r="BO68" s="39">
        <f>'Graphiques GE'!$B$153</f>
        <v>0.22173892314865171</v>
      </c>
      <c r="BP68" s="40">
        <f t="shared" si="44"/>
        <v>0.48</v>
      </c>
      <c r="BQ68" s="39">
        <f>'Graphiques GE'!$B$166 + 'Graphiques GE'!$B$165</f>
        <v>0.56460143918447681</v>
      </c>
      <c r="BR68" s="39">
        <f>'Graphiques GE'!$B$165</f>
        <v>0.21880977251781006</v>
      </c>
      <c r="BS68" s="39">
        <f>'Graphiques GE'!$B$165</f>
        <v>0.21880977251781006</v>
      </c>
      <c r="BT68" s="38">
        <f t="shared" si="45"/>
        <v>0.39</v>
      </c>
      <c r="BU68" s="39">
        <f>'Graphiques GE'!$B$178 + 'Graphiques GE'!$B$177</f>
        <v>0.57161198703238969</v>
      </c>
      <c r="BV68" s="39">
        <f>'Graphiques GE'!$B$177</f>
        <v>0.20072309814350064</v>
      </c>
      <c r="BW68" s="39">
        <f>'Graphiques GE'!$B$177</f>
        <v>0.20072309814350064</v>
      </c>
      <c r="BX68" s="40">
        <f t="shared" si="46"/>
        <v>0.34</v>
      </c>
      <c r="BY68" s="39">
        <f>'Graphiques GE'!$B$190 + 'Graphiques GE'!$B$189</f>
        <v>0.6523419865284209</v>
      </c>
      <c r="BZ68" s="39">
        <f>'Graphiques GE'!$B$189</f>
        <v>0.21467531986175423</v>
      </c>
      <c r="CA68" s="39">
        <f>'Graphiques GE'!$B$189</f>
        <v>0.21467531986175423</v>
      </c>
    </row>
    <row r="69" spans="1:79" ht="15.75" thickBot="1">
      <c r="A69" s="22">
        <v>43642</v>
      </c>
      <c r="B69" s="24">
        <f t="shared" si="16"/>
        <v>68</v>
      </c>
      <c r="C69" s="58">
        <v>53099453</v>
      </c>
      <c r="D69" s="24" t="e">
        <f>NA()</f>
        <v>#N/A</v>
      </c>
      <c r="E69" s="29">
        <v>0.31</v>
      </c>
      <c r="F69" s="38">
        <v>1.02</v>
      </c>
      <c r="G69" s="29">
        <v>0.41</v>
      </c>
      <c r="H69" s="38">
        <v>0.66</v>
      </c>
      <c r="I69" s="29">
        <v>0.77</v>
      </c>
      <c r="J69" s="38">
        <v>0.79</v>
      </c>
      <c r="K69" s="29">
        <v>0.88</v>
      </c>
      <c r="L69" s="38">
        <v>0.95</v>
      </c>
      <c r="M69" s="29">
        <v>0.76</v>
      </c>
      <c r="N69" s="38">
        <v>0.81</v>
      </c>
      <c r="O69" s="29">
        <v>0.9</v>
      </c>
      <c r="P69" s="38">
        <v>0.6</v>
      </c>
      <c r="Q69" s="29">
        <v>0.62</v>
      </c>
      <c r="R69" s="38">
        <v>0.67</v>
      </c>
      <c r="S69" s="29">
        <v>0.75</v>
      </c>
      <c r="T69" s="29">
        <f t="shared" si="32"/>
        <v>7.0000000000000007E-2</v>
      </c>
      <c r="U69" s="37">
        <f>'Graphiques GE'!$B$22 + 'Graphiques GE'!$B$21</f>
        <v>0.28739434335457836</v>
      </c>
      <c r="V69" s="37">
        <f>'Graphiques GE'!$B$21</f>
        <v>0.10722767668791168</v>
      </c>
      <c r="W69" s="37">
        <f>'Graphiques GE'!$B$21</f>
        <v>0.10722767668791168</v>
      </c>
      <c r="X69" s="38">
        <f t="shared" si="33"/>
        <v>0.20999999999999996</v>
      </c>
      <c r="Y69" s="39">
        <f>'Graphiques GE'!$B$34 + 'Graphiques GE'!$B$33</f>
        <v>1.0536708580760026</v>
      </c>
      <c r="Z69" s="39">
        <f>'Graphiques GE'!$B$33</f>
        <v>0.29533752474266894</v>
      </c>
      <c r="AA69" s="39">
        <f>'Graphiques GE'!$B$33</f>
        <v>0.29533752474266894</v>
      </c>
      <c r="AB69" s="40">
        <f t="shared" si="34"/>
        <v>0.33999999999999997</v>
      </c>
      <c r="AC69" s="39">
        <f>'Graphiques GE'!$B$46 + 'Graphiques GE'!$B$45</f>
        <v>0.37178314944023255</v>
      </c>
      <c r="AD69" s="39">
        <f>'Graphiques GE'!$B$45</f>
        <v>0.14225537166245478</v>
      </c>
      <c r="AE69" s="39">
        <f>'Graphiques GE'!$B$45</f>
        <v>0.14225537166245478</v>
      </c>
      <c r="AF69" s="38">
        <f t="shared" si="35"/>
        <v>1.0000000000000009E-2</v>
      </c>
      <c r="AG69" s="39">
        <f>'Graphiques GE'!$B$58 + 'Graphiques DE'!$B$57</f>
        <v>0.53699975053963456</v>
      </c>
      <c r="AH69" s="39">
        <f>'Graphiques GE'!$B$57</f>
        <v>0.2075215244223875</v>
      </c>
      <c r="AI69" s="39">
        <f>'Graphiques GE'!$B$57</f>
        <v>0.2075215244223875</v>
      </c>
      <c r="AJ69" s="40">
        <f t="shared" si="36"/>
        <v>0.30000000000000004</v>
      </c>
      <c r="AK69" s="39">
        <f>'Graphiques GE'!$B$70 + 'Graphiques GE'!$B$69</f>
        <v>0.5728575523025986</v>
      </c>
      <c r="AL69" s="39">
        <f>'Graphiques GE'!$B$69</f>
        <v>0.20042699674704309</v>
      </c>
      <c r="AM69" s="39">
        <f>'Graphiques GE'!$B$69</f>
        <v>0.20042699674704309</v>
      </c>
      <c r="AN69" s="38">
        <f t="shared" si="37"/>
        <v>0.16000000000000003</v>
      </c>
      <c r="AO69" s="39">
        <f>'Graphiques GE'!$B$82 + 'Graphiques GE'!$B$81</f>
        <v>0.62056863786927963</v>
      </c>
      <c r="AP69" s="39">
        <f>'Graphiques GE'!$B$81</f>
        <v>0.23019363786927949</v>
      </c>
      <c r="AQ69" s="39">
        <f>'Graphiques GE'!$B$81</f>
        <v>0.23019363786927949</v>
      </c>
      <c r="AR69" s="40">
        <f t="shared" si="38"/>
        <v>0.17000000000000004</v>
      </c>
      <c r="AS69" s="39">
        <f>'Graphiques GE'!$B$94 + 'Graphiques GE'!$B$93</f>
        <v>0.73969601685864683</v>
      </c>
      <c r="AT69" s="39">
        <f>'Graphiques GE'!$B$93</f>
        <v>0.25901546130309133</v>
      </c>
      <c r="AU69" s="39">
        <f>'Graphiques GE'!$B$93</f>
        <v>0.25901546130309133</v>
      </c>
      <c r="AV69" s="38">
        <f t="shared" si="39"/>
        <v>0.39999999999999991</v>
      </c>
      <c r="AW69" s="39">
        <f>'Graphiques GE'!$B$106 + 'Graphiques GE'!$B$105</f>
        <v>0.85081879847224129</v>
      </c>
      <c r="AX69" s="39">
        <f>'Graphiques GE'!$B$105</f>
        <v>0.28695964354266373</v>
      </c>
      <c r="AY69" s="39">
        <f>'Graphiques GE'!$B$105</f>
        <v>0.28695964354266373</v>
      </c>
      <c r="AZ69" s="40">
        <f t="shared" si="40"/>
        <v>2.0000000000000018E-2</v>
      </c>
      <c r="BA69" s="39">
        <f>'Graphiques GE'!$B$118 + 'Graphiques GE'!$B$117</f>
        <v>0.63197043463947278</v>
      </c>
      <c r="BB69" s="39">
        <f>'Graphiques GE'!$B$117</f>
        <v>0.23213710130613951</v>
      </c>
      <c r="BC69" s="39">
        <f>'Graphiques GE'!$B$117</f>
        <v>0.23213710130613951</v>
      </c>
      <c r="BD69" s="38">
        <f t="shared" si="41"/>
        <v>4.0000000000000036E-2</v>
      </c>
      <c r="BE69" s="39">
        <f>'Graphiques GE'!$B$130 + 'Graphiques GE'!$B$129</f>
        <v>0.70478713477952937</v>
      </c>
      <c r="BF69" s="39">
        <f>'Graphiques GE'!$B$129</f>
        <v>0.23582880144619614</v>
      </c>
      <c r="BG69" s="39">
        <f>'Graphiques GE'!$B$129</f>
        <v>0.23582880144619614</v>
      </c>
      <c r="BH69" s="40">
        <f t="shared" si="42"/>
        <v>6.9999999999999951E-2</v>
      </c>
      <c r="BI69" s="39">
        <f>'Graphiques GE'!$B$142 + 'Graphiques GE'!$B$141</f>
        <v>0.81153767405702248</v>
      </c>
      <c r="BJ69" s="39">
        <f>'Graphiques GE'!$B$141</f>
        <v>0.23391267405702243</v>
      </c>
      <c r="BK69" s="39">
        <f>'Graphiques GE'!$B$141</f>
        <v>0.23391267405702243</v>
      </c>
      <c r="BL69" s="38">
        <f t="shared" si="43"/>
        <v>0.30000000000000004</v>
      </c>
      <c r="BM69" s="39">
        <f>'Graphiques GE'!$B$154 + 'Graphiques DE'!$B$153</f>
        <v>0.56607605340781397</v>
      </c>
      <c r="BN69" s="39">
        <f>'Graphiques GE'!$B$153</f>
        <v>0.22173892314865171</v>
      </c>
      <c r="BO69" s="39">
        <f>'Graphiques GE'!$B$153</f>
        <v>0.22173892314865171</v>
      </c>
      <c r="BP69" s="40">
        <f t="shared" si="44"/>
        <v>0.28000000000000003</v>
      </c>
      <c r="BQ69" s="39">
        <f>'Graphiques GE'!$B$166 + 'Graphiques GE'!$B$165</f>
        <v>0.56460143918447681</v>
      </c>
      <c r="BR69" s="39">
        <f>'Graphiques GE'!$B$165</f>
        <v>0.21880977251781006</v>
      </c>
      <c r="BS69" s="39">
        <f>'Graphiques GE'!$B$165</f>
        <v>0.21880977251781006</v>
      </c>
      <c r="BT69" s="38">
        <f t="shared" si="45"/>
        <v>0.20999999999999996</v>
      </c>
      <c r="BU69" s="39">
        <f>'Graphiques GE'!$B$178 + 'Graphiques GE'!$B$177</f>
        <v>0.57161198703238969</v>
      </c>
      <c r="BV69" s="39">
        <f>'Graphiques GE'!$B$177</f>
        <v>0.20072309814350064</v>
      </c>
      <c r="BW69" s="39">
        <f>'Graphiques GE'!$B$177</f>
        <v>0.20072309814350064</v>
      </c>
      <c r="BX69" s="40">
        <f t="shared" si="46"/>
        <v>0.17000000000000004</v>
      </c>
      <c r="BY69" s="39">
        <f>'Graphiques GE'!$B$190 + 'Graphiques GE'!$B$189</f>
        <v>0.6523419865284209</v>
      </c>
      <c r="BZ69" s="39">
        <f>'Graphiques GE'!$B$189</f>
        <v>0.21467531986175423</v>
      </c>
      <c r="CA69" s="39">
        <f>'Graphiques GE'!$B$189</f>
        <v>0.21467531986175423</v>
      </c>
    </row>
    <row r="70" spans="1:79" ht="15.75" thickBot="1">
      <c r="A70" s="45">
        <v>43642</v>
      </c>
      <c r="B70" s="46">
        <f t="shared" si="16"/>
        <v>69</v>
      </c>
      <c r="C70" s="59">
        <v>53084918</v>
      </c>
      <c r="D70" s="24" t="e">
        <f>NA()</f>
        <v>#N/A</v>
      </c>
      <c r="E70" s="29">
        <v>0.38</v>
      </c>
      <c r="F70" s="38">
        <v>1.23</v>
      </c>
      <c r="G70" s="29">
        <v>7.0000000000000007E-2</v>
      </c>
      <c r="H70" s="38">
        <v>0.65</v>
      </c>
      <c r="I70" s="29">
        <v>0.47</v>
      </c>
      <c r="J70" s="38">
        <v>0.63</v>
      </c>
      <c r="K70" s="29">
        <v>0.71</v>
      </c>
      <c r="L70" s="38">
        <v>0.55000000000000004</v>
      </c>
      <c r="M70" s="29">
        <v>0.74</v>
      </c>
      <c r="N70" s="38">
        <v>0.77</v>
      </c>
      <c r="O70" s="29">
        <v>0.97</v>
      </c>
      <c r="P70" s="38">
        <v>0.9</v>
      </c>
      <c r="Q70" s="29">
        <v>0.9</v>
      </c>
      <c r="R70" s="38">
        <v>0.88</v>
      </c>
      <c r="S70" s="29">
        <v>0.92</v>
      </c>
      <c r="T70" s="29">
        <f t="shared" si="32"/>
        <v>0.23800000000000002</v>
      </c>
      <c r="U70" s="48">
        <f>'Graphiques GE'!$B$22 + 'Graphiques GE'!$B$21</f>
        <v>0.28739434335457836</v>
      </c>
      <c r="V70" s="48">
        <f>'Graphiques GE'!$B$21</f>
        <v>0.10722767668791168</v>
      </c>
      <c r="W70" s="48">
        <f>'Graphiques GE'!$B$21</f>
        <v>0.10722767668791168</v>
      </c>
      <c r="X70" s="49">
        <f t="shared" si="33"/>
        <v>0.68499999999999994</v>
      </c>
      <c r="Y70" s="50">
        <f>'Graphiques GE'!$B$34 + 'Graphiques GE'!$B$33</f>
        <v>1.0536708580760026</v>
      </c>
      <c r="Z70" s="50">
        <f>'Graphiques GE'!$B$33</f>
        <v>0.29533752474266894</v>
      </c>
      <c r="AA70" s="50">
        <f>'Graphiques GE'!$B$33</f>
        <v>0.29533752474266894</v>
      </c>
      <c r="AB70" s="51">
        <f t="shared" si="34"/>
        <v>0.25700000000000001</v>
      </c>
      <c r="AC70" s="50">
        <f>'Graphiques GE'!$B$46 + 'Graphiques GE'!$B$45</f>
        <v>0.37178314944023255</v>
      </c>
      <c r="AD70" s="50">
        <f>'Graphiques GE'!$B$45</f>
        <v>0.14225537166245478</v>
      </c>
      <c r="AE70" s="50">
        <f>'Graphiques GE'!$B$45</f>
        <v>0.14225537166245478</v>
      </c>
      <c r="AF70" s="49">
        <f t="shared" si="35"/>
        <v>0.11799999999999999</v>
      </c>
      <c r="AG70" s="50">
        <f>'Graphiques GE'!$B$58 + 'Graphiques DE'!$B$57</f>
        <v>0.53699975053963456</v>
      </c>
      <c r="AH70" s="50">
        <f>'Graphiques GE'!$B$57</f>
        <v>0.2075215244223875</v>
      </c>
      <c r="AI70" s="50">
        <f>'Graphiques GE'!$B$57</f>
        <v>0.2075215244223875</v>
      </c>
      <c r="AJ70" s="51">
        <f t="shared" si="36"/>
        <v>3.2000000000000028E-2</v>
      </c>
      <c r="AK70" s="50">
        <f>'Graphiques GE'!$B$70 + 'Graphiques GE'!$B$69</f>
        <v>0.5728575523025986</v>
      </c>
      <c r="AL70" s="50">
        <f>'Graphiques GE'!$B$69</f>
        <v>0.20042699674704309</v>
      </c>
      <c r="AM70" s="50">
        <f>'Graphiques GE'!$B$69</f>
        <v>0.20042699674704309</v>
      </c>
      <c r="AN70" s="49">
        <f t="shared" si="37"/>
        <v>0.38800000000000001</v>
      </c>
      <c r="AO70" s="50">
        <f>'Graphiques GE'!$B$82 + 'Graphiques GE'!$B$81</f>
        <v>0.62056863786927963</v>
      </c>
      <c r="AP70" s="50">
        <f>'Graphiques GE'!$B$81</f>
        <v>0.23019363786927949</v>
      </c>
      <c r="AQ70" s="50">
        <f>'Graphiques GE'!$B$81</f>
        <v>0.23019363786927949</v>
      </c>
      <c r="AR70" s="51">
        <f t="shared" si="38"/>
        <v>0.42799999999999999</v>
      </c>
      <c r="AS70" s="50">
        <f>'Graphiques GE'!$B$94 + 'Graphiques GE'!$B$93</f>
        <v>0.73969601685864683</v>
      </c>
      <c r="AT70" s="50">
        <f>'Graphiques GE'!$B$93</f>
        <v>0.25901546130309133</v>
      </c>
      <c r="AU70" s="50">
        <f>'Graphiques GE'!$B$93</f>
        <v>0.25901546130309133</v>
      </c>
      <c r="AV70" s="49">
        <f t="shared" si="39"/>
        <v>0.13600000000000007</v>
      </c>
      <c r="AW70" s="50">
        <f>'Graphiques GE'!$B$106 + 'Graphiques GE'!$B$105</f>
        <v>0.85081879847224129</v>
      </c>
      <c r="AX70" s="50">
        <f>'Graphiques GE'!$B$105</f>
        <v>0.28695964354266373</v>
      </c>
      <c r="AY70" s="50">
        <f>'Graphiques GE'!$B$105</f>
        <v>0.28695964354266373</v>
      </c>
      <c r="AZ70" s="51">
        <f t="shared" si="40"/>
        <v>0.39999999999999997</v>
      </c>
      <c r="BA70" s="50">
        <f>'Graphiques GE'!$B$118 + 'Graphiques GE'!$B$117</f>
        <v>0.63197043463947278</v>
      </c>
      <c r="BB70" s="50">
        <f>'Graphiques GE'!$B$117</f>
        <v>0.23213710130613951</v>
      </c>
      <c r="BC70" s="50">
        <f>'Graphiques GE'!$B$117</f>
        <v>0.23213710130613951</v>
      </c>
      <c r="BD70" s="49">
        <f t="shared" si="41"/>
        <v>0.36699999999999999</v>
      </c>
      <c r="BE70" s="50">
        <f>'Graphiques GE'!$B$130 + 'Graphiques GE'!$B$129</f>
        <v>0.70478713477952937</v>
      </c>
      <c r="BF70" s="50">
        <f>'Graphiques GE'!$B$129</f>
        <v>0.23582880144619614</v>
      </c>
      <c r="BG70" s="50">
        <f>'Graphiques GE'!$B$129</f>
        <v>0.23582880144619614</v>
      </c>
      <c r="BH70" s="51">
        <f t="shared" si="42"/>
        <v>0.62</v>
      </c>
      <c r="BI70" s="50">
        <f>'Graphiques GE'!$B$142 + 'Graphiques GE'!$B$141</f>
        <v>0.81153767405702248</v>
      </c>
      <c r="BJ70" s="50">
        <f>'Graphiques GE'!$B$141</f>
        <v>0.23391267405702243</v>
      </c>
      <c r="BK70" s="50">
        <f>'Graphiques GE'!$B$141</f>
        <v>0.23391267405702243</v>
      </c>
      <c r="BL70" s="49">
        <f t="shared" si="43"/>
        <v>0.14100000000000001</v>
      </c>
      <c r="BM70" s="50">
        <f>'Graphiques GE'!$B$154 + 'Graphiques DE'!$B$153</f>
        <v>0.56607605340781397</v>
      </c>
      <c r="BN70" s="50">
        <f>'Graphiques GE'!$B$153</f>
        <v>0.22173892314865171</v>
      </c>
      <c r="BO70" s="50">
        <f>'Graphiques GE'!$B$153</f>
        <v>0.22173892314865171</v>
      </c>
      <c r="BP70" s="51">
        <f t="shared" si="44"/>
        <v>0.23599999999999999</v>
      </c>
      <c r="BQ70" s="50">
        <f>'Graphiques GE'!$B$166 + 'Graphiques GE'!$B$165</f>
        <v>0.56460143918447681</v>
      </c>
      <c r="BR70" s="50">
        <f>'Graphiques GE'!$B$165</f>
        <v>0.21880977251781006</v>
      </c>
      <c r="BS70" s="50">
        <f>'Graphiques GE'!$B$165</f>
        <v>0.21880977251781006</v>
      </c>
      <c r="BT70" s="49">
        <f t="shared" si="45"/>
        <v>0.17700000000000005</v>
      </c>
      <c r="BU70" s="50">
        <f>'Graphiques GE'!$B$178 + 'Graphiques GE'!$B$177</f>
        <v>0.57161198703238969</v>
      </c>
      <c r="BV70" s="50">
        <f>'Graphiques GE'!$B$177</f>
        <v>0.20072309814350064</v>
      </c>
      <c r="BW70" s="50">
        <f>'Graphiques GE'!$B$177</f>
        <v>0.20072309814350064</v>
      </c>
      <c r="BX70" s="51">
        <f t="shared" si="46"/>
        <v>0.27800000000000002</v>
      </c>
      <c r="BY70" s="50">
        <f>'Graphiques GE'!$B$190 + 'Graphiques GE'!$B$189</f>
        <v>0.6523419865284209</v>
      </c>
      <c r="BZ70" s="50">
        <f>'Graphiques GE'!$B$189</f>
        <v>0.21467531986175423</v>
      </c>
      <c r="CA70" s="50">
        <f>'Graphiques GE'!$B$189</f>
        <v>0.21467531986175423</v>
      </c>
    </row>
    <row r="71" spans="1:79">
      <c r="A71" s="22">
        <v>43651</v>
      </c>
      <c r="B71" s="93">
        <f>ROW()-1</f>
        <v>70</v>
      </c>
      <c r="C71" s="91">
        <v>53113465</v>
      </c>
      <c r="D71" s="46">
        <v>31</v>
      </c>
      <c r="E71" s="29">
        <v>0.14199999999999999</v>
      </c>
      <c r="F71" s="38">
        <v>0.54500000000000004</v>
      </c>
      <c r="G71" s="29">
        <v>0.32700000000000001</v>
      </c>
      <c r="H71" s="38">
        <v>0.53200000000000003</v>
      </c>
      <c r="I71" s="29">
        <v>0.502</v>
      </c>
      <c r="J71" s="38">
        <v>0.24199999999999999</v>
      </c>
      <c r="K71" s="29">
        <v>0.28199999999999997</v>
      </c>
      <c r="L71" s="38">
        <v>0.41399999999999998</v>
      </c>
      <c r="M71" s="29">
        <v>0.34</v>
      </c>
      <c r="N71" s="38">
        <v>0.40300000000000002</v>
      </c>
      <c r="O71" s="29">
        <v>0.35</v>
      </c>
      <c r="P71" s="38">
        <v>0.75900000000000001</v>
      </c>
      <c r="Q71" s="29">
        <v>0.66400000000000003</v>
      </c>
      <c r="R71" s="38">
        <v>0.70299999999999996</v>
      </c>
      <c r="S71" s="29">
        <v>0.64200000000000002</v>
      </c>
      <c r="T71" s="29">
        <f t="shared" ref="T71:T73" si="47">MAX(E71:E72)-MIN(E71:E72)</f>
        <v>5.8000000000000024E-2</v>
      </c>
      <c r="U71" s="37">
        <f>'Graphiques GE'!$B$22 + 'Graphiques GE'!$B$21</f>
        <v>0.28739434335457836</v>
      </c>
      <c r="V71" s="37">
        <f>'Graphiques GE'!$B$21</f>
        <v>0.10722767668791168</v>
      </c>
      <c r="W71" s="37">
        <f>'Graphiques GE'!$B$21</f>
        <v>0.10722767668791168</v>
      </c>
      <c r="X71" s="38">
        <f t="shared" ref="X71:X73" si="48">MAX(F71:F72)-MIN(F71:F72)</f>
        <v>6.0000000000000053E-3</v>
      </c>
      <c r="Y71" s="39">
        <f>'Graphiques GE'!$B$34 + 'Graphiques GE'!$B$33</f>
        <v>1.0536708580760026</v>
      </c>
      <c r="Z71" s="39">
        <f>'Graphiques GE'!$B$33</f>
        <v>0.29533752474266894</v>
      </c>
      <c r="AA71" s="39">
        <f>'Graphiques GE'!$B$33</f>
        <v>0.29533752474266894</v>
      </c>
      <c r="AB71" s="40">
        <f t="shared" ref="AB71:AB73" si="49">MAX(G71:G72)-MIN(G71:G72)</f>
        <v>1.7000000000000015E-2</v>
      </c>
      <c r="AC71" s="39">
        <f>'Graphiques GE'!$B$46 + 'Graphiques GE'!$B$45</f>
        <v>0.37178314944023255</v>
      </c>
      <c r="AD71" s="39">
        <f>'Graphiques GE'!$B$45</f>
        <v>0.14225537166245478</v>
      </c>
      <c r="AE71" s="39">
        <f>'Graphiques GE'!$B$45</f>
        <v>0.14225537166245478</v>
      </c>
      <c r="AF71" s="38">
        <f t="shared" ref="AF71:AF73" si="50">MAX(H71:H72)-MIN(H71:H72)</f>
        <v>0.14100000000000001</v>
      </c>
      <c r="AG71" s="39">
        <f>'Graphiques GE'!$B$58 + 'Graphiques DE'!$B$57</f>
        <v>0.53699975053963456</v>
      </c>
      <c r="AH71" s="39">
        <f>'Graphiques GE'!$B$57</f>
        <v>0.2075215244223875</v>
      </c>
      <c r="AI71" s="39">
        <f>'Graphiques GE'!$B$57</f>
        <v>0.2075215244223875</v>
      </c>
      <c r="AJ71" s="40">
        <f t="shared" ref="AJ71:AJ73" si="51">MAX(I71:I72)-MIN(I71:I72)</f>
        <v>0.19800000000000001</v>
      </c>
      <c r="AK71" s="39">
        <f>'Graphiques GE'!$B$70 + 'Graphiques GE'!$B$69</f>
        <v>0.5728575523025986</v>
      </c>
      <c r="AL71" s="39">
        <f>'Graphiques GE'!$B$69</f>
        <v>0.20042699674704309</v>
      </c>
      <c r="AM71" s="39">
        <f>'Graphiques GE'!$B$69</f>
        <v>0.20042699674704309</v>
      </c>
      <c r="AN71" s="38">
        <f t="shared" ref="AN71:AN73" si="52">MAX(J71:J72)-MIN(J71:J72)</f>
        <v>0.11499999999999999</v>
      </c>
      <c r="AO71" s="39">
        <f>'Graphiques GE'!$B$82 + 'Graphiques GE'!$B$81</f>
        <v>0.62056863786927963</v>
      </c>
      <c r="AP71" s="39">
        <f>'Graphiques GE'!$B$81</f>
        <v>0.23019363786927949</v>
      </c>
      <c r="AQ71" s="39">
        <f>'Graphiques GE'!$B$81</f>
        <v>0.23019363786927949</v>
      </c>
      <c r="AR71" s="40">
        <f t="shared" ref="AR71:AR73" si="53">MAX(K71:K72)-MIN(K71:K72)</f>
        <v>9.6999999999999975E-2</v>
      </c>
      <c r="AS71" s="39">
        <f>'Graphiques GE'!$B$94 + 'Graphiques GE'!$B$93</f>
        <v>0.73969601685864683</v>
      </c>
      <c r="AT71" s="39">
        <f>'Graphiques GE'!$B$93</f>
        <v>0.25901546130309133</v>
      </c>
      <c r="AU71" s="39">
        <f>'Graphiques GE'!$B$93</f>
        <v>0.25901546130309133</v>
      </c>
      <c r="AV71" s="38">
        <f t="shared" ref="AV71:AV73" si="54">MAX(L71:L72)-MIN(L71:L72)</f>
        <v>0.16899999999999998</v>
      </c>
      <c r="AW71" s="39">
        <f>'Graphiques GE'!$B$106 + 'Graphiques GE'!$B$105</f>
        <v>0.85081879847224129</v>
      </c>
      <c r="AX71" s="39">
        <f>'Graphiques GE'!$B$105</f>
        <v>0.28695964354266373</v>
      </c>
      <c r="AY71" s="39">
        <f>'Graphiques GE'!$B$105</f>
        <v>0.28695964354266373</v>
      </c>
      <c r="AZ71" s="40">
        <f t="shared" ref="AZ71:AZ73" si="55">MAX(M71:M72)-MIN(M71:M72)</f>
        <v>3.999999999999998E-2</v>
      </c>
      <c r="BA71" s="39">
        <f>'Graphiques GE'!$B$118 + 'Graphiques GE'!$B$117</f>
        <v>0.63197043463947278</v>
      </c>
      <c r="BB71" s="39">
        <f>'Graphiques GE'!$B$117</f>
        <v>0.23213710130613951</v>
      </c>
      <c r="BC71" s="39">
        <f>'Graphiques GE'!$B$117</f>
        <v>0.23213710130613951</v>
      </c>
      <c r="BD71" s="38">
        <f t="shared" ref="BD71:BD73" si="56">MAX(N71:N72)-MIN(N71:N72)</f>
        <v>0.15999999999999992</v>
      </c>
      <c r="BE71" s="39">
        <f>'Graphiques GE'!$B$130 + 'Graphiques GE'!$B$129</f>
        <v>0.70478713477952937</v>
      </c>
      <c r="BF71" s="39">
        <f>'Graphiques GE'!$B$129</f>
        <v>0.23582880144619614</v>
      </c>
      <c r="BG71" s="39">
        <f>'Graphiques GE'!$B$129</f>
        <v>0.23582880144619614</v>
      </c>
      <c r="BH71" s="40">
        <f t="shared" ref="BH71:BH73" si="57">MAX(O71:O72)-MIN(O71:O72)</f>
        <v>0.21399999999999997</v>
      </c>
      <c r="BI71" s="39">
        <f>'Graphiques GE'!$B$142 + 'Graphiques GE'!$B$141</f>
        <v>0.81153767405702248</v>
      </c>
      <c r="BJ71" s="39">
        <f>'Graphiques GE'!$B$141</f>
        <v>0.23391267405702243</v>
      </c>
      <c r="BK71" s="39">
        <f>'Graphiques GE'!$B$141</f>
        <v>0.23391267405702243</v>
      </c>
      <c r="BL71" s="38">
        <f t="shared" ref="BL71:BL73" si="58">MAX(P71:P72)-MIN(P71:P72)</f>
        <v>2.300000000000002E-2</v>
      </c>
      <c r="BM71" s="39">
        <f>'Graphiques GE'!$B$154 + 'Graphiques DE'!$B$153</f>
        <v>0.56607605340781397</v>
      </c>
      <c r="BN71" s="39">
        <f>'Graphiques GE'!$B$153</f>
        <v>0.22173892314865171</v>
      </c>
      <c r="BO71" s="39">
        <f>'Graphiques GE'!$B$153</f>
        <v>0.22173892314865171</v>
      </c>
      <c r="BP71" s="40">
        <f t="shared" ref="BP71:BP73" si="59">MAX(Q71:Q72)-MIN(Q71:Q72)</f>
        <v>4.500000000000004E-2</v>
      </c>
      <c r="BQ71" s="39">
        <f>'Graphiques GE'!$B$166 + 'Graphiques GE'!$B$165</f>
        <v>0.56460143918447681</v>
      </c>
      <c r="BR71" s="39">
        <f>'Graphiques GE'!$B$165</f>
        <v>0.21880977251781006</v>
      </c>
      <c r="BS71" s="39">
        <f>'Graphiques GE'!$B$165</f>
        <v>0.21880977251781006</v>
      </c>
      <c r="BT71" s="38">
        <f t="shared" ref="BT71:BT73" si="60">MAX(R71:R72)-MIN(R71:R72)</f>
        <v>0.11199999999999999</v>
      </c>
      <c r="BU71" s="39">
        <f>'Graphiques GE'!$B$178 + 'Graphiques GE'!$B$177</f>
        <v>0.57161198703238969</v>
      </c>
      <c r="BV71" s="39">
        <f>'Graphiques GE'!$B$177</f>
        <v>0.20072309814350064</v>
      </c>
      <c r="BW71" s="39">
        <f>'Graphiques GE'!$B$177</f>
        <v>0.20072309814350064</v>
      </c>
      <c r="BX71" s="40">
        <f t="shared" ref="BX71:BX73" si="61">MAX(S71:S72)-MIN(S71:S72)</f>
        <v>4.500000000000004E-2</v>
      </c>
      <c r="BY71" s="39">
        <f>'Graphiques GE'!$B$190 + 'Graphiques GE'!$B$189</f>
        <v>0.6523419865284209</v>
      </c>
      <c r="BZ71" s="39">
        <f>'Graphiques GE'!$B$189</f>
        <v>0.21467531986175423</v>
      </c>
      <c r="CA71" s="39">
        <f>'Graphiques GE'!$B$189</f>
        <v>0.21467531986175423</v>
      </c>
    </row>
    <row r="72" spans="1:79">
      <c r="A72" s="22">
        <v>43654</v>
      </c>
      <c r="B72" s="94">
        <f>ROW()-1</f>
        <v>71</v>
      </c>
      <c r="C72" s="91">
        <v>53116074</v>
      </c>
      <c r="D72" s="46">
        <v>24</v>
      </c>
      <c r="E72" s="29">
        <v>0.2</v>
      </c>
      <c r="F72" s="38">
        <v>0.55100000000000005</v>
      </c>
      <c r="G72" s="29">
        <v>0.31</v>
      </c>
      <c r="H72" s="38">
        <v>0.67300000000000004</v>
      </c>
      <c r="I72" s="29">
        <v>0.30399999999999999</v>
      </c>
      <c r="J72" s="38">
        <v>0.127</v>
      </c>
      <c r="K72" s="29">
        <v>0.185</v>
      </c>
      <c r="L72" s="38">
        <v>0.245</v>
      </c>
      <c r="M72" s="29">
        <v>0.38</v>
      </c>
      <c r="N72" s="38">
        <v>0.56299999999999994</v>
      </c>
      <c r="O72" s="29">
        <v>0.56399999999999995</v>
      </c>
      <c r="P72" s="38">
        <v>0.78200000000000003</v>
      </c>
      <c r="Q72" s="29">
        <v>0.61899999999999999</v>
      </c>
      <c r="R72" s="38">
        <v>0.59099999999999997</v>
      </c>
      <c r="S72" s="29">
        <v>0.59699999999999998</v>
      </c>
      <c r="T72" s="29">
        <f t="shared" si="47"/>
        <v>0.13</v>
      </c>
      <c r="U72" s="37">
        <f>'Graphiques GE'!$B$22 + 'Graphiques GE'!$B$21</f>
        <v>0.28739434335457836</v>
      </c>
      <c r="V72" s="37">
        <f>'Graphiques GE'!$B$21</f>
        <v>0.10722767668791168</v>
      </c>
      <c r="W72" s="37">
        <f>'Graphiques GE'!$B$21</f>
        <v>0.10722767668791168</v>
      </c>
      <c r="X72" s="38">
        <f t="shared" si="48"/>
        <v>0.21299999999999997</v>
      </c>
      <c r="Y72" s="39">
        <f>'Graphiques GE'!$B$34 + 'Graphiques GE'!$B$33</f>
        <v>1.0536708580760026</v>
      </c>
      <c r="Z72" s="39">
        <f>'Graphiques GE'!$B$33</f>
        <v>0.29533752474266894</v>
      </c>
      <c r="AA72" s="39">
        <f>'Graphiques GE'!$B$33</f>
        <v>0.29533752474266894</v>
      </c>
      <c r="AB72" s="40">
        <f t="shared" si="49"/>
        <v>0.14399999999999999</v>
      </c>
      <c r="AC72" s="39">
        <f>'Graphiques GE'!$B$46 + 'Graphiques GE'!$B$45</f>
        <v>0.37178314944023255</v>
      </c>
      <c r="AD72" s="39">
        <f>'Graphiques GE'!$B$45</f>
        <v>0.14225537166245478</v>
      </c>
      <c r="AE72" s="39">
        <f>'Graphiques GE'!$B$45</f>
        <v>0.14225537166245478</v>
      </c>
      <c r="AF72" s="38">
        <f t="shared" si="50"/>
        <v>9.1999999999999971E-2</v>
      </c>
      <c r="AG72" s="39">
        <f>'Graphiques GE'!$B$58 + 'Graphiques DE'!$B$57</f>
        <v>0.53699975053963456</v>
      </c>
      <c r="AH72" s="39">
        <f>'Graphiques GE'!$B$57</f>
        <v>0.2075215244223875</v>
      </c>
      <c r="AI72" s="39">
        <f>'Graphiques GE'!$B$57</f>
        <v>0.2075215244223875</v>
      </c>
      <c r="AJ72" s="40">
        <f t="shared" si="51"/>
        <v>0.32400000000000001</v>
      </c>
      <c r="AK72" s="39">
        <f>'Graphiques GE'!$B$70 + 'Graphiques GE'!$B$69</f>
        <v>0.5728575523025986</v>
      </c>
      <c r="AL72" s="39">
        <f>'Graphiques GE'!$B$69</f>
        <v>0.20042699674704309</v>
      </c>
      <c r="AM72" s="39">
        <f>'Graphiques GE'!$B$69</f>
        <v>0.20042699674704309</v>
      </c>
      <c r="AN72" s="38">
        <f t="shared" si="52"/>
        <v>0.42100000000000004</v>
      </c>
      <c r="AO72" s="39">
        <f>'Graphiques GE'!$B$82 + 'Graphiques GE'!$B$81</f>
        <v>0.62056863786927963</v>
      </c>
      <c r="AP72" s="39">
        <f>'Graphiques GE'!$B$81</f>
        <v>0.23019363786927949</v>
      </c>
      <c r="AQ72" s="39">
        <f>'Graphiques GE'!$B$81</f>
        <v>0.23019363786927949</v>
      </c>
      <c r="AR72" s="40">
        <f t="shared" si="53"/>
        <v>0.37700000000000006</v>
      </c>
      <c r="AS72" s="39">
        <f>'Graphiques GE'!$B$94 + 'Graphiques GE'!$B$93</f>
        <v>0.73969601685864683</v>
      </c>
      <c r="AT72" s="39">
        <f>'Graphiques GE'!$B$93</f>
        <v>0.25901546130309133</v>
      </c>
      <c r="AU72" s="39">
        <f>'Graphiques GE'!$B$93</f>
        <v>0.25901546130309133</v>
      </c>
      <c r="AV72" s="38">
        <f t="shared" si="54"/>
        <v>0.38</v>
      </c>
      <c r="AW72" s="39">
        <f>'Graphiques GE'!$B$106 + 'Graphiques GE'!$B$105</f>
        <v>0.85081879847224129</v>
      </c>
      <c r="AX72" s="39">
        <f>'Graphiques GE'!$B$105</f>
        <v>0.28695964354266373</v>
      </c>
      <c r="AY72" s="39">
        <f>'Graphiques GE'!$B$105</f>
        <v>0.28695964354266373</v>
      </c>
      <c r="AZ72" s="40">
        <f t="shared" si="55"/>
        <v>0.23799999999999999</v>
      </c>
      <c r="BA72" s="39">
        <f>'Graphiques GE'!$B$118 + 'Graphiques GE'!$B$117</f>
        <v>0.63197043463947278</v>
      </c>
      <c r="BB72" s="39">
        <f>'Graphiques GE'!$B$117</f>
        <v>0.23213710130613951</v>
      </c>
      <c r="BC72" s="39">
        <f>'Graphiques GE'!$B$117</f>
        <v>0.23213710130613951</v>
      </c>
      <c r="BD72" s="38">
        <f t="shared" si="56"/>
        <v>3.9999999999998925E-3</v>
      </c>
      <c r="BE72" s="39">
        <f>'Graphiques GE'!$B$130 + 'Graphiques GE'!$B$129</f>
        <v>0.70478713477952937</v>
      </c>
      <c r="BF72" s="39">
        <f>'Graphiques GE'!$B$129</f>
        <v>0.23582880144619614</v>
      </c>
      <c r="BG72" s="39">
        <f>'Graphiques GE'!$B$129</f>
        <v>0.23582880144619614</v>
      </c>
      <c r="BH72" s="40">
        <f t="shared" si="57"/>
        <v>9.1000000000000081E-2</v>
      </c>
      <c r="BI72" s="39">
        <f>'Graphiques GE'!$B$142 + 'Graphiques GE'!$B$141</f>
        <v>0.81153767405702248</v>
      </c>
      <c r="BJ72" s="39">
        <f>'Graphiques GE'!$B$141</f>
        <v>0.23391267405702243</v>
      </c>
      <c r="BK72" s="39">
        <f>'Graphiques GE'!$B$141</f>
        <v>0.23391267405702243</v>
      </c>
      <c r="BL72" s="38">
        <f t="shared" si="58"/>
        <v>0.21600000000000008</v>
      </c>
      <c r="BM72" s="39">
        <f>'Graphiques GE'!$B$154 + 'Graphiques DE'!$B$153</f>
        <v>0.56607605340781397</v>
      </c>
      <c r="BN72" s="39">
        <f>'Graphiques GE'!$B$153</f>
        <v>0.22173892314865171</v>
      </c>
      <c r="BO72" s="39">
        <f>'Graphiques GE'!$B$153</f>
        <v>0.22173892314865171</v>
      </c>
      <c r="BP72" s="40">
        <f t="shared" si="59"/>
        <v>7.4999999999999956E-2</v>
      </c>
      <c r="BQ72" s="39">
        <f>'Graphiques GE'!$B$166 + 'Graphiques GE'!$B$165</f>
        <v>0.56460143918447681</v>
      </c>
      <c r="BR72" s="39">
        <f>'Graphiques GE'!$B$165</f>
        <v>0.21880977251781006</v>
      </c>
      <c r="BS72" s="39">
        <f>'Graphiques GE'!$B$165</f>
        <v>0.21880977251781006</v>
      </c>
      <c r="BT72" s="38">
        <f t="shared" si="60"/>
        <v>0.13099999999999995</v>
      </c>
      <c r="BU72" s="39">
        <f>'Graphiques GE'!$B$178 + 'Graphiques GE'!$B$177</f>
        <v>0.57161198703238969</v>
      </c>
      <c r="BV72" s="39">
        <f>'Graphiques GE'!$B$177</f>
        <v>0.20072309814350064</v>
      </c>
      <c r="BW72" s="39">
        <f>'Graphiques GE'!$B$177</f>
        <v>0.20072309814350064</v>
      </c>
      <c r="BX72" s="40">
        <f t="shared" si="61"/>
        <v>0.10399999999999998</v>
      </c>
      <c r="BY72" s="39">
        <f>'Graphiques GE'!$B$190 + 'Graphiques GE'!$B$189</f>
        <v>0.6523419865284209</v>
      </c>
      <c r="BZ72" s="39">
        <f>'Graphiques GE'!$B$189</f>
        <v>0.21467531986175423</v>
      </c>
      <c r="CA72" s="39">
        <f>'Graphiques GE'!$B$189</f>
        <v>0.21467531986175423</v>
      </c>
    </row>
    <row r="73" spans="1:79">
      <c r="A73" s="45">
        <v>43654</v>
      </c>
      <c r="B73" s="94">
        <f>ROW()-1</f>
        <v>72</v>
      </c>
      <c r="C73" s="91">
        <v>53116631</v>
      </c>
      <c r="D73" s="46">
        <v>24</v>
      </c>
      <c r="E73" s="61">
        <v>7.0000000000000007E-2</v>
      </c>
      <c r="F73" s="92">
        <v>0.76400000000000001</v>
      </c>
      <c r="G73" s="53">
        <v>0.16600000000000001</v>
      </c>
      <c r="H73" s="92">
        <v>0.76500000000000001</v>
      </c>
      <c r="I73" s="53">
        <v>0.628</v>
      </c>
      <c r="J73" s="92">
        <v>0.54800000000000004</v>
      </c>
      <c r="K73" s="53">
        <v>0.56200000000000006</v>
      </c>
      <c r="L73" s="92">
        <v>0.625</v>
      </c>
      <c r="M73" s="53">
        <v>0.61799999999999999</v>
      </c>
      <c r="N73" s="92">
        <v>0.55900000000000005</v>
      </c>
      <c r="O73" s="53">
        <v>0.65500000000000003</v>
      </c>
      <c r="P73" s="92">
        <v>0.56599999999999995</v>
      </c>
      <c r="Q73" s="53">
        <v>0.54400000000000004</v>
      </c>
      <c r="R73" s="92">
        <v>0.46</v>
      </c>
      <c r="S73" s="95">
        <v>0.49299999999999999</v>
      </c>
      <c r="T73" s="47">
        <f t="shared" si="47"/>
        <v>0</v>
      </c>
      <c r="U73" s="48">
        <f>'Graphiques GE'!$B$22 + 'Graphiques GE'!$B$21</f>
        <v>0.28739434335457836</v>
      </c>
      <c r="V73" s="48">
        <f>'Graphiques GE'!$B$21</f>
        <v>0.10722767668791168</v>
      </c>
      <c r="W73" s="48">
        <f>'Graphiques GE'!$B$21</f>
        <v>0.10722767668791168</v>
      </c>
      <c r="X73" s="49">
        <f t="shared" si="48"/>
        <v>0</v>
      </c>
      <c r="Y73" s="50">
        <f>'Graphiques GE'!$B$34 + 'Graphiques GE'!$B$33</f>
        <v>1.0536708580760026</v>
      </c>
      <c r="Z73" s="50">
        <f>'Graphiques GE'!$B$33</f>
        <v>0.29533752474266894</v>
      </c>
      <c r="AA73" s="50">
        <f>'Graphiques GE'!$B$33</f>
        <v>0.29533752474266894</v>
      </c>
      <c r="AB73" s="51">
        <f t="shared" si="49"/>
        <v>0</v>
      </c>
      <c r="AC73" s="50">
        <f>'Graphiques GE'!$B$46 + 'Graphiques GE'!$B$45</f>
        <v>0.37178314944023255</v>
      </c>
      <c r="AD73" s="50">
        <f>'Graphiques GE'!$B$45</f>
        <v>0.14225537166245478</v>
      </c>
      <c r="AE73" s="50">
        <f>'Graphiques GE'!$B$45</f>
        <v>0.14225537166245478</v>
      </c>
      <c r="AF73" s="49">
        <f t="shared" si="50"/>
        <v>0</v>
      </c>
      <c r="AG73" s="50">
        <f>'Graphiques GE'!$B$58 + 'Graphiques DE'!$B$57</f>
        <v>0.53699975053963456</v>
      </c>
      <c r="AH73" s="50">
        <f>'Graphiques GE'!$B$57</f>
        <v>0.2075215244223875</v>
      </c>
      <c r="AI73" s="50">
        <f>'Graphiques GE'!$B$57</f>
        <v>0.2075215244223875</v>
      </c>
      <c r="AJ73" s="51">
        <f t="shared" si="51"/>
        <v>0</v>
      </c>
      <c r="AK73" s="50">
        <f>'Graphiques GE'!$B$70 + 'Graphiques GE'!$B$69</f>
        <v>0.5728575523025986</v>
      </c>
      <c r="AL73" s="50">
        <f>'Graphiques GE'!$B$69</f>
        <v>0.20042699674704309</v>
      </c>
      <c r="AM73" s="50">
        <f>'Graphiques GE'!$B$69</f>
        <v>0.20042699674704309</v>
      </c>
      <c r="AN73" s="49">
        <f t="shared" si="52"/>
        <v>0</v>
      </c>
      <c r="AO73" s="50">
        <f>'Graphiques GE'!$B$82 + 'Graphiques GE'!$B$81</f>
        <v>0.62056863786927963</v>
      </c>
      <c r="AP73" s="50">
        <f>'Graphiques GE'!$B$81</f>
        <v>0.23019363786927949</v>
      </c>
      <c r="AQ73" s="50">
        <f>'Graphiques GE'!$B$81</f>
        <v>0.23019363786927949</v>
      </c>
      <c r="AR73" s="51">
        <f t="shared" si="53"/>
        <v>0</v>
      </c>
      <c r="AS73" s="50">
        <f>'Graphiques GE'!$B$94 + 'Graphiques GE'!$B$93</f>
        <v>0.73969601685864683</v>
      </c>
      <c r="AT73" s="50">
        <f>'Graphiques GE'!$B$93</f>
        <v>0.25901546130309133</v>
      </c>
      <c r="AU73" s="50">
        <f>'Graphiques GE'!$B$93</f>
        <v>0.25901546130309133</v>
      </c>
      <c r="AV73" s="49">
        <f t="shared" si="54"/>
        <v>0</v>
      </c>
      <c r="AW73" s="50">
        <f>'Graphiques GE'!$B$106 + 'Graphiques GE'!$B$105</f>
        <v>0.85081879847224129</v>
      </c>
      <c r="AX73" s="50">
        <f>'Graphiques GE'!$B$105</f>
        <v>0.28695964354266373</v>
      </c>
      <c r="AY73" s="50">
        <f>'Graphiques GE'!$B$105</f>
        <v>0.28695964354266373</v>
      </c>
      <c r="AZ73" s="51">
        <f t="shared" si="55"/>
        <v>0</v>
      </c>
      <c r="BA73" s="50">
        <f>'Graphiques GE'!$B$118 + 'Graphiques GE'!$B$117</f>
        <v>0.63197043463947278</v>
      </c>
      <c r="BB73" s="50">
        <f>'Graphiques GE'!$B$117</f>
        <v>0.23213710130613951</v>
      </c>
      <c r="BC73" s="50">
        <f>'Graphiques GE'!$B$117</f>
        <v>0.23213710130613951</v>
      </c>
      <c r="BD73" s="49">
        <f t="shared" si="56"/>
        <v>0</v>
      </c>
      <c r="BE73" s="50">
        <f>'Graphiques GE'!$B$130 + 'Graphiques GE'!$B$129</f>
        <v>0.70478713477952937</v>
      </c>
      <c r="BF73" s="50">
        <f>'Graphiques GE'!$B$129</f>
        <v>0.23582880144619614</v>
      </c>
      <c r="BG73" s="50">
        <f>'Graphiques GE'!$B$129</f>
        <v>0.23582880144619614</v>
      </c>
      <c r="BH73" s="51">
        <f t="shared" si="57"/>
        <v>0</v>
      </c>
      <c r="BI73" s="50">
        <f>'Graphiques GE'!$B$142 + 'Graphiques GE'!$B$141</f>
        <v>0.81153767405702248</v>
      </c>
      <c r="BJ73" s="50">
        <f>'Graphiques GE'!$B$141</f>
        <v>0.23391267405702243</v>
      </c>
      <c r="BK73" s="50">
        <f>'Graphiques GE'!$B$141</f>
        <v>0.23391267405702243</v>
      </c>
      <c r="BL73" s="49">
        <f t="shared" si="58"/>
        <v>0</v>
      </c>
      <c r="BM73" s="50">
        <f>'Graphiques GE'!$B$154 + 'Graphiques DE'!$B$153</f>
        <v>0.56607605340781397</v>
      </c>
      <c r="BN73" s="50">
        <f>'Graphiques GE'!$B$153</f>
        <v>0.22173892314865171</v>
      </c>
      <c r="BO73" s="50">
        <f>'Graphiques GE'!$B$153</f>
        <v>0.22173892314865171</v>
      </c>
      <c r="BP73" s="51">
        <f t="shared" si="59"/>
        <v>0</v>
      </c>
      <c r="BQ73" s="50">
        <f>'Graphiques GE'!$B$166 + 'Graphiques GE'!$B$165</f>
        <v>0.56460143918447681</v>
      </c>
      <c r="BR73" s="50">
        <f>'Graphiques GE'!$B$165</f>
        <v>0.21880977251781006</v>
      </c>
      <c r="BS73" s="50">
        <f>'Graphiques GE'!$B$165</f>
        <v>0.21880977251781006</v>
      </c>
      <c r="BT73" s="49">
        <f t="shared" si="60"/>
        <v>0</v>
      </c>
      <c r="BU73" s="50">
        <f>'Graphiques GE'!$B$178 + 'Graphiques GE'!$B$177</f>
        <v>0.57161198703238969</v>
      </c>
      <c r="BV73" s="50">
        <f>'Graphiques GE'!$B$177</f>
        <v>0.20072309814350064</v>
      </c>
      <c r="BW73" s="50">
        <f>'Graphiques GE'!$B$177</f>
        <v>0.20072309814350064</v>
      </c>
      <c r="BX73" s="51">
        <f t="shared" si="61"/>
        <v>0</v>
      </c>
      <c r="BY73" s="50">
        <f>'Graphiques GE'!$B$190 + 'Graphiques GE'!$B$189</f>
        <v>0.6523419865284209</v>
      </c>
      <c r="BZ73" s="50">
        <f>'Graphiques GE'!$B$189</f>
        <v>0.21467531986175423</v>
      </c>
      <c r="CA73" s="50">
        <f>'Graphiques GE'!$B$189</f>
        <v>0.21467531986175423</v>
      </c>
    </row>
  </sheetData>
  <dataValidations count="2">
    <dataValidation allowBlank="1" showInputMessage="1" showErrorMessage="1" promptTitle="INSERER DATE" prompt="Insérer la date de la mesure indiquée sur le rapport" sqref="A2:A73"/>
    <dataValidation allowBlank="1" showInputMessage="1" showErrorMessage="1" promptTitle="TOUJOURS VERIFIER ET AJOUTER" prompt="Cette liste doit être OBLIGATOIREMENT en ordre croissant_x000a_Penser à AJOUTER le numéro suivant par odre chronologique des mesures " sqref="B2:B73"/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59999389629810485"/>
  </sheetPr>
  <dimension ref="A1:CA75"/>
  <sheetViews>
    <sheetView topLeftCell="AX1" zoomScale="90" zoomScaleNormal="90" workbookViewId="0">
      <pane ySplit="1" topLeftCell="A2" activePane="bottomLeft" state="frozen"/>
      <selection activeCell="G1" sqref="G1"/>
      <selection pane="bottomLeft" activeCell="F86" sqref="F86"/>
    </sheetView>
  </sheetViews>
  <sheetFormatPr baseColWidth="10" defaultRowHeight="15"/>
  <cols>
    <col min="1" max="1" width="14.85546875" style="23" bestFit="1" customWidth="1"/>
    <col min="2" max="2" width="16" style="24" bestFit="1" customWidth="1"/>
    <col min="3" max="3" width="11.5703125" style="24" customWidth="1"/>
    <col min="4" max="4" width="16" style="24" bestFit="1" customWidth="1"/>
    <col min="5" max="6" width="16" style="25" customWidth="1"/>
    <col min="7" max="19" width="15" style="25" customWidth="1"/>
    <col min="20" max="20" width="11.5703125" style="24" customWidth="1"/>
    <col min="21" max="23" width="16.140625" style="24" bestFit="1" customWidth="1"/>
    <col min="24" max="24" width="11.42578125" style="24"/>
    <col min="25" max="27" width="14.28515625" style="24" bestFit="1" customWidth="1"/>
    <col min="28" max="28" width="11.42578125" style="24"/>
    <col min="29" max="30" width="16" style="24" bestFit="1" customWidth="1"/>
    <col min="31" max="31" width="15.140625" style="24" bestFit="1" customWidth="1"/>
    <col min="32" max="16384" width="11.42578125" style="24"/>
  </cols>
  <sheetData>
    <row r="1" spans="1:79" ht="45">
      <c r="A1" s="23" t="s">
        <v>9</v>
      </c>
      <c r="B1" s="24" t="s">
        <v>8</v>
      </c>
      <c r="C1" s="24" t="s">
        <v>12</v>
      </c>
      <c r="D1" s="24" t="s">
        <v>13</v>
      </c>
      <c r="E1" s="32" t="s">
        <v>16</v>
      </c>
      <c r="F1" s="33" t="s">
        <v>29</v>
      </c>
      <c r="G1" s="32" t="s">
        <v>44</v>
      </c>
      <c r="H1" s="33" t="s">
        <v>17</v>
      </c>
      <c r="I1" s="32" t="s">
        <v>18</v>
      </c>
      <c r="J1" s="33" t="s">
        <v>19</v>
      </c>
      <c r="K1" s="32" t="s">
        <v>20</v>
      </c>
      <c r="L1" s="33" t="s">
        <v>21</v>
      </c>
      <c r="M1" s="32" t="s">
        <v>22</v>
      </c>
      <c r="N1" s="33" t="s">
        <v>23</v>
      </c>
      <c r="O1" s="32" t="s">
        <v>24</v>
      </c>
      <c r="P1" s="33" t="s">
        <v>25</v>
      </c>
      <c r="Q1" s="32" t="s">
        <v>26</v>
      </c>
      <c r="R1" s="33" t="s">
        <v>27</v>
      </c>
      <c r="S1" s="32" t="s">
        <v>28</v>
      </c>
      <c r="T1" s="28" t="s">
        <v>46</v>
      </c>
      <c r="U1" s="37" t="s">
        <v>47</v>
      </c>
      <c r="V1" s="37" t="s">
        <v>48</v>
      </c>
      <c r="W1" s="37" t="s">
        <v>49</v>
      </c>
      <c r="X1" s="26" t="s">
        <v>45</v>
      </c>
      <c r="Y1" s="37" t="s">
        <v>50</v>
      </c>
      <c r="Z1" s="37" t="s">
        <v>51</v>
      </c>
      <c r="AA1" s="37" t="s">
        <v>52</v>
      </c>
      <c r="AB1" s="28" t="s">
        <v>53</v>
      </c>
      <c r="AC1" s="37" t="s">
        <v>54</v>
      </c>
      <c r="AD1" s="37" t="s">
        <v>55</v>
      </c>
      <c r="AE1" s="37" t="s">
        <v>56</v>
      </c>
      <c r="AF1" s="26" t="s">
        <v>57</v>
      </c>
      <c r="AG1" s="37" t="s">
        <v>58</v>
      </c>
      <c r="AH1" s="37" t="s">
        <v>59</v>
      </c>
      <c r="AI1" s="37" t="s">
        <v>60</v>
      </c>
      <c r="AJ1" s="28" t="s">
        <v>66</v>
      </c>
      <c r="AK1" s="37" t="s">
        <v>67</v>
      </c>
      <c r="AL1" s="37" t="s">
        <v>69</v>
      </c>
      <c r="AM1" s="37" t="s">
        <v>61</v>
      </c>
      <c r="AN1" s="26" t="s">
        <v>70</v>
      </c>
      <c r="AO1" s="37" t="s">
        <v>71</v>
      </c>
      <c r="AP1" s="37" t="s">
        <v>68</v>
      </c>
      <c r="AQ1" s="37" t="s">
        <v>62</v>
      </c>
      <c r="AR1" s="28" t="s">
        <v>72</v>
      </c>
      <c r="AS1" s="37" t="s">
        <v>73</v>
      </c>
      <c r="AT1" s="37" t="s">
        <v>74</v>
      </c>
      <c r="AU1" s="37" t="s">
        <v>63</v>
      </c>
      <c r="AV1" s="26" t="s">
        <v>75</v>
      </c>
      <c r="AW1" s="37" t="s">
        <v>76</v>
      </c>
      <c r="AX1" s="37" t="s">
        <v>77</v>
      </c>
      <c r="AY1" s="37" t="s">
        <v>64</v>
      </c>
      <c r="AZ1" s="28" t="s">
        <v>78</v>
      </c>
      <c r="BA1" s="37" t="s">
        <v>79</v>
      </c>
      <c r="BB1" s="37" t="s">
        <v>80</v>
      </c>
      <c r="BC1" s="37" t="s">
        <v>81</v>
      </c>
      <c r="BD1" s="26" t="s">
        <v>82</v>
      </c>
      <c r="BE1" s="37" t="s">
        <v>83</v>
      </c>
      <c r="BF1" s="37" t="s">
        <v>84</v>
      </c>
      <c r="BG1" s="37" t="s">
        <v>85</v>
      </c>
      <c r="BH1" s="28" t="s">
        <v>86</v>
      </c>
      <c r="BI1" s="37" t="s">
        <v>87</v>
      </c>
      <c r="BJ1" s="37" t="s">
        <v>88</v>
      </c>
      <c r="BK1" s="37" t="s">
        <v>89</v>
      </c>
      <c r="BL1" s="26" t="s">
        <v>90</v>
      </c>
      <c r="BM1" s="37" t="s">
        <v>91</v>
      </c>
      <c r="BN1" s="37" t="s">
        <v>92</v>
      </c>
      <c r="BO1" s="37" t="s">
        <v>93</v>
      </c>
      <c r="BP1" s="28" t="s">
        <v>94</v>
      </c>
      <c r="BQ1" s="37" t="s">
        <v>95</v>
      </c>
      <c r="BR1" s="37" t="s">
        <v>96</v>
      </c>
      <c r="BS1" s="37" t="s">
        <v>97</v>
      </c>
      <c r="BT1" s="26" t="s">
        <v>98</v>
      </c>
      <c r="BU1" s="37" t="s">
        <v>99</v>
      </c>
      <c r="BV1" s="37" t="s">
        <v>100</v>
      </c>
      <c r="BW1" s="37" t="s">
        <v>101</v>
      </c>
      <c r="BX1" s="28" t="s">
        <v>65</v>
      </c>
      <c r="BY1" s="37" t="s">
        <v>102</v>
      </c>
      <c r="BZ1" s="37" t="s">
        <v>103</v>
      </c>
      <c r="CA1" s="37" t="s">
        <v>104</v>
      </c>
    </row>
    <row r="2" spans="1:79">
      <c r="A2" s="72">
        <v>43466</v>
      </c>
      <c r="B2" s="68">
        <f t="shared" ref="B2:B33" si="0">ROW()-1</f>
        <v>1</v>
      </c>
      <c r="C2" s="19">
        <v>52875796</v>
      </c>
      <c r="D2" s="68" t="e">
        <f>NA()</f>
        <v>#N/A</v>
      </c>
      <c r="E2" s="29">
        <v>0.35</v>
      </c>
      <c r="F2" s="27">
        <v>0.32</v>
      </c>
      <c r="G2" s="29">
        <v>0.04</v>
      </c>
      <c r="H2" s="27">
        <v>0.43</v>
      </c>
      <c r="I2" s="29">
        <v>0.26</v>
      </c>
      <c r="J2" s="27">
        <v>0.33</v>
      </c>
      <c r="K2" s="29">
        <v>0.35</v>
      </c>
      <c r="L2" s="27">
        <v>0.25</v>
      </c>
      <c r="M2" s="29">
        <v>0.3</v>
      </c>
      <c r="N2" s="27">
        <v>0.35</v>
      </c>
      <c r="O2" s="29">
        <v>0.27</v>
      </c>
      <c r="P2" s="27">
        <v>0.21</v>
      </c>
      <c r="Q2" s="29">
        <v>0.21</v>
      </c>
      <c r="R2" s="27">
        <v>0.31</v>
      </c>
      <c r="S2" s="29">
        <v>0.32</v>
      </c>
      <c r="T2" s="36">
        <f>MAX(E2:E3)-MIN(E2:E3)</f>
        <v>0.15999999999999998</v>
      </c>
      <c r="U2" s="37">
        <f>'Graphiques DE'!$B$22 + 'Graphiques DE'!$B$21</f>
        <v>0.28515834799243711</v>
      </c>
      <c r="V2" s="37">
        <f>'Graphiques DE'!$B$21</f>
        <v>9.5874564208653326E-2</v>
      </c>
      <c r="W2" s="37">
        <f>'Graphiques DE'!$B$21</f>
        <v>9.5874564208653326E-2</v>
      </c>
      <c r="X2" s="42">
        <f>MAX(F2:F3)-MIN(F2:F3)</f>
        <v>2.0000000000000018E-2</v>
      </c>
      <c r="Y2" s="69">
        <f>'Graphiques DE'!$B$34 + 'Graphiques DE'!$B$33</f>
        <v>0.65151501094159259</v>
      </c>
      <c r="Z2" s="69">
        <f>'Graphiques DE'!$B$33</f>
        <v>0.20747447040105213</v>
      </c>
      <c r="AA2" s="69">
        <f>'Graphiques DE'!$B$33</f>
        <v>0.20747447040105213</v>
      </c>
      <c r="AB2" s="36">
        <f>MAX(G2:G3)-MIN(G2:G3)</f>
        <v>0.37</v>
      </c>
      <c r="AC2" s="69">
        <f>'Graphiques DE'!$B$46 + 'Graphiques DE'!$B$45</f>
        <v>0.3813105613504455</v>
      </c>
      <c r="AD2" s="69">
        <f>'Graphiques DE'!$B$45</f>
        <v>0.13449975053963459</v>
      </c>
      <c r="AE2" s="69">
        <f>'Graphiques DE'!$B$45</f>
        <v>0.13449975053963459</v>
      </c>
      <c r="AF2" s="42">
        <f>MAX(H2:H3)-MIN(H2:H3)</f>
        <v>0.15999999999999998</v>
      </c>
      <c r="AG2" s="69">
        <f>'Graphiques DE'!$B$58 + 'Graphiques DE'!$B$57</f>
        <v>0.53120245324233717</v>
      </c>
      <c r="AH2" s="69">
        <f>'Graphiques DE'!$B$57</f>
        <v>0.13449975053963459</v>
      </c>
      <c r="AI2" s="69">
        <f>'Graphiques DE'!$B$57</f>
        <v>0.13449975053963459</v>
      </c>
      <c r="AJ2" s="36">
        <f>MAX(I2:I3)-MIN(I2:I3)</f>
        <v>0.2</v>
      </c>
      <c r="AK2" s="69">
        <f>'Graphiques DE'!$B$70 + 'Graphiques DE'!$B$69</f>
        <v>0.56816249969801413</v>
      </c>
      <c r="AL2" s="69">
        <f>'Graphiques DE'!$B$69</f>
        <v>0.17994628348179792</v>
      </c>
      <c r="AM2" s="69">
        <f>'Graphiques DE'!$B$69</f>
        <v>0.17994628348179792</v>
      </c>
      <c r="AN2" s="42">
        <f t="shared" ref="AN2:AN33" si="1">MAX(J2:J3)-MIN(J2:J3)</f>
        <v>0.15999999999999998</v>
      </c>
      <c r="AO2" s="69">
        <f>'Graphiques DE'!$B$82 + 'Graphiques DE'!$B$81</f>
        <v>0.62142273561986772</v>
      </c>
      <c r="AP2" s="69">
        <f>'Graphiques DE'!$B$81</f>
        <v>0.18777408697121897</v>
      </c>
      <c r="AQ2" s="69">
        <f>'Graphiques DE'!$B$81</f>
        <v>0.18777408697121897</v>
      </c>
      <c r="AR2" s="36">
        <f>MAX(K2:K3)-MIN(K2:K3)</f>
        <v>0.24</v>
      </c>
      <c r="AS2" s="69">
        <f>'Graphiques DE'!$B$94 + 'Graphiques DE'!$B$93</f>
        <v>0.73690112383285822</v>
      </c>
      <c r="AT2" s="69">
        <f>'Graphiques DE'!$B$93</f>
        <v>0.20383355626529071</v>
      </c>
      <c r="AU2" s="69">
        <f>'Graphiques DE'!$B$93</f>
        <v>0.20383355626529071</v>
      </c>
      <c r="AV2" s="42">
        <f>MAX(L2:L3)-MIN(L2:L3)</f>
        <v>0.39</v>
      </c>
      <c r="AW2" s="69">
        <f>'Graphiques DE'!$B$106 + 'Graphiques DE'!$B$105</f>
        <v>0.83312625588569733</v>
      </c>
      <c r="AX2" s="69">
        <f>'Graphiques DE'!$B$105</f>
        <v>0.23020733696677867</v>
      </c>
      <c r="AY2" s="69">
        <f>'Graphiques DE'!$B$105</f>
        <v>0.23020733696677867</v>
      </c>
      <c r="AZ2" s="36">
        <f t="shared" ref="AZ2:AZ33" si="2">MAX(M2:M3)-MIN(M2:M3)</f>
        <v>0.10999999999999999</v>
      </c>
      <c r="BA2" s="69">
        <f>'Graphiques DE'!$B$118 + 'Graphiques DE'!$B$117</f>
        <v>0.65426085726737337</v>
      </c>
      <c r="BB2" s="69">
        <f>'Graphiques DE'!$B$117</f>
        <v>0.15143653294304904</v>
      </c>
      <c r="BC2" s="69">
        <f>'Graphiques DE'!$B$117</f>
        <v>0.15143653294304904</v>
      </c>
      <c r="BD2" s="42">
        <f t="shared" ref="BD2:BD33" si="3">MAX(N2:N3)-MIN(N2:N3)</f>
        <v>3.0000000000000027E-2</v>
      </c>
      <c r="BE2" s="69">
        <f>'Graphiques DE'!$B$130 + 'Graphiques DE'!$B$129</f>
        <v>0.61541298732488015</v>
      </c>
      <c r="BF2" s="69">
        <f>'Graphiques DE'!$B$129</f>
        <v>0.15384541975731275</v>
      </c>
      <c r="BG2" s="69">
        <f>'Graphiques DE'!$B$129</f>
        <v>0.15384541975731275</v>
      </c>
      <c r="BH2" s="36">
        <f t="shared" ref="BH2:BH33" si="4">MAX(O2:O3)-MIN(O2:O3)</f>
        <v>0</v>
      </c>
      <c r="BI2" s="69">
        <f>'Graphiques DE'!$B$142 + 'Graphiques DE'!$B$141</f>
        <v>0.59715869831984925</v>
      </c>
      <c r="BJ2" s="69">
        <f>'Graphiques DE'!$B$141</f>
        <v>0.16549653615768714</v>
      </c>
      <c r="BK2" s="69">
        <f>'Graphiques DE'!$B$141</f>
        <v>0.16549653615768714</v>
      </c>
      <c r="BL2" s="42">
        <f t="shared" ref="BL2:BL33" si="5">MAX(P2:P3)-MIN(P2:P3)</f>
        <v>0.11000000000000001</v>
      </c>
      <c r="BM2" s="69">
        <f>'Graphiques DE'!$B$154 + 'Graphiques DE'!$B$153</f>
        <v>0.51993603839279889</v>
      </c>
      <c r="BN2" s="69">
        <f>'Graphiques DE'!$B$153</f>
        <v>0.19389549785225843</v>
      </c>
      <c r="BO2" s="69">
        <f>'Graphiques DE'!$B$153</f>
        <v>0.19389549785225843</v>
      </c>
      <c r="BP2" s="36">
        <f t="shared" ref="BP2:BP33" si="6">MAX(Q2:Q3)-MIN(Q2:Q3)</f>
        <v>6.0000000000000026E-2</v>
      </c>
      <c r="BQ2" s="69">
        <f>'Graphiques DE'!$B$166 + 'Graphiques DE'!$B$165</f>
        <v>0.4734434170029016</v>
      </c>
      <c r="BR2" s="69">
        <f>'Graphiques DE'!$B$165</f>
        <v>0.17891638997587456</v>
      </c>
      <c r="BS2" s="69">
        <f>'Graphiques DE'!$B$165</f>
        <v>0.17891638997587456</v>
      </c>
      <c r="BT2" s="42">
        <f t="shared" ref="BT2:BT33" si="7">MAX(R2:R3)-MIN(R2:R3)</f>
        <v>0.09</v>
      </c>
      <c r="BU2" s="69">
        <f>'Graphiques DE'!$B$178 + 'Graphiques DE'!$B$177</f>
        <v>0.44200824799043215</v>
      </c>
      <c r="BV2" s="69">
        <f>'Graphiques DE'!$B$177</f>
        <v>0.16281905880124295</v>
      </c>
      <c r="BW2" s="69">
        <f>'Graphiques DE'!$B$177</f>
        <v>0.16281905880124295</v>
      </c>
      <c r="BX2" s="36">
        <f t="shared" ref="BX2:BX33" si="8">MAX(S2:S3)-MIN(S2:S3)</f>
        <v>0.24</v>
      </c>
      <c r="BY2" s="69">
        <f>'Graphiques DE'!$B$190 + 'Graphiques DE'!$B$189</f>
        <v>0.46971044869251488</v>
      </c>
      <c r="BZ2" s="69">
        <f>'Graphiques DE'!$B$189</f>
        <v>0.17112936761143382</v>
      </c>
      <c r="CA2" s="69">
        <f>'Graphiques DE'!$B$189</f>
        <v>0.17112936761143382</v>
      </c>
    </row>
    <row r="3" spans="1:79">
      <c r="A3" s="72">
        <v>43466</v>
      </c>
      <c r="B3" s="68">
        <f t="shared" si="0"/>
        <v>2</v>
      </c>
      <c r="C3" s="19">
        <v>52875800</v>
      </c>
      <c r="D3" s="68" t="e">
        <f>NA()</f>
        <v>#N/A</v>
      </c>
      <c r="E3" s="29">
        <v>0.19</v>
      </c>
      <c r="F3" s="27">
        <v>0.34</v>
      </c>
      <c r="G3" s="29">
        <v>0.41</v>
      </c>
      <c r="H3" s="27">
        <v>0.59</v>
      </c>
      <c r="I3" s="29">
        <v>0.46</v>
      </c>
      <c r="J3" s="27">
        <v>0.49</v>
      </c>
      <c r="K3" s="29">
        <v>0.59</v>
      </c>
      <c r="L3" s="27">
        <v>0.64</v>
      </c>
      <c r="M3" s="29">
        <v>0.41</v>
      </c>
      <c r="N3" s="27">
        <v>0.38</v>
      </c>
      <c r="O3" s="29">
        <v>0.27</v>
      </c>
      <c r="P3" s="27">
        <v>0.32</v>
      </c>
      <c r="Q3" s="29">
        <v>0.27</v>
      </c>
      <c r="R3" s="27">
        <v>0.22</v>
      </c>
      <c r="S3" s="29">
        <v>0.08</v>
      </c>
      <c r="T3" s="36">
        <f t="shared" ref="T3:T63" si="9">MAX(E3:E4)-MIN(E3:E4)</f>
        <v>9.9999999999999978E-2</v>
      </c>
      <c r="U3" s="69">
        <f>'Graphiques DE'!$B$22 + 'Graphiques DE'!$B$21</f>
        <v>0.28515834799243711</v>
      </c>
      <c r="V3" s="69">
        <f>'Graphiques DE'!$B$21</f>
        <v>9.5874564208653326E-2</v>
      </c>
      <c r="W3" s="69">
        <f>'Graphiques DE'!$B$21</f>
        <v>9.5874564208653326E-2</v>
      </c>
      <c r="X3" s="42">
        <f t="shared" ref="X3:X63" si="10">MAX(F3:F4)-MIN(F3:F4)</f>
        <v>0.45</v>
      </c>
      <c r="Y3" s="69">
        <f>'Graphiques DE'!$B$34 + 'Graphiques DE'!$B$33</f>
        <v>0.65151501094159259</v>
      </c>
      <c r="Z3" s="69">
        <f>'Graphiques DE'!$B$33</f>
        <v>0.20747447040105213</v>
      </c>
      <c r="AA3" s="69">
        <f>'Graphiques DE'!$B$33</f>
        <v>0.20747447040105213</v>
      </c>
      <c r="AB3" s="36">
        <f t="shared" ref="AB3:AB63" si="11">MAX(G3:G4)-MIN(G3:G4)</f>
        <v>0.14999999999999997</v>
      </c>
      <c r="AC3" s="69">
        <f>'Graphiques DE'!$B$46 + 'Graphiques DE'!$B$45</f>
        <v>0.3813105613504455</v>
      </c>
      <c r="AD3" s="69">
        <f>'Graphiques DE'!$B$45</f>
        <v>0.13449975053963459</v>
      </c>
      <c r="AE3" s="69">
        <f>'Graphiques DE'!$B$45</f>
        <v>0.13449975053963459</v>
      </c>
      <c r="AF3" s="42">
        <f t="shared" ref="AF3:AF63" si="12">MAX(H3:H4)-MIN(H3:H4)</f>
        <v>7.0000000000000062E-2</v>
      </c>
      <c r="AG3" s="69">
        <f>'Graphiques DE'!$B$58 + 'Graphiques DE'!$B$57</f>
        <v>0.53120245324233717</v>
      </c>
      <c r="AH3" s="69">
        <f>'Graphiques DE'!$B$57</f>
        <v>0.13449975053963459</v>
      </c>
      <c r="AI3" s="69">
        <f>'Graphiques DE'!$B$57</f>
        <v>0.13449975053963459</v>
      </c>
      <c r="AJ3" s="36">
        <f t="shared" ref="AJ3:AJ63" si="13">MAX(I3:I4)-MIN(I3:I4)</f>
        <v>0.14999999999999997</v>
      </c>
      <c r="AK3" s="69">
        <f>'Graphiques DE'!$B$70 + 'Graphiques DE'!$B$69</f>
        <v>0.56816249969801413</v>
      </c>
      <c r="AL3" s="69">
        <f>'Graphiques DE'!$B$69</f>
        <v>0.17994628348179792</v>
      </c>
      <c r="AM3" s="69">
        <f>'Graphiques DE'!$B$69</f>
        <v>0.17994628348179792</v>
      </c>
      <c r="AN3" s="42">
        <f t="shared" si="1"/>
        <v>0</v>
      </c>
      <c r="AO3" s="69">
        <f>'Graphiques DE'!$B$82 + 'Graphiques DE'!$B$81</f>
        <v>0.62142273561986772</v>
      </c>
      <c r="AP3" s="69">
        <f>'Graphiques DE'!$B$81</f>
        <v>0.18777408697121897</v>
      </c>
      <c r="AQ3" s="69">
        <f>'Graphiques DE'!$B$81</f>
        <v>0.18777408697121897</v>
      </c>
      <c r="AR3" s="36">
        <f t="shared" ref="AR3:AR63" si="14">MAX(K3:K4)-MIN(K3:K4)</f>
        <v>8.9999999999999969E-2</v>
      </c>
      <c r="AS3" s="69">
        <f>'Graphiques DE'!$B$94 + 'Graphiques DE'!$B$93</f>
        <v>0.73690112383285822</v>
      </c>
      <c r="AT3" s="69">
        <f>'Graphiques DE'!$B$93</f>
        <v>0.20383355626529071</v>
      </c>
      <c r="AU3" s="69">
        <f>'Graphiques DE'!$B$93</f>
        <v>0.20383355626529071</v>
      </c>
      <c r="AV3" s="42">
        <f t="shared" ref="AV3:AV63" si="15">MAX(L3:L4)-MIN(L3:L4)</f>
        <v>0.23000000000000004</v>
      </c>
      <c r="AW3" s="69">
        <f>'Graphiques DE'!$B$106 + 'Graphiques DE'!$B$105</f>
        <v>0.83312625588569733</v>
      </c>
      <c r="AX3" s="69">
        <f>'Graphiques DE'!$B$105</f>
        <v>0.23020733696677867</v>
      </c>
      <c r="AY3" s="69">
        <f>'Graphiques DE'!$B$105</f>
        <v>0.23020733696677867</v>
      </c>
      <c r="AZ3" s="36">
        <f t="shared" si="2"/>
        <v>0.21000000000000002</v>
      </c>
      <c r="BA3" s="69">
        <f>'Graphiques DE'!$B$118 + 'Graphiques DE'!$B$117</f>
        <v>0.65426085726737337</v>
      </c>
      <c r="BB3" s="69">
        <f>'Graphiques DE'!$B$117</f>
        <v>0.15143653294304904</v>
      </c>
      <c r="BC3" s="69">
        <f>'Graphiques DE'!$B$117</f>
        <v>0.15143653294304904</v>
      </c>
      <c r="BD3" s="42">
        <f t="shared" si="3"/>
        <v>0.30000000000000004</v>
      </c>
      <c r="BE3" s="69">
        <f>'Graphiques DE'!$B$130 + 'Graphiques DE'!$B$129</f>
        <v>0.61541298732488015</v>
      </c>
      <c r="BF3" s="69">
        <f>'Graphiques DE'!$B$129</f>
        <v>0.15384541975731275</v>
      </c>
      <c r="BG3" s="69">
        <f>'Graphiques DE'!$B$129</f>
        <v>0.15384541975731275</v>
      </c>
      <c r="BH3" s="36">
        <f t="shared" si="4"/>
        <v>0.41000000000000003</v>
      </c>
      <c r="BI3" s="69">
        <f>'Graphiques DE'!$B$142 + 'Graphiques DE'!$B$141</f>
        <v>0.59715869831984925</v>
      </c>
      <c r="BJ3" s="69">
        <f>'Graphiques DE'!$B$141</f>
        <v>0.16549653615768714</v>
      </c>
      <c r="BK3" s="69">
        <f>'Graphiques DE'!$B$141</f>
        <v>0.16549653615768714</v>
      </c>
      <c r="BL3" s="42">
        <f t="shared" si="5"/>
        <v>4.9999999999999989E-2</v>
      </c>
      <c r="BM3" s="69">
        <f>'Graphiques DE'!$B$154 + 'Graphiques DE'!$B$153</f>
        <v>0.51993603839279889</v>
      </c>
      <c r="BN3" s="69">
        <f>'Graphiques DE'!$B$153</f>
        <v>0.19389549785225843</v>
      </c>
      <c r="BO3" s="69">
        <f>'Graphiques DE'!$B$153</f>
        <v>0.19389549785225843</v>
      </c>
      <c r="BP3" s="36">
        <f t="shared" si="6"/>
        <v>0.16000000000000003</v>
      </c>
      <c r="BQ3" s="69">
        <f>'Graphiques DE'!$B$166 + 'Graphiques DE'!$B$165</f>
        <v>0.4734434170029016</v>
      </c>
      <c r="BR3" s="69">
        <f>'Graphiques DE'!$B$165</f>
        <v>0.17891638997587456</v>
      </c>
      <c r="BS3" s="69">
        <f>'Graphiques DE'!$B$165</f>
        <v>0.17891638997587456</v>
      </c>
      <c r="BT3" s="42">
        <f t="shared" si="7"/>
        <v>4.9999999999999989E-2</v>
      </c>
      <c r="BU3" s="69">
        <f>'Graphiques DE'!$B$178 + 'Graphiques DE'!$B$177</f>
        <v>0.44200824799043215</v>
      </c>
      <c r="BV3" s="69">
        <f>'Graphiques DE'!$B$177</f>
        <v>0.16281905880124295</v>
      </c>
      <c r="BW3" s="69">
        <f>'Graphiques DE'!$B$177</f>
        <v>0.16281905880124295</v>
      </c>
      <c r="BX3" s="36">
        <f t="shared" si="8"/>
        <v>0.25</v>
      </c>
      <c r="BY3" s="69">
        <f>'Graphiques DE'!$B$190 + 'Graphiques DE'!$B$189</f>
        <v>0.46971044869251488</v>
      </c>
      <c r="BZ3" s="69">
        <f>'Graphiques DE'!$B$189</f>
        <v>0.17112936761143382</v>
      </c>
      <c r="CA3" s="69">
        <f>'Graphiques DE'!$B$189</f>
        <v>0.17112936761143382</v>
      </c>
    </row>
    <row r="4" spans="1:79">
      <c r="A4" s="72">
        <v>43466</v>
      </c>
      <c r="B4" s="68">
        <f t="shared" si="0"/>
        <v>3</v>
      </c>
      <c r="C4" s="19">
        <v>52882878</v>
      </c>
      <c r="D4" s="68" t="e">
        <f>NA()</f>
        <v>#N/A</v>
      </c>
      <c r="E4" s="29">
        <v>0.28999999999999998</v>
      </c>
      <c r="F4" s="27">
        <v>0.79</v>
      </c>
      <c r="G4" s="29">
        <v>0.26</v>
      </c>
      <c r="H4" s="27">
        <v>0.66</v>
      </c>
      <c r="I4" s="29">
        <v>0.61</v>
      </c>
      <c r="J4" s="27">
        <v>0.49</v>
      </c>
      <c r="K4" s="29">
        <v>0.5</v>
      </c>
      <c r="L4" s="27">
        <v>0.41</v>
      </c>
      <c r="M4" s="29">
        <v>0.62</v>
      </c>
      <c r="N4" s="27">
        <v>0.68</v>
      </c>
      <c r="O4" s="29">
        <v>0.68</v>
      </c>
      <c r="P4" s="27">
        <v>0.27</v>
      </c>
      <c r="Q4" s="29">
        <v>0.11</v>
      </c>
      <c r="R4" s="27">
        <v>0.17</v>
      </c>
      <c r="S4" s="29">
        <v>0.33</v>
      </c>
      <c r="T4" s="36">
        <f t="shared" si="9"/>
        <v>7.0000000000000007E-2</v>
      </c>
      <c r="U4" s="69">
        <f>'Graphiques DE'!$B$22 + 'Graphiques DE'!$B$21</f>
        <v>0.28515834799243711</v>
      </c>
      <c r="V4" s="69">
        <f>'Graphiques DE'!$B$21</f>
        <v>9.5874564208653326E-2</v>
      </c>
      <c r="W4" s="69">
        <f>'Graphiques DE'!$B$21</f>
        <v>9.5874564208653326E-2</v>
      </c>
      <c r="X4" s="42">
        <f t="shared" si="10"/>
        <v>0.35000000000000003</v>
      </c>
      <c r="Y4" s="69">
        <f>'Graphiques DE'!$B$34 + 'Graphiques DE'!$B$33</f>
        <v>0.65151501094159259</v>
      </c>
      <c r="Z4" s="69">
        <f>'Graphiques DE'!$B$33</f>
        <v>0.20747447040105213</v>
      </c>
      <c r="AA4" s="69">
        <f>'Graphiques DE'!$B$33</f>
        <v>0.20747447040105213</v>
      </c>
      <c r="AB4" s="36">
        <f t="shared" si="11"/>
        <v>7.0000000000000007E-2</v>
      </c>
      <c r="AC4" s="69">
        <f>'Graphiques DE'!$B$46 + 'Graphiques DE'!$B$45</f>
        <v>0.3813105613504455</v>
      </c>
      <c r="AD4" s="69">
        <f>'Graphiques DE'!$B$45</f>
        <v>0.13449975053963459</v>
      </c>
      <c r="AE4" s="69">
        <f>'Graphiques DE'!$B$45</f>
        <v>0.13449975053963459</v>
      </c>
      <c r="AF4" s="42">
        <f t="shared" si="12"/>
        <v>0.2</v>
      </c>
      <c r="AG4" s="69">
        <f>'Graphiques DE'!$B$58 + 'Graphiques DE'!$B$57</f>
        <v>0.53120245324233717</v>
      </c>
      <c r="AH4" s="69">
        <f>'Graphiques DE'!$B$57</f>
        <v>0.13449975053963459</v>
      </c>
      <c r="AI4" s="69">
        <f>'Graphiques DE'!$B$57</f>
        <v>0.13449975053963459</v>
      </c>
      <c r="AJ4" s="36">
        <f t="shared" si="13"/>
        <v>0.22999999999999998</v>
      </c>
      <c r="AK4" s="69">
        <f>'Graphiques DE'!$B$70 + 'Graphiques DE'!$B$69</f>
        <v>0.56816249969801413</v>
      </c>
      <c r="AL4" s="69">
        <f>'Graphiques DE'!$B$69</f>
        <v>0.17994628348179792</v>
      </c>
      <c r="AM4" s="69">
        <f>'Graphiques DE'!$B$69</f>
        <v>0.17994628348179792</v>
      </c>
      <c r="AN4" s="42">
        <f t="shared" si="1"/>
        <v>0.14000000000000001</v>
      </c>
      <c r="AO4" s="69">
        <f>'Graphiques DE'!$B$82 + 'Graphiques DE'!$B$81</f>
        <v>0.62142273561986772</v>
      </c>
      <c r="AP4" s="69">
        <f>'Graphiques DE'!$B$81</f>
        <v>0.18777408697121897</v>
      </c>
      <c r="AQ4" s="69">
        <f>'Graphiques DE'!$B$81</f>
        <v>0.18777408697121897</v>
      </c>
      <c r="AR4" s="36">
        <f t="shared" si="14"/>
        <v>2.0000000000000018E-2</v>
      </c>
      <c r="AS4" s="69">
        <f>'Graphiques DE'!$B$94 + 'Graphiques DE'!$B$93</f>
        <v>0.73690112383285822</v>
      </c>
      <c r="AT4" s="69">
        <f>'Graphiques DE'!$B$93</f>
        <v>0.20383355626529071</v>
      </c>
      <c r="AU4" s="69">
        <f>'Graphiques DE'!$B$93</f>
        <v>0.20383355626529071</v>
      </c>
      <c r="AV4" s="42">
        <f t="shared" si="15"/>
        <v>0.19</v>
      </c>
      <c r="AW4" s="69">
        <f>'Graphiques DE'!$B$106 + 'Graphiques DE'!$B$105</f>
        <v>0.83312625588569733</v>
      </c>
      <c r="AX4" s="69">
        <f>'Graphiques DE'!$B$105</f>
        <v>0.23020733696677867</v>
      </c>
      <c r="AY4" s="69">
        <f>'Graphiques DE'!$B$105</f>
        <v>0.23020733696677867</v>
      </c>
      <c r="AZ4" s="36">
        <f t="shared" si="2"/>
        <v>0.14000000000000001</v>
      </c>
      <c r="BA4" s="69">
        <f>'Graphiques DE'!$B$118 + 'Graphiques DE'!$B$117</f>
        <v>0.65426085726737337</v>
      </c>
      <c r="BB4" s="69">
        <f>'Graphiques DE'!$B$117</f>
        <v>0.15143653294304904</v>
      </c>
      <c r="BC4" s="69">
        <f>'Graphiques DE'!$B$117</f>
        <v>0.15143653294304904</v>
      </c>
      <c r="BD4" s="42">
        <f t="shared" si="3"/>
        <v>0.17000000000000004</v>
      </c>
      <c r="BE4" s="69">
        <f>'Graphiques DE'!$B$130 + 'Graphiques DE'!$B$129</f>
        <v>0.61541298732488015</v>
      </c>
      <c r="BF4" s="69">
        <f>'Graphiques DE'!$B$129</f>
        <v>0.15384541975731275</v>
      </c>
      <c r="BG4" s="69">
        <f>'Graphiques DE'!$B$129</f>
        <v>0.15384541975731275</v>
      </c>
      <c r="BH4" s="36">
        <f t="shared" si="4"/>
        <v>0.24000000000000005</v>
      </c>
      <c r="BI4" s="69">
        <f>'Graphiques DE'!$B$142 + 'Graphiques DE'!$B$141</f>
        <v>0.59715869831984925</v>
      </c>
      <c r="BJ4" s="69">
        <f>'Graphiques DE'!$B$141</f>
        <v>0.16549653615768714</v>
      </c>
      <c r="BK4" s="69">
        <f>'Graphiques DE'!$B$141</f>
        <v>0.16549653615768714</v>
      </c>
      <c r="BL4" s="42">
        <f t="shared" si="5"/>
        <v>9.0000000000000024E-2</v>
      </c>
      <c r="BM4" s="69">
        <f>'Graphiques DE'!$B$154 + 'Graphiques DE'!$B$153</f>
        <v>0.51993603839279889</v>
      </c>
      <c r="BN4" s="69">
        <f>'Graphiques DE'!$B$153</f>
        <v>0.19389549785225843</v>
      </c>
      <c r="BO4" s="69">
        <f>'Graphiques DE'!$B$153</f>
        <v>0.19389549785225843</v>
      </c>
      <c r="BP4" s="36">
        <f t="shared" si="6"/>
        <v>3.9999999999999994E-2</v>
      </c>
      <c r="BQ4" s="69">
        <f>'Graphiques DE'!$B$166 + 'Graphiques DE'!$B$165</f>
        <v>0.4734434170029016</v>
      </c>
      <c r="BR4" s="69">
        <f>'Graphiques DE'!$B$165</f>
        <v>0.17891638997587456</v>
      </c>
      <c r="BS4" s="69">
        <f>'Graphiques DE'!$B$165</f>
        <v>0.17891638997587456</v>
      </c>
      <c r="BT4" s="42">
        <f t="shared" si="7"/>
        <v>5.0000000000000017E-2</v>
      </c>
      <c r="BU4" s="69">
        <f>'Graphiques DE'!$B$178 + 'Graphiques DE'!$B$177</f>
        <v>0.44200824799043215</v>
      </c>
      <c r="BV4" s="69">
        <f>'Graphiques DE'!$B$177</f>
        <v>0.16281905880124295</v>
      </c>
      <c r="BW4" s="69">
        <f>'Graphiques DE'!$B$177</f>
        <v>0.16281905880124295</v>
      </c>
      <c r="BX4" s="36">
        <f t="shared" si="8"/>
        <v>0.19</v>
      </c>
      <c r="BY4" s="69">
        <f>'Graphiques DE'!$B$190 + 'Graphiques DE'!$B$189</f>
        <v>0.46971044869251488</v>
      </c>
      <c r="BZ4" s="69">
        <f>'Graphiques DE'!$B$189</f>
        <v>0.17112936761143382</v>
      </c>
      <c r="CA4" s="69">
        <f>'Graphiques DE'!$B$189</f>
        <v>0.17112936761143382</v>
      </c>
    </row>
    <row r="5" spans="1:79">
      <c r="A5" s="72">
        <v>43466</v>
      </c>
      <c r="B5" s="68">
        <f t="shared" si="0"/>
        <v>4</v>
      </c>
      <c r="C5" s="19">
        <v>52882888</v>
      </c>
      <c r="D5" s="68" t="e">
        <f>NA()</f>
        <v>#N/A</v>
      </c>
      <c r="E5" s="29">
        <v>0.36</v>
      </c>
      <c r="F5" s="27">
        <v>0.44</v>
      </c>
      <c r="G5" s="29">
        <v>0.19</v>
      </c>
      <c r="H5" s="27">
        <v>0.46</v>
      </c>
      <c r="I5" s="29">
        <v>0.38</v>
      </c>
      <c r="J5" s="27">
        <v>0.35</v>
      </c>
      <c r="K5" s="29">
        <v>0.52</v>
      </c>
      <c r="L5" s="27">
        <v>0.6</v>
      </c>
      <c r="M5" s="29">
        <v>0.48</v>
      </c>
      <c r="N5" s="27">
        <v>0.51</v>
      </c>
      <c r="O5" s="29">
        <v>0.44</v>
      </c>
      <c r="P5" s="27">
        <v>0.18</v>
      </c>
      <c r="Q5" s="29">
        <v>0.15</v>
      </c>
      <c r="R5" s="27">
        <v>0.12</v>
      </c>
      <c r="S5" s="29">
        <v>0.14000000000000001</v>
      </c>
      <c r="T5" s="36">
        <f t="shared" si="9"/>
        <v>0.15999999999999998</v>
      </c>
      <c r="U5" s="69">
        <f>'Graphiques DE'!$B$22 + 'Graphiques DE'!$B$21</f>
        <v>0.28515834799243711</v>
      </c>
      <c r="V5" s="69">
        <f>'Graphiques DE'!$B$21</f>
        <v>9.5874564208653326E-2</v>
      </c>
      <c r="W5" s="69">
        <f>'Graphiques DE'!$B$21</f>
        <v>9.5874564208653326E-2</v>
      </c>
      <c r="X5" s="42">
        <f t="shared" si="10"/>
        <v>0.14000000000000001</v>
      </c>
      <c r="Y5" s="69">
        <f>'Graphiques DE'!$B$34 + 'Graphiques DE'!$B$33</f>
        <v>0.65151501094159259</v>
      </c>
      <c r="Z5" s="69">
        <f>'Graphiques DE'!$B$33</f>
        <v>0.20747447040105213</v>
      </c>
      <c r="AA5" s="69">
        <f>'Graphiques DE'!$B$33</f>
        <v>0.20747447040105213</v>
      </c>
      <c r="AB5" s="36">
        <f t="shared" si="11"/>
        <v>0.18</v>
      </c>
      <c r="AC5" s="69">
        <f>'Graphiques DE'!$B$46 + 'Graphiques DE'!$B$45</f>
        <v>0.3813105613504455</v>
      </c>
      <c r="AD5" s="69">
        <f>'Graphiques DE'!$B$45</f>
        <v>0.13449975053963459</v>
      </c>
      <c r="AE5" s="69">
        <f>'Graphiques DE'!$B$45</f>
        <v>0.13449975053963459</v>
      </c>
      <c r="AF5" s="42">
        <f t="shared" si="12"/>
        <v>0.27</v>
      </c>
      <c r="AG5" s="69">
        <f>'Graphiques DE'!$B$58 + 'Graphiques DE'!$B$57</f>
        <v>0.53120245324233717</v>
      </c>
      <c r="AH5" s="69">
        <f>'Graphiques DE'!$B$57</f>
        <v>0.13449975053963459</v>
      </c>
      <c r="AI5" s="69">
        <f>'Graphiques DE'!$B$57</f>
        <v>0.13449975053963459</v>
      </c>
      <c r="AJ5" s="36">
        <f t="shared" si="13"/>
        <v>0.16</v>
      </c>
      <c r="AK5" s="69">
        <f>'Graphiques DE'!$B$70 + 'Graphiques DE'!$B$69</f>
        <v>0.56816249969801413</v>
      </c>
      <c r="AL5" s="69">
        <f>'Graphiques DE'!$B$69</f>
        <v>0.17994628348179792</v>
      </c>
      <c r="AM5" s="69">
        <f>'Graphiques DE'!$B$69</f>
        <v>0.17994628348179792</v>
      </c>
      <c r="AN5" s="42">
        <f t="shared" si="1"/>
        <v>0.15999999999999998</v>
      </c>
      <c r="AO5" s="69">
        <f>'Graphiques DE'!$B$82 + 'Graphiques DE'!$B$81</f>
        <v>0.62142273561986772</v>
      </c>
      <c r="AP5" s="69">
        <f>'Graphiques DE'!$B$81</f>
        <v>0.18777408697121897</v>
      </c>
      <c r="AQ5" s="69">
        <f>'Graphiques DE'!$B$81</f>
        <v>0.18777408697121897</v>
      </c>
      <c r="AR5" s="36">
        <f t="shared" si="14"/>
        <v>4.0000000000000036E-2</v>
      </c>
      <c r="AS5" s="69">
        <f>'Graphiques DE'!$B$94 + 'Graphiques DE'!$B$93</f>
        <v>0.73690112383285822</v>
      </c>
      <c r="AT5" s="69">
        <f>'Graphiques DE'!$B$93</f>
        <v>0.20383355626529071</v>
      </c>
      <c r="AU5" s="69">
        <f>'Graphiques DE'!$B$93</f>
        <v>0.20383355626529071</v>
      </c>
      <c r="AV5" s="42">
        <f t="shared" si="15"/>
        <v>2.0000000000000018E-2</v>
      </c>
      <c r="AW5" s="69">
        <f>'Graphiques DE'!$B$106 + 'Graphiques DE'!$B$105</f>
        <v>0.83312625588569733</v>
      </c>
      <c r="AX5" s="69">
        <f>'Graphiques DE'!$B$105</f>
        <v>0.23020733696677867</v>
      </c>
      <c r="AY5" s="69">
        <f>'Graphiques DE'!$B$105</f>
        <v>0.23020733696677867</v>
      </c>
      <c r="AZ5" s="36">
        <f t="shared" si="2"/>
        <v>3.999999999999998E-2</v>
      </c>
      <c r="BA5" s="69">
        <f>'Graphiques DE'!$B$118 + 'Graphiques DE'!$B$117</f>
        <v>0.65426085726737337</v>
      </c>
      <c r="BB5" s="69">
        <f>'Graphiques DE'!$B$117</f>
        <v>0.15143653294304904</v>
      </c>
      <c r="BC5" s="69">
        <f>'Graphiques DE'!$B$117</f>
        <v>0.15143653294304904</v>
      </c>
      <c r="BD5" s="42">
        <f t="shared" si="3"/>
        <v>0.06</v>
      </c>
      <c r="BE5" s="69">
        <f>'Graphiques DE'!$B$130 + 'Graphiques DE'!$B$129</f>
        <v>0.61541298732488015</v>
      </c>
      <c r="BF5" s="69">
        <f>'Graphiques DE'!$B$129</f>
        <v>0.15384541975731275</v>
      </c>
      <c r="BG5" s="69">
        <f>'Graphiques DE'!$B$129</f>
        <v>0.15384541975731275</v>
      </c>
      <c r="BH5" s="36">
        <f t="shared" si="4"/>
        <v>3.0000000000000027E-2</v>
      </c>
      <c r="BI5" s="69">
        <f>'Graphiques DE'!$B$142 + 'Graphiques DE'!$B$141</f>
        <v>0.59715869831984925</v>
      </c>
      <c r="BJ5" s="69">
        <f>'Graphiques DE'!$B$141</f>
        <v>0.16549653615768714</v>
      </c>
      <c r="BK5" s="69">
        <f>'Graphiques DE'!$B$141</f>
        <v>0.16549653615768714</v>
      </c>
      <c r="BL5" s="42">
        <f t="shared" si="5"/>
        <v>0.03</v>
      </c>
      <c r="BM5" s="69">
        <f>'Graphiques DE'!$B$154 + 'Graphiques DE'!$B$153</f>
        <v>0.51993603839279889</v>
      </c>
      <c r="BN5" s="69">
        <f>'Graphiques DE'!$B$153</f>
        <v>0.19389549785225843</v>
      </c>
      <c r="BO5" s="69">
        <f>'Graphiques DE'!$B$153</f>
        <v>0.19389549785225843</v>
      </c>
      <c r="BP5" s="36">
        <f t="shared" si="6"/>
        <v>9.9999999999999992E-2</v>
      </c>
      <c r="BQ5" s="69">
        <f>'Graphiques DE'!$B$166 + 'Graphiques DE'!$B$165</f>
        <v>0.4734434170029016</v>
      </c>
      <c r="BR5" s="69">
        <f>'Graphiques DE'!$B$165</f>
        <v>0.17891638997587456</v>
      </c>
      <c r="BS5" s="69">
        <f>'Graphiques DE'!$B$165</f>
        <v>0.17891638997587456</v>
      </c>
      <c r="BT5" s="42">
        <f t="shared" si="7"/>
        <v>4.0000000000000008E-2</v>
      </c>
      <c r="BU5" s="69">
        <f>'Graphiques DE'!$B$178 + 'Graphiques DE'!$B$177</f>
        <v>0.44200824799043215</v>
      </c>
      <c r="BV5" s="69">
        <f>'Graphiques DE'!$B$177</f>
        <v>0.16281905880124295</v>
      </c>
      <c r="BW5" s="69">
        <f>'Graphiques DE'!$B$177</f>
        <v>0.16281905880124295</v>
      </c>
      <c r="BX5" s="36">
        <f t="shared" si="8"/>
        <v>0.06</v>
      </c>
      <c r="BY5" s="69">
        <f>'Graphiques DE'!$B$190 + 'Graphiques DE'!$B$189</f>
        <v>0.46971044869251488</v>
      </c>
      <c r="BZ5" s="69">
        <f>'Graphiques DE'!$B$189</f>
        <v>0.17112936761143382</v>
      </c>
      <c r="CA5" s="69">
        <f>'Graphiques DE'!$B$189</f>
        <v>0.17112936761143382</v>
      </c>
    </row>
    <row r="6" spans="1:79">
      <c r="A6" s="72">
        <v>43466</v>
      </c>
      <c r="B6" s="68">
        <f t="shared" si="0"/>
        <v>5</v>
      </c>
      <c r="C6" s="19">
        <v>52798507</v>
      </c>
      <c r="D6" s="68" t="e">
        <f>NA()</f>
        <v>#N/A</v>
      </c>
      <c r="E6" s="29">
        <v>0.2</v>
      </c>
      <c r="F6" s="27">
        <v>0.3</v>
      </c>
      <c r="G6" s="29">
        <v>0.01</v>
      </c>
      <c r="H6" s="27">
        <v>0.19</v>
      </c>
      <c r="I6" s="29">
        <v>0.22</v>
      </c>
      <c r="J6" s="27">
        <v>0.19</v>
      </c>
      <c r="K6" s="29">
        <v>0.48</v>
      </c>
      <c r="L6" s="27">
        <v>0.62</v>
      </c>
      <c r="M6" s="29">
        <v>0.44</v>
      </c>
      <c r="N6" s="27">
        <v>0.45</v>
      </c>
      <c r="O6" s="29">
        <v>0.41</v>
      </c>
      <c r="P6" s="27">
        <v>0.15</v>
      </c>
      <c r="Q6" s="29">
        <v>0.05</v>
      </c>
      <c r="R6" s="27">
        <v>0.16</v>
      </c>
      <c r="S6" s="29">
        <v>0.2</v>
      </c>
      <c r="T6" s="36">
        <f t="shared" si="9"/>
        <v>0.14000000000000001</v>
      </c>
      <c r="U6" s="69">
        <f>'Graphiques DE'!$B$22 + 'Graphiques DE'!$B$21</f>
        <v>0.28515834799243711</v>
      </c>
      <c r="V6" s="69">
        <f>'Graphiques DE'!$B$21</f>
        <v>9.5874564208653326E-2</v>
      </c>
      <c r="W6" s="69">
        <f>'Graphiques DE'!$B$21</f>
        <v>9.5874564208653326E-2</v>
      </c>
      <c r="X6" s="42">
        <f t="shared" si="10"/>
        <v>0.18</v>
      </c>
      <c r="Y6" s="69">
        <f>'Graphiques DE'!$B$34 + 'Graphiques DE'!$B$33</f>
        <v>0.65151501094159259</v>
      </c>
      <c r="Z6" s="69">
        <f>'Graphiques DE'!$B$33</f>
        <v>0.20747447040105213</v>
      </c>
      <c r="AA6" s="69">
        <f>'Graphiques DE'!$B$33</f>
        <v>0.20747447040105213</v>
      </c>
      <c r="AB6" s="36">
        <f t="shared" si="11"/>
        <v>0.43</v>
      </c>
      <c r="AC6" s="69">
        <f>'Graphiques DE'!$B$46 + 'Graphiques DE'!$B$45</f>
        <v>0.3813105613504455</v>
      </c>
      <c r="AD6" s="69">
        <f>'Graphiques DE'!$B$45</f>
        <v>0.13449975053963459</v>
      </c>
      <c r="AE6" s="69">
        <f>'Graphiques DE'!$B$45</f>
        <v>0.13449975053963459</v>
      </c>
      <c r="AF6" s="42">
        <f t="shared" si="12"/>
        <v>0.12</v>
      </c>
      <c r="AG6" s="69">
        <f>'Graphiques DE'!$B$58 + 'Graphiques DE'!$B$57</f>
        <v>0.53120245324233717</v>
      </c>
      <c r="AH6" s="69">
        <f>'Graphiques DE'!$B$57</f>
        <v>0.13449975053963459</v>
      </c>
      <c r="AI6" s="69">
        <f>'Graphiques DE'!$B$57</f>
        <v>0.13449975053963459</v>
      </c>
      <c r="AJ6" s="36">
        <f t="shared" si="13"/>
        <v>6.9999999999999979E-2</v>
      </c>
      <c r="AK6" s="69">
        <f>'Graphiques DE'!$B$70 + 'Graphiques DE'!$B$69</f>
        <v>0.56816249969801413</v>
      </c>
      <c r="AL6" s="69">
        <f>'Graphiques DE'!$B$69</f>
        <v>0.17994628348179792</v>
      </c>
      <c r="AM6" s="69">
        <f>'Graphiques DE'!$B$69</f>
        <v>0.17994628348179792</v>
      </c>
      <c r="AN6" s="42">
        <f t="shared" si="1"/>
        <v>0.18</v>
      </c>
      <c r="AO6" s="69">
        <f>'Graphiques DE'!$B$82 + 'Graphiques DE'!$B$81</f>
        <v>0.62142273561986772</v>
      </c>
      <c r="AP6" s="69">
        <f>'Graphiques DE'!$B$81</f>
        <v>0.18777408697121897</v>
      </c>
      <c r="AQ6" s="69">
        <f>'Graphiques DE'!$B$81</f>
        <v>0.18777408697121897</v>
      </c>
      <c r="AR6" s="36">
        <f t="shared" si="14"/>
        <v>0</v>
      </c>
      <c r="AS6" s="69">
        <f>'Graphiques DE'!$B$94 + 'Graphiques DE'!$B$93</f>
        <v>0.73690112383285822</v>
      </c>
      <c r="AT6" s="69">
        <f>'Graphiques DE'!$B$93</f>
        <v>0.20383355626529071</v>
      </c>
      <c r="AU6" s="69">
        <f>'Graphiques DE'!$B$93</f>
        <v>0.20383355626529071</v>
      </c>
      <c r="AV6" s="42">
        <f t="shared" si="15"/>
        <v>1.0000000000000009E-2</v>
      </c>
      <c r="AW6" s="69">
        <f>'Graphiques DE'!$B$106 + 'Graphiques DE'!$B$105</f>
        <v>0.83312625588569733</v>
      </c>
      <c r="AX6" s="69">
        <f>'Graphiques DE'!$B$105</f>
        <v>0.23020733696677867</v>
      </c>
      <c r="AY6" s="69">
        <f>'Graphiques DE'!$B$105</f>
        <v>0.23020733696677867</v>
      </c>
      <c r="AZ6" s="36">
        <f t="shared" si="2"/>
        <v>0.11000000000000004</v>
      </c>
      <c r="BA6" s="69">
        <f>'Graphiques DE'!$B$118 + 'Graphiques DE'!$B$117</f>
        <v>0.65426085726737337</v>
      </c>
      <c r="BB6" s="69">
        <f>'Graphiques DE'!$B$117</f>
        <v>0.15143653294304904</v>
      </c>
      <c r="BC6" s="69">
        <f>'Graphiques DE'!$B$117</f>
        <v>0.15143653294304904</v>
      </c>
      <c r="BD6" s="42">
        <f t="shared" si="3"/>
        <v>8.0000000000000016E-2</v>
      </c>
      <c r="BE6" s="69">
        <f>'Graphiques DE'!$B$130 + 'Graphiques DE'!$B$129</f>
        <v>0.61541298732488015</v>
      </c>
      <c r="BF6" s="69">
        <f>'Graphiques DE'!$B$129</f>
        <v>0.15384541975731275</v>
      </c>
      <c r="BG6" s="69">
        <f>'Graphiques DE'!$B$129</f>
        <v>0.15384541975731275</v>
      </c>
      <c r="BH6" s="36">
        <f t="shared" si="4"/>
        <v>2.0000000000000018E-2</v>
      </c>
      <c r="BI6" s="69">
        <f>'Graphiques DE'!$B$142 + 'Graphiques DE'!$B$141</f>
        <v>0.59715869831984925</v>
      </c>
      <c r="BJ6" s="69">
        <f>'Graphiques DE'!$B$141</f>
        <v>0.16549653615768714</v>
      </c>
      <c r="BK6" s="69">
        <f>'Graphiques DE'!$B$141</f>
        <v>0.16549653615768714</v>
      </c>
      <c r="BL6" s="42">
        <f t="shared" si="5"/>
        <v>0.22</v>
      </c>
      <c r="BM6" s="69">
        <f>'Graphiques DE'!$B$154 + 'Graphiques DE'!$B$153</f>
        <v>0.51993603839279889</v>
      </c>
      <c r="BN6" s="69">
        <f>'Graphiques DE'!$B$153</f>
        <v>0.19389549785225843</v>
      </c>
      <c r="BO6" s="69">
        <f>'Graphiques DE'!$B$153</f>
        <v>0.19389549785225843</v>
      </c>
      <c r="BP6" s="36">
        <f t="shared" si="6"/>
        <v>0.41000000000000003</v>
      </c>
      <c r="BQ6" s="69">
        <f>'Graphiques DE'!$B$166 + 'Graphiques DE'!$B$165</f>
        <v>0.4734434170029016</v>
      </c>
      <c r="BR6" s="69">
        <f>'Graphiques DE'!$B$165</f>
        <v>0.17891638997587456</v>
      </c>
      <c r="BS6" s="69">
        <f>'Graphiques DE'!$B$165</f>
        <v>0.17891638997587456</v>
      </c>
      <c r="BT6" s="42">
        <f t="shared" si="7"/>
        <v>0.21</v>
      </c>
      <c r="BU6" s="69">
        <f>'Graphiques DE'!$B$178 + 'Graphiques DE'!$B$177</f>
        <v>0.44200824799043215</v>
      </c>
      <c r="BV6" s="69">
        <f>'Graphiques DE'!$B$177</f>
        <v>0.16281905880124295</v>
      </c>
      <c r="BW6" s="69">
        <f>'Graphiques DE'!$B$177</f>
        <v>0.16281905880124295</v>
      </c>
      <c r="BX6" s="36">
        <f t="shared" si="8"/>
        <v>0.3</v>
      </c>
      <c r="BY6" s="69">
        <f>'Graphiques DE'!$B$190 + 'Graphiques DE'!$B$189</f>
        <v>0.46971044869251488</v>
      </c>
      <c r="BZ6" s="69">
        <f>'Graphiques DE'!$B$189</f>
        <v>0.17112936761143382</v>
      </c>
      <c r="CA6" s="69">
        <f>'Graphiques DE'!$B$189</f>
        <v>0.17112936761143382</v>
      </c>
    </row>
    <row r="7" spans="1:79">
      <c r="A7" s="72">
        <v>43466</v>
      </c>
      <c r="B7" s="68">
        <f t="shared" si="0"/>
        <v>6</v>
      </c>
      <c r="C7" s="19">
        <v>52882868</v>
      </c>
      <c r="D7" s="68" t="e">
        <f>NA()</f>
        <v>#N/A</v>
      </c>
      <c r="E7" s="29">
        <v>0.06</v>
      </c>
      <c r="F7" s="27">
        <v>0.48</v>
      </c>
      <c r="G7" s="29">
        <v>0.44</v>
      </c>
      <c r="H7" s="27">
        <v>0.31</v>
      </c>
      <c r="I7" s="29">
        <v>0.28999999999999998</v>
      </c>
      <c r="J7" s="27">
        <v>0.37</v>
      </c>
      <c r="K7" s="29">
        <v>0.48</v>
      </c>
      <c r="L7" s="27">
        <v>0.61</v>
      </c>
      <c r="M7" s="29">
        <v>0.55000000000000004</v>
      </c>
      <c r="N7" s="27">
        <v>0.53</v>
      </c>
      <c r="O7" s="29">
        <v>0.43</v>
      </c>
      <c r="P7" s="27">
        <v>0.37</v>
      </c>
      <c r="Q7" s="29">
        <v>0.46</v>
      </c>
      <c r="R7" s="27">
        <v>0.37</v>
      </c>
      <c r="S7" s="29">
        <v>0.5</v>
      </c>
      <c r="T7" s="36">
        <f t="shared" si="9"/>
        <v>0.24</v>
      </c>
      <c r="U7" s="69">
        <f>'Graphiques DE'!$B$22 + 'Graphiques DE'!$B$21</f>
        <v>0.28515834799243711</v>
      </c>
      <c r="V7" s="69">
        <f>'Graphiques DE'!$B$21</f>
        <v>9.5874564208653326E-2</v>
      </c>
      <c r="W7" s="69">
        <f>'Graphiques DE'!$B$21</f>
        <v>9.5874564208653326E-2</v>
      </c>
      <c r="X7" s="42">
        <f t="shared" si="10"/>
        <v>0.16000000000000003</v>
      </c>
      <c r="Y7" s="69">
        <f>'Graphiques DE'!$B$34 + 'Graphiques DE'!$B$33</f>
        <v>0.65151501094159259</v>
      </c>
      <c r="Z7" s="69">
        <f>'Graphiques DE'!$B$33</f>
        <v>0.20747447040105213</v>
      </c>
      <c r="AA7" s="69">
        <f>'Graphiques DE'!$B$33</f>
        <v>0.20747447040105213</v>
      </c>
      <c r="AB7" s="36">
        <f t="shared" si="11"/>
        <v>0.23</v>
      </c>
      <c r="AC7" s="69">
        <f>'Graphiques DE'!$B$46 + 'Graphiques DE'!$B$45</f>
        <v>0.3813105613504455</v>
      </c>
      <c r="AD7" s="69">
        <f>'Graphiques DE'!$B$45</f>
        <v>0.13449975053963459</v>
      </c>
      <c r="AE7" s="69">
        <f>'Graphiques DE'!$B$45</f>
        <v>0.13449975053963459</v>
      </c>
      <c r="AF7" s="42">
        <f t="shared" si="12"/>
        <v>0.12</v>
      </c>
      <c r="AG7" s="69">
        <f>'Graphiques DE'!$B$58 + 'Graphiques DE'!$B$57</f>
        <v>0.53120245324233717</v>
      </c>
      <c r="AH7" s="69">
        <f>'Graphiques DE'!$B$57</f>
        <v>0.13449975053963459</v>
      </c>
      <c r="AI7" s="69">
        <f>'Graphiques DE'!$B$57</f>
        <v>0.13449975053963459</v>
      </c>
      <c r="AJ7" s="36">
        <f t="shared" si="13"/>
        <v>2.9999999999999971E-2</v>
      </c>
      <c r="AK7" s="69">
        <f>'Graphiques DE'!$B$70 + 'Graphiques DE'!$B$69</f>
        <v>0.56816249969801413</v>
      </c>
      <c r="AL7" s="69">
        <f>'Graphiques DE'!$B$69</f>
        <v>0.17994628348179792</v>
      </c>
      <c r="AM7" s="69">
        <f>'Graphiques DE'!$B$69</f>
        <v>0.17994628348179792</v>
      </c>
      <c r="AN7" s="42">
        <f t="shared" si="1"/>
        <v>0.12</v>
      </c>
      <c r="AO7" s="69">
        <f>'Graphiques DE'!$B$82 + 'Graphiques DE'!$B$81</f>
        <v>0.62142273561986772</v>
      </c>
      <c r="AP7" s="69">
        <f>'Graphiques DE'!$B$81</f>
        <v>0.18777408697121897</v>
      </c>
      <c r="AQ7" s="69">
        <f>'Graphiques DE'!$B$81</f>
        <v>0.18777408697121897</v>
      </c>
      <c r="AR7" s="36">
        <f t="shared" si="14"/>
        <v>0.17000000000000004</v>
      </c>
      <c r="AS7" s="69">
        <f>'Graphiques DE'!$B$94 + 'Graphiques DE'!$B$93</f>
        <v>0.73690112383285822</v>
      </c>
      <c r="AT7" s="69">
        <f>'Graphiques DE'!$B$93</f>
        <v>0.20383355626529071</v>
      </c>
      <c r="AU7" s="69">
        <f>'Graphiques DE'!$B$93</f>
        <v>0.20383355626529071</v>
      </c>
      <c r="AV7" s="42">
        <f t="shared" si="15"/>
        <v>6.0000000000000053E-2</v>
      </c>
      <c r="AW7" s="69">
        <f>'Graphiques DE'!$B$106 + 'Graphiques DE'!$B$105</f>
        <v>0.83312625588569733</v>
      </c>
      <c r="AX7" s="69">
        <f>'Graphiques DE'!$B$105</f>
        <v>0.23020733696677867</v>
      </c>
      <c r="AY7" s="69">
        <f>'Graphiques DE'!$B$105</f>
        <v>0.23020733696677867</v>
      </c>
      <c r="AZ7" s="36">
        <f t="shared" si="2"/>
        <v>6.9999999999999951E-2</v>
      </c>
      <c r="BA7" s="69">
        <f>'Graphiques DE'!$B$118 + 'Graphiques DE'!$B$117</f>
        <v>0.65426085726737337</v>
      </c>
      <c r="BB7" s="69">
        <f>'Graphiques DE'!$B$117</f>
        <v>0.15143653294304904</v>
      </c>
      <c r="BC7" s="69">
        <f>'Graphiques DE'!$B$117</f>
        <v>0.15143653294304904</v>
      </c>
      <c r="BD7" s="42">
        <f t="shared" si="3"/>
        <v>5.9999999999999942E-2</v>
      </c>
      <c r="BE7" s="69">
        <f>'Graphiques DE'!$B$130 + 'Graphiques DE'!$B$129</f>
        <v>0.61541298732488015</v>
      </c>
      <c r="BF7" s="69">
        <f>'Graphiques DE'!$B$129</f>
        <v>0.15384541975731275</v>
      </c>
      <c r="BG7" s="69">
        <f>'Graphiques DE'!$B$129</f>
        <v>0.15384541975731275</v>
      </c>
      <c r="BH7" s="36">
        <f t="shared" si="4"/>
        <v>0.22000000000000003</v>
      </c>
      <c r="BI7" s="69">
        <f>'Graphiques DE'!$B$142 + 'Graphiques DE'!$B$141</f>
        <v>0.59715869831984925</v>
      </c>
      <c r="BJ7" s="69">
        <f>'Graphiques DE'!$B$141</f>
        <v>0.16549653615768714</v>
      </c>
      <c r="BK7" s="69">
        <f>'Graphiques DE'!$B$141</f>
        <v>0.16549653615768714</v>
      </c>
      <c r="BL7" s="42">
        <f t="shared" si="5"/>
        <v>0.21999999999999997</v>
      </c>
      <c r="BM7" s="69">
        <f>'Graphiques DE'!$B$154 + 'Graphiques DE'!$B$153</f>
        <v>0.51993603839279889</v>
      </c>
      <c r="BN7" s="69">
        <f>'Graphiques DE'!$B$153</f>
        <v>0.19389549785225843</v>
      </c>
      <c r="BO7" s="69">
        <f>'Graphiques DE'!$B$153</f>
        <v>0.19389549785225843</v>
      </c>
      <c r="BP7" s="36">
        <f t="shared" si="6"/>
        <v>0.2</v>
      </c>
      <c r="BQ7" s="69">
        <f>'Graphiques DE'!$B$166 + 'Graphiques DE'!$B$165</f>
        <v>0.4734434170029016</v>
      </c>
      <c r="BR7" s="69">
        <f>'Graphiques DE'!$B$165</f>
        <v>0.17891638997587456</v>
      </c>
      <c r="BS7" s="69">
        <f>'Graphiques DE'!$B$165</f>
        <v>0.17891638997587456</v>
      </c>
      <c r="BT7" s="42">
        <f t="shared" si="7"/>
        <v>0.18</v>
      </c>
      <c r="BU7" s="69">
        <f>'Graphiques DE'!$B$178 + 'Graphiques DE'!$B$177</f>
        <v>0.44200824799043215</v>
      </c>
      <c r="BV7" s="69">
        <f>'Graphiques DE'!$B$177</f>
        <v>0.16281905880124295</v>
      </c>
      <c r="BW7" s="69">
        <f>'Graphiques DE'!$B$177</f>
        <v>0.16281905880124295</v>
      </c>
      <c r="BX7" s="36">
        <f t="shared" si="8"/>
        <v>0.36</v>
      </c>
      <c r="BY7" s="69">
        <f>'Graphiques DE'!$B$190 + 'Graphiques DE'!$B$189</f>
        <v>0.46971044869251488</v>
      </c>
      <c r="BZ7" s="69">
        <f>'Graphiques DE'!$B$189</f>
        <v>0.17112936761143382</v>
      </c>
      <c r="CA7" s="69">
        <f>'Graphiques DE'!$B$189</f>
        <v>0.17112936761143382</v>
      </c>
    </row>
    <row r="8" spans="1:79">
      <c r="A8" s="72">
        <v>43466</v>
      </c>
      <c r="B8" s="68">
        <f t="shared" si="0"/>
        <v>7</v>
      </c>
      <c r="C8" s="19">
        <v>52889422</v>
      </c>
      <c r="D8" s="68" t="e">
        <f>NA()</f>
        <v>#N/A</v>
      </c>
      <c r="E8" s="29">
        <v>0.3</v>
      </c>
      <c r="F8" s="27">
        <v>0.64</v>
      </c>
      <c r="G8" s="29">
        <v>0.21</v>
      </c>
      <c r="H8" s="27">
        <v>0.43</v>
      </c>
      <c r="I8" s="29">
        <v>0.26</v>
      </c>
      <c r="J8" s="27">
        <v>0.49</v>
      </c>
      <c r="K8" s="29">
        <v>0.65</v>
      </c>
      <c r="L8" s="27">
        <v>0.67</v>
      </c>
      <c r="M8" s="29">
        <v>0.62</v>
      </c>
      <c r="N8" s="27">
        <v>0.59</v>
      </c>
      <c r="O8" s="29">
        <v>0.65</v>
      </c>
      <c r="P8" s="27">
        <v>0.59</v>
      </c>
      <c r="Q8" s="29">
        <v>0.26</v>
      </c>
      <c r="R8" s="27">
        <v>0.19</v>
      </c>
      <c r="S8" s="29">
        <v>0.14000000000000001</v>
      </c>
      <c r="T8" s="36">
        <f t="shared" si="9"/>
        <v>1.0000000000000009E-2</v>
      </c>
      <c r="U8" s="69">
        <f>'Graphiques DE'!$B$22 + 'Graphiques DE'!$B$21</f>
        <v>0.28515834799243711</v>
      </c>
      <c r="V8" s="69">
        <f>'Graphiques DE'!$B$21</f>
        <v>9.5874564208653326E-2</v>
      </c>
      <c r="W8" s="69">
        <f>'Graphiques DE'!$B$21</f>
        <v>9.5874564208653326E-2</v>
      </c>
      <c r="X8" s="42">
        <f t="shared" si="10"/>
        <v>7.0000000000000062E-2</v>
      </c>
      <c r="Y8" s="69">
        <f>'Graphiques DE'!$B$34 + 'Graphiques DE'!$B$33</f>
        <v>0.65151501094159259</v>
      </c>
      <c r="Z8" s="69">
        <f>'Graphiques DE'!$B$33</f>
        <v>0.20747447040105213</v>
      </c>
      <c r="AA8" s="69">
        <f>'Graphiques DE'!$B$33</f>
        <v>0.20747447040105213</v>
      </c>
      <c r="AB8" s="36">
        <f t="shared" si="11"/>
        <v>6.9999999999999979E-2</v>
      </c>
      <c r="AC8" s="69">
        <f>'Graphiques DE'!$B$46 + 'Graphiques DE'!$B$45</f>
        <v>0.3813105613504455</v>
      </c>
      <c r="AD8" s="69">
        <f>'Graphiques DE'!$B$45</f>
        <v>0.13449975053963459</v>
      </c>
      <c r="AE8" s="69">
        <f>'Graphiques DE'!$B$45</f>
        <v>0.13449975053963459</v>
      </c>
      <c r="AF8" s="42">
        <f t="shared" si="12"/>
        <v>3.999999999999998E-2</v>
      </c>
      <c r="AG8" s="69">
        <f>'Graphiques DE'!$B$58 + 'Graphiques DE'!$B$57</f>
        <v>0.53120245324233717</v>
      </c>
      <c r="AH8" s="69">
        <f>'Graphiques DE'!$B$57</f>
        <v>0.13449975053963459</v>
      </c>
      <c r="AI8" s="69">
        <f>'Graphiques DE'!$B$57</f>
        <v>0.13449975053963459</v>
      </c>
      <c r="AJ8" s="36">
        <f t="shared" si="13"/>
        <v>0.15999999999999998</v>
      </c>
      <c r="AK8" s="69">
        <f>'Graphiques DE'!$B$70 + 'Graphiques DE'!$B$69</f>
        <v>0.56816249969801413</v>
      </c>
      <c r="AL8" s="69">
        <f>'Graphiques DE'!$B$69</f>
        <v>0.17994628348179792</v>
      </c>
      <c r="AM8" s="69">
        <f>'Graphiques DE'!$B$69</f>
        <v>0.17994628348179792</v>
      </c>
      <c r="AN8" s="42">
        <f t="shared" si="1"/>
        <v>7.0000000000000062E-2</v>
      </c>
      <c r="AO8" s="69">
        <f>'Graphiques DE'!$B$82 + 'Graphiques DE'!$B$81</f>
        <v>0.62142273561986772</v>
      </c>
      <c r="AP8" s="69">
        <f>'Graphiques DE'!$B$81</f>
        <v>0.18777408697121897</v>
      </c>
      <c r="AQ8" s="69">
        <f>'Graphiques DE'!$B$81</f>
        <v>0.18777408697121897</v>
      </c>
      <c r="AR8" s="36">
        <f t="shared" si="14"/>
        <v>3.0000000000000027E-2</v>
      </c>
      <c r="AS8" s="69">
        <f>'Graphiques DE'!$B$94 + 'Graphiques DE'!$B$93</f>
        <v>0.73690112383285822</v>
      </c>
      <c r="AT8" s="69">
        <f>'Graphiques DE'!$B$93</f>
        <v>0.20383355626529071</v>
      </c>
      <c r="AU8" s="69">
        <f>'Graphiques DE'!$B$93</f>
        <v>0.20383355626529071</v>
      </c>
      <c r="AV8" s="42">
        <f t="shared" si="15"/>
        <v>0.14999999999999991</v>
      </c>
      <c r="AW8" s="69">
        <f>'Graphiques DE'!$B$106 + 'Graphiques DE'!$B$105</f>
        <v>0.83312625588569733</v>
      </c>
      <c r="AX8" s="69">
        <f>'Graphiques DE'!$B$105</f>
        <v>0.23020733696677867</v>
      </c>
      <c r="AY8" s="69">
        <f>'Graphiques DE'!$B$105</f>
        <v>0.23020733696677867</v>
      </c>
      <c r="AZ8" s="36">
        <f t="shared" si="2"/>
        <v>5.9999999999999942E-2</v>
      </c>
      <c r="BA8" s="69">
        <f>'Graphiques DE'!$B$118 + 'Graphiques DE'!$B$117</f>
        <v>0.65426085726737337</v>
      </c>
      <c r="BB8" s="69">
        <f>'Graphiques DE'!$B$117</f>
        <v>0.15143653294304904</v>
      </c>
      <c r="BC8" s="69">
        <f>'Graphiques DE'!$B$117</f>
        <v>0.15143653294304904</v>
      </c>
      <c r="BD8" s="42">
        <f t="shared" si="3"/>
        <v>6.9999999999999951E-2</v>
      </c>
      <c r="BE8" s="69">
        <f>'Graphiques DE'!$B$130 + 'Graphiques DE'!$B$129</f>
        <v>0.61541298732488015</v>
      </c>
      <c r="BF8" s="69">
        <f>'Graphiques DE'!$B$129</f>
        <v>0.15384541975731275</v>
      </c>
      <c r="BG8" s="69">
        <f>'Graphiques DE'!$B$129</f>
        <v>0.15384541975731275</v>
      </c>
      <c r="BH8" s="36">
        <f t="shared" si="4"/>
        <v>0.15000000000000002</v>
      </c>
      <c r="BI8" s="69">
        <f>'Graphiques DE'!$B$142 + 'Graphiques DE'!$B$141</f>
        <v>0.59715869831984925</v>
      </c>
      <c r="BJ8" s="69">
        <f>'Graphiques DE'!$B$141</f>
        <v>0.16549653615768714</v>
      </c>
      <c r="BK8" s="69">
        <f>'Graphiques DE'!$B$141</f>
        <v>0.16549653615768714</v>
      </c>
      <c r="BL8" s="42">
        <f t="shared" si="5"/>
        <v>0.45999999999999996</v>
      </c>
      <c r="BM8" s="69">
        <f>'Graphiques DE'!$B$154 + 'Graphiques DE'!$B$153</f>
        <v>0.51993603839279889</v>
      </c>
      <c r="BN8" s="69">
        <f>'Graphiques DE'!$B$153</f>
        <v>0.19389549785225843</v>
      </c>
      <c r="BO8" s="69">
        <f>'Graphiques DE'!$B$153</f>
        <v>0.19389549785225843</v>
      </c>
      <c r="BP8" s="36">
        <f t="shared" si="6"/>
        <v>0.19</v>
      </c>
      <c r="BQ8" s="69">
        <f>'Graphiques DE'!$B$166 + 'Graphiques DE'!$B$165</f>
        <v>0.4734434170029016</v>
      </c>
      <c r="BR8" s="69">
        <f>'Graphiques DE'!$B$165</f>
        <v>0.17891638997587456</v>
      </c>
      <c r="BS8" s="69">
        <f>'Graphiques DE'!$B$165</f>
        <v>0.17891638997587456</v>
      </c>
      <c r="BT8" s="42">
        <f t="shared" si="7"/>
        <v>1.0000000000000009E-2</v>
      </c>
      <c r="BU8" s="69">
        <f>'Graphiques DE'!$B$178 + 'Graphiques DE'!$B$177</f>
        <v>0.44200824799043215</v>
      </c>
      <c r="BV8" s="69">
        <f>'Graphiques DE'!$B$177</f>
        <v>0.16281905880124295</v>
      </c>
      <c r="BW8" s="69">
        <f>'Graphiques DE'!$B$177</f>
        <v>0.16281905880124295</v>
      </c>
      <c r="BX8" s="36">
        <f t="shared" si="8"/>
        <v>0.03</v>
      </c>
      <c r="BY8" s="69">
        <f>'Graphiques DE'!$B$190 + 'Graphiques DE'!$B$189</f>
        <v>0.46971044869251488</v>
      </c>
      <c r="BZ8" s="69">
        <f>'Graphiques DE'!$B$189</f>
        <v>0.17112936761143382</v>
      </c>
      <c r="CA8" s="69">
        <f>'Graphiques DE'!$B$189</f>
        <v>0.17112936761143382</v>
      </c>
    </row>
    <row r="9" spans="1:79">
      <c r="A9" s="72">
        <v>43466</v>
      </c>
      <c r="B9" s="68">
        <f t="shared" si="0"/>
        <v>8</v>
      </c>
      <c r="C9" s="19">
        <v>52889423</v>
      </c>
      <c r="D9" s="68" t="e">
        <f>NA()</f>
        <v>#N/A</v>
      </c>
      <c r="E9" s="29">
        <v>0.28999999999999998</v>
      </c>
      <c r="F9" s="27">
        <v>0.56999999999999995</v>
      </c>
      <c r="G9" s="29">
        <v>0.14000000000000001</v>
      </c>
      <c r="H9" s="27">
        <v>0.39</v>
      </c>
      <c r="I9" s="29">
        <v>0.42</v>
      </c>
      <c r="J9" s="27">
        <v>0.56000000000000005</v>
      </c>
      <c r="K9" s="29">
        <v>0.68</v>
      </c>
      <c r="L9" s="27">
        <v>0.82</v>
      </c>
      <c r="M9" s="29">
        <v>0.56000000000000005</v>
      </c>
      <c r="N9" s="27">
        <v>0.52</v>
      </c>
      <c r="O9" s="29">
        <v>0.5</v>
      </c>
      <c r="P9" s="27">
        <v>0.13</v>
      </c>
      <c r="Q9" s="29">
        <v>7.0000000000000007E-2</v>
      </c>
      <c r="R9" s="27">
        <v>0.2</v>
      </c>
      <c r="S9" s="29">
        <v>0.17</v>
      </c>
      <c r="T9" s="36">
        <f t="shared" si="9"/>
        <v>0</v>
      </c>
      <c r="U9" s="69">
        <f>'Graphiques DE'!$B$22 + 'Graphiques DE'!$B$21</f>
        <v>0.28515834799243711</v>
      </c>
      <c r="V9" s="69">
        <f>'Graphiques DE'!$B$21</f>
        <v>9.5874564208653326E-2</v>
      </c>
      <c r="W9" s="69">
        <f>'Graphiques DE'!$B$21</f>
        <v>9.5874564208653326E-2</v>
      </c>
      <c r="X9" s="42">
        <f t="shared" si="10"/>
        <v>0.32999999999999996</v>
      </c>
      <c r="Y9" s="69">
        <f>'Graphiques DE'!$B$34 + 'Graphiques DE'!$B$33</f>
        <v>0.65151501094159259</v>
      </c>
      <c r="Z9" s="69">
        <f>'Graphiques DE'!$B$33</f>
        <v>0.20747447040105213</v>
      </c>
      <c r="AA9" s="69">
        <f>'Graphiques DE'!$B$33</f>
        <v>0.20747447040105213</v>
      </c>
      <c r="AB9" s="36">
        <f t="shared" si="11"/>
        <v>9.0000000000000011E-2</v>
      </c>
      <c r="AC9" s="69">
        <f>'Graphiques DE'!$B$46 + 'Graphiques DE'!$B$45</f>
        <v>0.3813105613504455</v>
      </c>
      <c r="AD9" s="69">
        <f>'Graphiques DE'!$B$45</f>
        <v>0.13449975053963459</v>
      </c>
      <c r="AE9" s="69">
        <f>'Graphiques DE'!$B$45</f>
        <v>0.13449975053963459</v>
      </c>
      <c r="AF9" s="42">
        <f t="shared" si="12"/>
        <v>0.24000000000000002</v>
      </c>
      <c r="AG9" s="69">
        <f>'Graphiques DE'!$B$58 + 'Graphiques DE'!$B$57</f>
        <v>0.53120245324233717</v>
      </c>
      <c r="AH9" s="69">
        <f>'Graphiques DE'!$B$57</f>
        <v>0.13449975053963459</v>
      </c>
      <c r="AI9" s="69">
        <f>'Graphiques DE'!$B$57</f>
        <v>0.13449975053963459</v>
      </c>
      <c r="AJ9" s="36">
        <f t="shared" si="13"/>
        <v>0.35</v>
      </c>
      <c r="AK9" s="69">
        <f>'Graphiques DE'!$B$70 + 'Graphiques DE'!$B$69</f>
        <v>0.56816249969801413</v>
      </c>
      <c r="AL9" s="69">
        <f>'Graphiques DE'!$B$69</f>
        <v>0.17994628348179792</v>
      </c>
      <c r="AM9" s="69">
        <f>'Graphiques DE'!$B$69</f>
        <v>0.17994628348179792</v>
      </c>
      <c r="AN9" s="42">
        <f t="shared" si="1"/>
        <v>0.46000000000000008</v>
      </c>
      <c r="AO9" s="69">
        <f>'Graphiques DE'!$B$82 + 'Graphiques DE'!$B$81</f>
        <v>0.62142273561986772</v>
      </c>
      <c r="AP9" s="69">
        <f>'Graphiques DE'!$B$81</f>
        <v>0.18777408697121897</v>
      </c>
      <c r="AQ9" s="69">
        <f>'Graphiques DE'!$B$81</f>
        <v>0.18777408697121897</v>
      </c>
      <c r="AR9" s="36">
        <f t="shared" si="14"/>
        <v>0.51</v>
      </c>
      <c r="AS9" s="69">
        <f>'Graphiques DE'!$B$94 + 'Graphiques DE'!$B$93</f>
        <v>0.73690112383285822</v>
      </c>
      <c r="AT9" s="69">
        <f>'Graphiques DE'!$B$93</f>
        <v>0.20383355626529071</v>
      </c>
      <c r="AU9" s="69">
        <f>'Graphiques DE'!$B$93</f>
        <v>0.20383355626529071</v>
      </c>
      <c r="AV9" s="42">
        <f t="shared" si="15"/>
        <v>0.61999999999999988</v>
      </c>
      <c r="AW9" s="69">
        <f>'Graphiques DE'!$B$106 + 'Graphiques DE'!$B$105</f>
        <v>0.83312625588569733</v>
      </c>
      <c r="AX9" s="69">
        <f>'Graphiques DE'!$B$105</f>
        <v>0.23020733696677867</v>
      </c>
      <c r="AY9" s="69">
        <f>'Graphiques DE'!$B$105</f>
        <v>0.23020733696677867</v>
      </c>
      <c r="AZ9" s="36">
        <f t="shared" si="2"/>
        <v>0.21000000000000008</v>
      </c>
      <c r="BA9" s="69">
        <f>'Graphiques DE'!$B$118 + 'Graphiques DE'!$B$117</f>
        <v>0.65426085726737337</v>
      </c>
      <c r="BB9" s="69">
        <f>'Graphiques DE'!$B$117</f>
        <v>0.15143653294304904</v>
      </c>
      <c r="BC9" s="69">
        <f>'Graphiques DE'!$B$117</f>
        <v>0.15143653294304904</v>
      </c>
      <c r="BD9" s="42">
        <f t="shared" si="3"/>
        <v>0.15000000000000002</v>
      </c>
      <c r="BE9" s="69">
        <f>'Graphiques DE'!$B$130 + 'Graphiques DE'!$B$129</f>
        <v>0.61541298732488015</v>
      </c>
      <c r="BF9" s="69">
        <f>'Graphiques DE'!$B$129</f>
        <v>0.15384541975731275</v>
      </c>
      <c r="BG9" s="69">
        <f>'Graphiques DE'!$B$129</f>
        <v>0.15384541975731275</v>
      </c>
      <c r="BH9" s="36">
        <f t="shared" si="4"/>
        <v>0.21999999999999997</v>
      </c>
      <c r="BI9" s="69">
        <f>'Graphiques DE'!$B$142 + 'Graphiques DE'!$B$141</f>
        <v>0.59715869831984925</v>
      </c>
      <c r="BJ9" s="69">
        <f>'Graphiques DE'!$B$141</f>
        <v>0.16549653615768714</v>
      </c>
      <c r="BK9" s="69">
        <f>'Graphiques DE'!$B$141</f>
        <v>0.16549653615768714</v>
      </c>
      <c r="BL9" s="42">
        <f t="shared" si="5"/>
        <v>1.0000000000000009E-2</v>
      </c>
      <c r="BM9" s="69">
        <f>'Graphiques DE'!$B$154 + 'Graphiques DE'!$B$153</f>
        <v>0.51993603839279889</v>
      </c>
      <c r="BN9" s="69">
        <f>'Graphiques DE'!$B$153</f>
        <v>0.19389549785225843</v>
      </c>
      <c r="BO9" s="69">
        <f>'Graphiques DE'!$B$153</f>
        <v>0.19389549785225843</v>
      </c>
      <c r="BP9" s="36">
        <f t="shared" si="6"/>
        <v>7.0000000000000007E-2</v>
      </c>
      <c r="BQ9" s="69">
        <f>'Graphiques DE'!$B$166 + 'Graphiques DE'!$B$165</f>
        <v>0.4734434170029016</v>
      </c>
      <c r="BR9" s="69">
        <f>'Graphiques DE'!$B$165</f>
        <v>0.17891638997587456</v>
      </c>
      <c r="BS9" s="69">
        <f>'Graphiques DE'!$B$165</f>
        <v>0.17891638997587456</v>
      </c>
      <c r="BT9" s="42">
        <f t="shared" si="7"/>
        <v>8.0000000000000016E-2</v>
      </c>
      <c r="BU9" s="69">
        <f>'Graphiques DE'!$B$178 + 'Graphiques DE'!$B$177</f>
        <v>0.44200824799043215</v>
      </c>
      <c r="BV9" s="69">
        <f>'Graphiques DE'!$B$177</f>
        <v>0.16281905880124295</v>
      </c>
      <c r="BW9" s="69">
        <f>'Graphiques DE'!$B$177</f>
        <v>0.16281905880124295</v>
      </c>
      <c r="BX9" s="36">
        <f t="shared" si="8"/>
        <v>5.0000000000000017E-2</v>
      </c>
      <c r="BY9" s="69">
        <f>'Graphiques DE'!$B$190 + 'Graphiques DE'!$B$189</f>
        <v>0.46971044869251488</v>
      </c>
      <c r="BZ9" s="69">
        <f>'Graphiques DE'!$B$189</f>
        <v>0.17112936761143382</v>
      </c>
      <c r="CA9" s="69">
        <f>'Graphiques DE'!$B$189</f>
        <v>0.17112936761143382</v>
      </c>
    </row>
    <row r="10" spans="1:79">
      <c r="A10" s="72">
        <v>43466</v>
      </c>
      <c r="B10" s="68">
        <f t="shared" si="0"/>
        <v>9</v>
      </c>
      <c r="C10" s="19">
        <v>52891341</v>
      </c>
      <c r="D10" s="68" t="e">
        <f>NA()</f>
        <v>#N/A</v>
      </c>
      <c r="E10" s="29">
        <v>0.28999999999999998</v>
      </c>
      <c r="F10" s="27">
        <v>0.24</v>
      </c>
      <c r="G10" s="29">
        <v>0.05</v>
      </c>
      <c r="H10" s="27">
        <v>0.15</v>
      </c>
      <c r="I10" s="29">
        <v>7.0000000000000007E-2</v>
      </c>
      <c r="J10" s="27">
        <v>0.1</v>
      </c>
      <c r="K10" s="29">
        <v>0.17</v>
      </c>
      <c r="L10" s="27">
        <v>0.2</v>
      </c>
      <c r="M10" s="29">
        <v>0.35</v>
      </c>
      <c r="N10" s="27">
        <v>0.37</v>
      </c>
      <c r="O10" s="29">
        <v>0.28000000000000003</v>
      </c>
      <c r="P10" s="27">
        <v>0.14000000000000001</v>
      </c>
      <c r="Q10" s="29">
        <v>0.14000000000000001</v>
      </c>
      <c r="R10" s="27">
        <v>0.12</v>
      </c>
      <c r="S10" s="29">
        <v>0.12</v>
      </c>
      <c r="T10" s="36">
        <f t="shared" si="9"/>
        <v>8.9999999999999969E-2</v>
      </c>
      <c r="U10" s="69">
        <f>'Graphiques DE'!$B$22 + 'Graphiques DE'!$B$21</f>
        <v>0.28515834799243711</v>
      </c>
      <c r="V10" s="69">
        <f>'Graphiques DE'!$B$21</f>
        <v>9.5874564208653326E-2</v>
      </c>
      <c r="W10" s="69">
        <f>'Graphiques DE'!$B$21</f>
        <v>9.5874564208653326E-2</v>
      </c>
      <c r="X10" s="42">
        <f t="shared" si="10"/>
        <v>0.18</v>
      </c>
      <c r="Y10" s="69">
        <f>'Graphiques DE'!$B$34 + 'Graphiques DE'!$B$33</f>
        <v>0.65151501094159259</v>
      </c>
      <c r="Z10" s="69">
        <f>'Graphiques DE'!$B$33</f>
        <v>0.20747447040105213</v>
      </c>
      <c r="AA10" s="69">
        <f>'Graphiques DE'!$B$33</f>
        <v>0.20747447040105213</v>
      </c>
      <c r="AB10" s="36">
        <f t="shared" si="11"/>
        <v>0.33</v>
      </c>
      <c r="AC10" s="69">
        <f>'Graphiques DE'!$B$46 + 'Graphiques DE'!$B$45</f>
        <v>0.3813105613504455</v>
      </c>
      <c r="AD10" s="69">
        <f>'Graphiques DE'!$B$45</f>
        <v>0.13449975053963459</v>
      </c>
      <c r="AE10" s="69">
        <f>'Graphiques DE'!$B$45</f>
        <v>0.13449975053963459</v>
      </c>
      <c r="AF10" s="42">
        <f t="shared" si="12"/>
        <v>0</v>
      </c>
      <c r="AG10" s="69">
        <f>'Graphiques DE'!$B$58 + 'Graphiques DE'!$B$57</f>
        <v>0.53120245324233717</v>
      </c>
      <c r="AH10" s="69">
        <f>'Graphiques DE'!$B$57</f>
        <v>0.13449975053963459</v>
      </c>
      <c r="AI10" s="69">
        <f>'Graphiques DE'!$B$57</f>
        <v>0.13449975053963459</v>
      </c>
      <c r="AJ10" s="36">
        <f t="shared" si="13"/>
        <v>0.15</v>
      </c>
      <c r="AK10" s="69">
        <f>'Graphiques DE'!$B$70 + 'Graphiques DE'!$B$69</f>
        <v>0.56816249969801413</v>
      </c>
      <c r="AL10" s="69">
        <f>'Graphiques DE'!$B$69</f>
        <v>0.17994628348179792</v>
      </c>
      <c r="AM10" s="69">
        <f>'Graphiques DE'!$B$69</f>
        <v>0.17994628348179792</v>
      </c>
      <c r="AN10" s="42">
        <f t="shared" si="1"/>
        <v>0.22</v>
      </c>
      <c r="AO10" s="69">
        <f>'Graphiques DE'!$B$82 + 'Graphiques DE'!$B$81</f>
        <v>0.62142273561986772</v>
      </c>
      <c r="AP10" s="69">
        <f>'Graphiques DE'!$B$81</f>
        <v>0.18777408697121897</v>
      </c>
      <c r="AQ10" s="69">
        <f>'Graphiques DE'!$B$81</f>
        <v>0.18777408697121897</v>
      </c>
      <c r="AR10" s="36">
        <f t="shared" si="14"/>
        <v>4.9999999999999989E-2</v>
      </c>
      <c r="AS10" s="69">
        <f>'Graphiques DE'!$B$94 + 'Graphiques DE'!$B$93</f>
        <v>0.73690112383285822</v>
      </c>
      <c r="AT10" s="69">
        <f>'Graphiques DE'!$B$93</f>
        <v>0.20383355626529071</v>
      </c>
      <c r="AU10" s="69">
        <f>'Graphiques DE'!$B$93</f>
        <v>0.20383355626529071</v>
      </c>
      <c r="AV10" s="42">
        <f t="shared" si="15"/>
        <v>9.9999999999999978E-2</v>
      </c>
      <c r="AW10" s="69">
        <f>'Graphiques DE'!$B$106 + 'Graphiques DE'!$B$105</f>
        <v>0.83312625588569733</v>
      </c>
      <c r="AX10" s="69">
        <f>'Graphiques DE'!$B$105</f>
        <v>0.23020733696677867</v>
      </c>
      <c r="AY10" s="69">
        <f>'Graphiques DE'!$B$105</f>
        <v>0.23020733696677867</v>
      </c>
      <c r="AZ10" s="36">
        <f t="shared" si="2"/>
        <v>0.10999999999999999</v>
      </c>
      <c r="BA10" s="69">
        <f>'Graphiques DE'!$B$118 + 'Graphiques DE'!$B$117</f>
        <v>0.65426085726737337</v>
      </c>
      <c r="BB10" s="69">
        <f>'Graphiques DE'!$B$117</f>
        <v>0.15143653294304904</v>
      </c>
      <c r="BC10" s="69">
        <f>'Graphiques DE'!$B$117</f>
        <v>0.15143653294304904</v>
      </c>
      <c r="BD10" s="42">
        <f t="shared" si="3"/>
        <v>0.19</v>
      </c>
      <c r="BE10" s="69">
        <f>'Graphiques DE'!$B$130 + 'Graphiques DE'!$B$129</f>
        <v>0.61541298732488015</v>
      </c>
      <c r="BF10" s="69">
        <f>'Graphiques DE'!$B$129</f>
        <v>0.15384541975731275</v>
      </c>
      <c r="BG10" s="69">
        <f>'Graphiques DE'!$B$129</f>
        <v>0.15384541975731275</v>
      </c>
      <c r="BH10" s="36">
        <f t="shared" si="4"/>
        <v>0.2</v>
      </c>
      <c r="BI10" s="69">
        <f>'Graphiques DE'!$B$142 + 'Graphiques DE'!$B$141</f>
        <v>0.59715869831984925</v>
      </c>
      <c r="BJ10" s="69">
        <f>'Graphiques DE'!$B$141</f>
        <v>0.16549653615768714</v>
      </c>
      <c r="BK10" s="69">
        <f>'Graphiques DE'!$B$141</f>
        <v>0.16549653615768714</v>
      </c>
      <c r="BL10" s="42">
        <f t="shared" si="5"/>
        <v>3.0000000000000013E-2</v>
      </c>
      <c r="BM10" s="69">
        <f>'Graphiques DE'!$B$154 + 'Graphiques DE'!$B$153</f>
        <v>0.51993603839279889</v>
      </c>
      <c r="BN10" s="69">
        <f>'Graphiques DE'!$B$153</f>
        <v>0.19389549785225843</v>
      </c>
      <c r="BO10" s="69">
        <f>'Graphiques DE'!$B$153</f>
        <v>0.19389549785225843</v>
      </c>
      <c r="BP10" s="36">
        <f t="shared" si="6"/>
        <v>0</v>
      </c>
      <c r="BQ10" s="69">
        <f>'Graphiques DE'!$B$166 + 'Graphiques DE'!$B$165</f>
        <v>0.4734434170029016</v>
      </c>
      <c r="BR10" s="69">
        <f>'Graphiques DE'!$B$165</f>
        <v>0.17891638997587456</v>
      </c>
      <c r="BS10" s="69">
        <f>'Graphiques DE'!$B$165</f>
        <v>0.17891638997587456</v>
      </c>
      <c r="BT10" s="42">
        <f t="shared" si="7"/>
        <v>8.0000000000000016E-2</v>
      </c>
      <c r="BU10" s="69">
        <f>'Graphiques DE'!$B$178 + 'Graphiques DE'!$B$177</f>
        <v>0.44200824799043215</v>
      </c>
      <c r="BV10" s="69">
        <f>'Graphiques DE'!$B$177</f>
        <v>0.16281905880124295</v>
      </c>
      <c r="BW10" s="69">
        <f>'Graphiques DE'!$B$177</f>
        <v>0.16281905880124295</v>
      </c>
      <c r="BX10" s="36">
        <f t="shared" si="8"/>
        <v>0.18</v>
      </c>
      <c r="BY10" s="69">
        <f>'Graphiques DE'!$B$190 + 'Graphiques DE'!$B$189</f>
        <v>0.46971044869251488</v>
      </c>
      <c r="BZ10" s="69">
        <f>'Graphiques DE'!$B$189</f>
        <v>0.17112936761143382</v>
      </c>
      <c r="CA10" s="69">
        <f>'Graphiques DE'!$B$189</f>
        <v>0.17112936761143382</v>
      </c>
    </row>
    <row r="11" spans="1:79">
      <c r="A11" s="72">
        <v>43466</v>
      </c>
      <c r="B11" s="68">
        <f t="shared" si="0"/>
        <v>10</v>
      </c>
      <c r="C11" s="19">
        <v>52891346</v>
      </c>
      <c r="D11" s="68" t="e">
        <f>NA()</f>
        <v>#N/A</v>
      </c>
      <c r="E11" s="29">
        <v>0.2</v>
      </c>
      <c r="F11" s="27">
        <v>0.06</v>
      </c>
      <c r="G11" s="29">
        <v>0.38</v>
      </c>
      <c r="H11" s="27">
        <v>0.15</v>
      </c>
      <c r="I11" s="29">
        <v>0.22</v>
      </c>
      <c r="J11" s="27">
        <v>0.32</v>
      </c>
      <c r="K11" s="29">
        <v>0.22</v>
      </c>
      <c r="L11" s="27">
        <v>0.3</v>
      </c>
      <c r="M11" s="29">
        <v>0.24</v>
      </c>
      <c r="N11" s="27">
        <v>0.18</v>
      </c>
      <c r="O11" s="29">
        <v>0.08</v>
      </c>
      <c r="P11" s="27">
        <v>0.11</v>
      </c>
      <c r="Q11" s="29">
        <v>0.14000000000000001</v>
      </c>
      <c r="R11" s="27">
        <v>0.2</v>
      </c>
      <c r="S11" s="29">
        <v>0.3</v>
      </c>
      <c r="T11" s="36">
        <f t="shared" si="9"/>
        <v>0.03</v>
      </c>
      <c r="U11" s="69">
        <f>'Graphiques DE'!$B$22 + 'Graphiques DE'!$B$21</f>
        <v>0.28515834799243711</v>
      </c>
      <c r="V11" s="69">
        <f>'Graphiques DE'!$B$21</f>
        <v>9.5874564208653326E-2</v>
      </c>
      <c r="W11" s="69">
        <f>'Graphiques DE'!$B$21</f>
        <v>9.5874564208653326E-2</v>
      </c>
      <c r="X11" s="42">
        <f t="shared" si="10"/>
        <v>0.16</v>
      </c>
      <c r="Y11" s="69">
        <f>'Graphiques DE'!$B$34 + 'Graphiques DE'!$B$33</f>
        <v>0.65151501094159259</v>
      </c>
      <c r="Z11" s="69">
        <f>'Graphiques DE'!$B$33</f>
        <v>0.20747447040105213</v>
      </c>
      <c r="AA11" s="69">
        <f>'Graphiques DE'!$B$33</f>
        <v>0.20747447040105213</v>
      </c>
      <c r="AB11" s="36">
        <f t="shared" si="11"/>
        <v>7.0000000000000007E-2</v>
      </c>
      <c r="AC11" s="69">
        <f>'Graphiques DE'!$B$46 + 'Graphiques DE'!$B$45</f>
        <v>0.3813105613504455</v>
      </c>
      <c r="AD11" s="69">
        <f>'Graphiques DE'!$B$45</f>
        <v>0.13449975053963459</v>
      </c>
      <c r="AE11" s="69">
        <f>'Graphiques DE'!$B$45</f>
        <v>0.13449975053963459</v>
      </c>
      <c r="AF11" s="42">
        <f t="shared" si="12"/>
        <v>2.0000000000000018E-2</v>
      </c>
      <c r="AG11" s="69">
        <f>'Graphiques DE'!$B$58 + 'Graphiques DE'!$B$57</f>
        <v>0.53120245324233717</v>
      </c>
      <c r="AH11" s="69">
        <f>'Graphiques DE'!$B$57</f>
        <v>0.13449975053963459</v>
      </c>
      <c r="AI11" s="69">
        <f>'Graphiques DE'!$B$57</f>
        <v>0.13449975053963459</v>
      </c>
      <c r="AJ11" s="36">
        <f t="shared" si="13"/>
        <v>0.11000000000000001</v>
      </c>
      <c r="AK11" s="69">
        <f>'Graphiques DE'!$B$70 + 'Graphiques DE'!$B$69</f>
        <v>0.56816249969801413</v>
      </c>
      <c r="AL11" s="69">
        <f>'Graphiques DE'!$B$69</f>
        <v>0.17994628348179792</v>
      </c>
      <c r="AM11" s="69">
        <f>'Graphiques DE'!$B$69</f>
        <v>0.17994628348179792</v>
      </c>
      <c r="AN11" s="42">
        <f t="shared" si="1"/>
        <v>2.0000000000000018E-2</v>
      </c>
      <c r="AO11" s="69">
        <f>'Graphiques DE'!$B$82 + 'Graphiques DE'!$B$81</f>
        <v>0.62142273561986772</v>
      </c>
      <c r="AP11" s="69">
        <f>'Graphiques DE'!$B$81</f>
        <v>0.18777408697121897</v>
      </c>
      <c r="AQ11" s="69">
        <f>'Graphiques DE'!$B$81</f>
        <v>0.18777408697121897</v>
      </c>
      <c r="AR11" s="36">
        <f t="shared" si="14"/>
        <v>0.39</v>
      </c>
      <c r="AS11" s="69">
        <f>'Graphiques DE'!$B$94 + 'Graphiques DE'!$B$93</f>
        <v>0.73690112383285822</v>
      </c>
      <c r="AT11" s="69">
        <f>'Graphiques DE'!$B$93</f>
        <v>0.20383355626529071</v>
      </c>
      <c r="AU11" s="69">
        <f>'Graphiques DE'!$B$93</f>
        <v>0.20383355626529071</v>
      </c>
      <c r="AV11" s="42">
        <f t="shared" si="15"/>
        <v>0.47000000000000003</v>
      </c>
      <c r="AW11" s="69">
        <f>'Graphiques DE'!$B$106 + 'Graphiques DE'!$B$105</f>
        <v>0.83312625588569733</v>
      </c>
      <c r="AX11" s="69">
        <f>'Graphiques DE'!$B$105</f>
        <v>0.23020733696677867</v>
      </c>
      <c r="AY11" s="69">
        <f>'Graphiques DE'!$B$105</f>
        <v>0.23020733696677867</v>
      </c>
      <c r="AZ11" s="36">
        <f t="shared" si="2"/>
        <v>0.15000000000000002</v>
      </c>
      <c r="BA11" s="69">
        <f>'Graphiques DE'!$B$118 + 'Graphiques DE'!$B$117</f>
        <v>0.65426085726737337</v>
      </c>
      <c r="BB11" s="69">
        <f>'Graphiques DE'!$B$117</f>
        <v>0.15143653294304904</v>
      </c>
      <c r="BC11" s="69">
        <f>'Graphiques DE'!$B$117</f>
        <v>0.15143653294304904</v>
      </c>
      <c r="BD11" s="42">
        <f t="shared" si="3"/>
        <v>0.15000000000000002</v>
      </c>
      <c r="BE11" s="69">
        <f>'Graphiques DE'!$B$130 + 'Graphiques DE'!$B$129</f>
        <v>0.61541298732488015</v>
      </c>
      <c r="BF11" s="69">
        <f>'Graphiques DE'!$B$129</f>
        <v>0.15384541975731275</v>
      </c>
      <c r="BG11" s="69">
        <f>'Graphiques DE'!$B$129</f>
        <v>0.15384541975731275</v>
      </c>
      <c r="BH11" s="36">
        <f t="shared" si="4"/>
        <v>0.26</v>
      </c>
      <c r="BI11" s="69">
        <f>'Graphiques DE'!$B$142 + 'Graphiques DE'!$B$141</f>
        <v>0.59715869831984925</v>
      </c>
      <c r="BJ11" s="69">
        <f>'Graphiques DE'!$B$141</f>
        <v>0.16549653615768714</v>
      </c>
      <c r="BK11" s="69">
        <f>'Graphiques DE'!$B$141</f>
        <v>0.16549653615768714</v>
      </c>
      <c r="BL11" s="42">
        <f t="shared" si="5"/>
        <v>3.0000000000000013E-2</v>
      </c>
      <c r="BM11" s="69">
        <f>'Graphiques DE'!$B$154 + 'Graphiques DE'!$B$153</f>
        <v>0.51993603839279889</v>
      </c>
      <c r="BN11" s="69">
        <f>'Graphiques DE'!$B$153</f>
        <v>0.19389549785225843</v>
      </c>
      <c r="BO11" s="69">
        <f>'Graphiques DE'!$B$153</f>
        <v>0.19389549785225843</v>
      </c>
      <c r="BP11" s="36">
        <f t="shared" si="6"/>
        <v>1.0000000000000009E-2</v>
      </c>
      <c r="BQ11" s="69">
        <f>'Graphiques DE'!$B$166 + 'Graphiques DE'!$B$165</f>
        <v>0.4734434170029016</v>
      </c>
      <c r="BR11" s="69">
        <f>'Graphiques DE'!$B$165</f>
        <v>0.17891638997587456</v>
      </c>
      <c r="BS11" s="69">
        <f>'Graphiques DE'!$B$165</f>
        <v>0.17891638997587456</v>
      </c>
      <c r="BT11" s="42">
        <f t="shared" si="7"/>
        <v>4.0000000000000008E-2</v>
      </c>
      <c r="BU11" s="69">
        <f>'Graphiques DE'!$B$178 + 'Graphiques DE'!$B$177</f>
        <v>0.44200824799043215</v>
      </c>
      <c r="BV11" s="69">
        <f>'Graphiques DE'!$B$177</f>
        <v>0.16281905880124295</v>
      </c>
      <c r="BW11" s="69">
        <f>'Graphiques DE'!$B$177</f>
        <v>0.16281905880124295</v>
      </c>
      <c r="BX11" s="36">
        <f t="shared" si="8"/>
        <v>6.9999999999999979E-2</v>
      </c>
      <c r="BY11" s="69">
        <f>'Graphiques DE'!$B$190 + 'Graphiques DE'!$B$189</f>
        <v>0.46971044869251488</v>
      </c>
      <c r="BZ11" s="69">
        <f>'Graphiques DE'!$B$189</f>
        <v>0.17112936761143382</v>
      </c>
      <c r="CA11" s="69">
        <f>'Graphiques DE'!$B$189</f>
        <v>0.17112936761143382</v>
      </c>
    </row>
    <row r="12" spans="1:79">
      <c r="A12" s="72">
        <v>43466</v>
      </c>
      <c r="B12" s="68">
        <f t="shared" si="0"/>
        <v>11</v>
      </c>
      <c r="C12" s="19">
        <v>52891330</v>
      </c>
      <c r="D12" s="68" t="e">
        <f>NA()</f>
        <v>#N/A</v>
      </c>
      <c r="E12" s="29">
        <v>0.17</v>
      </c>
      <c r="F12" s="27">
        <v>0.22</v>
      </c>
      <c r="G12" s="29">
        <v>0.31</v>
      </c>
      <c r="H12" s="27">
        <v>0.17</v>
      </c>
      <c r="I12" s="29">
        <v>0.33</v>
      </c>
      <c r="J12" s="27">
        <v>0.34</v>
      </c>
      <c r="K12" s="29">
        <v>0.61</v>
      </c>
      <c r="L12" s="27">
        <v>0.77</v>
      </c>
      <c r="M12" s="29">
        <v>0.39</v>
      </c>
      <c r="N12" s="27">
        <v>0.33</v>
      </c>
      <c r="O12" s="29">
        <v>0.34</v>
      </c>
      <c r="P12" s="27">
        <v>0.14000000000000001</v>
      </c>
      <c r="Q12" s="29">
        <v>0.13</v>
      </c>
      <c r="R12" s="27">
        <v>0.16</v>
      </c>
      <c r="S12" s="29">
        <v>0.23</v>
      </c>
      <c r="T12" s="36">
        <f t="shared" si="9"/>
        <v>0.16</v>
      </c>
      <c r="U12" s="69">
        <f>'Graphiques DE'!$B$22 + 'Graphiques DE'!$B$21</f>
        <v>0.28515834799243711</v>
      </c>
      <c r="V12" s="69">
        <f>'Graphiques DE'!$B$21</f>
        <v>9.5874564208653326E-2</v>
      </c>
      <c r="W12" s="69">
        <f>'Graphiques DE'!$B$21</f>
        <v>9.5874564208653326E-2</v>
      </c>
      <c r="X12" s="42">
        <f t="shared" si="10"/>
        <v>0.42000000000000004</v>
      </c>
      <c r="Y12" s="69">
        <f>'Graphiques DE'!$B$34 + 'Graphiques DE'!$B$33</f>
        <v>0.65151501094159259</v>
      </c>
      <c r="Z12" s="69">
        <f>'Graphiques DE'!$B$33</f>
        <v>0.20747447040105213</v>
      </c>
      <c r="AA12" s="69">
        <f>'Graphiques DE'!$B$33</f>
        <v>0.20747447040105213</v>
      </c>
      <c r="AB12" s="36">
        <f t="shared" si="11"/>
        <v>0</v>
      </c>
      <c r="AC12" s="69">
        <f>'Graphiques DE'!$B$46 + 'Graphiques DE'!$B$45</f>
        <v>0.3813105613504455</v>
      </c>
      <c r="AD12" s="69">
        <f>'Graphiques DE'!$B$45</f>
        <v>0.13449975053963459</v>
      </c>
      <c r="AE12" s="69">
        <f>'Graphiques DE'!$B$45</f>
        <v>0.13449975053963459</v>
      </c>
      <c r="AF12" s="42">
        <f t="shared" si="12"/>
        <v>0.38</v>
      </c>
      <c r="AG12" s="69">
        <f>'Graphiques DE'!$B$58 + 'Graphiques DE'!$B$57</f>
        <v>0.53120245324233717</v>
      </c>
      <c r="AH12" s="69">
        <f>'Graphiques DE'!$B$57</f>
        <v>0.13449975053963459</v>
      </c>
      <c r="AI12" s="69">
        <f>'Graphiques DE'!$B$57</f>
        <v>0.13449975053963459</v>
      </c>
      <c r="AJ12" s="36">
        <f t="shared" si="13"/>
        <v>0.23999999999999994</v>
      </c>
      <c r="AK12" s="69">
        <f>'Graphiques DE'!$B$70 + 'Graphiques DE'!$B$69</f>
        <v>0.56816249969801413</v>
      </c>
      <c r="AL12" s="69">
        <f>'Graphiques DE'!$B$69</f>
        <v>0.17994628348179792</v>
      </c>
      <c r="AM12" s="69">
        <f>'Graphiques DE'!$B$69</f>
        <v>0.17994628348179792</v>
      </c>
      <c r="AN12" s="42">
        <f t="shared" si="1"/>
        <v>0.13999999999999996</v>
      </c>
      <c r="AO12" s="69">
        <f>'Graphiques DE'!$B$82 + 'Graphiques DE'!$B$81</f>
        <v>0.62142273561986772</v>
      </c>
      <c r="AP12" s="69">
        <f>'Graphiques DE'!$B$81</f>
        <v>0.18777408697121897</v>
      </c>
      <c r="AQ12" s="69">
        <f>'Graphiques DE'!$B$81</f>
        <v>0.18777408697121897</v>
      </c>
      <c r="AR12" s="36">
        <f t="shared" si="14"/>
        <v>0.13</v>
      </c>
      <c r="AS12" s="69">
        <f>'Graphiques DE'!$B$94 + 'Graphiques DE'!$B$93</f>
        <v>0.73690112383285822</v>
      </c>
      <c r="AT12" s="69">
        <f>'Graphiques DE'!$B$93</f>
        <v>0.20383355626529071</v>
      </c>
      <c r="AU12" s="69">
        <f>'Graphiques DE'!$B$93</f>
        <v>0.20383355626529071</v>
      </c>
      <c r="AV12" s="42">
        <f t="shared" si="15"/>
        <v>0.30000000000000004</v>
      </c>
      <c r="AW12" s="69">
        <f>'Graphiques DE'!$B$106 + 'Graphiques DE'!$B$105</f>
        <v>0.83312625588569733</v>
      </c>
      <c r="AX12" s="69">
        <f>'Graphiques DE'!$B$105</f>
        <v>0.23020733696677867</v>
      </c>
      <c r="AY12" s="69">
        <f>'Graphiques DE'!$B$105</f>
        <v>0.23020733696677867</v>
      </c>
      <c r="AZ12" s="36">
        <f t="shared" si="2"/>
        <v>0.29000000000000004</v>
      </c>
      <c r="BA12" s="69">
        <f>'Graphiques DE'!$B$118 + 'Graphiques DE'!$B$117</f>
        <v>0.65426085726737337</v>
      </c>
      <c r="BB12" s="69">
        <f>'Graphiques DE'!$B$117</f>
        <v>0.15143653294304904</v>
      </c>
      <c r="BC12" s="69">
        <f>'Graphiques DE'!$B$117</f>
        <v>0.15143653294304904</v>
      </c>
      <c r="BD12" s="42">
        <f t="shared" si="3"/>
        <v>0.16999999999999998</v>
      </c>
      <c r="BE12" s="69">
        <f>'Graphiques DE'!$B$130 + 'Graphiques DE'!$B$129</f>
        <v>0.61541298732488015</v>
      </c>
      <c r="BF12" s="69">
        <f>'Graphiques DE'!$B$129</f>
        <v>0.15384541975731275</v>
      </c>
      <c r="BG12" s="69">
        <f>'Graphiques DE'!$B$129</f>
        <v>0.15384541975731275</v>
      </c>
      <c r="BH12" s="36">
        <f t="shared" si="4"/>
        <v>0.19</v>
      </c>
      <c r="BI12" s="69">
        <f>'Graphiques DE'!$B$142 + 'Graphiques DE'!$B$141</f>
        <v>0.59715869831984925</v>
      </c>
      <c r="BJ12" s="69">
        <f>'Graphiques DE'!$B$141</f>
        <v>0.16549653615768714</v>
      </c>
      <c r="BK12" s="69">
        <f>'Graphiques DE'!$B$141</f>
        <v>0.16549653615768714</v>
      </c>
      <c r="BL12" s="42">
        <f t="shared" si="5"/>
        <v>0.19</v>
      </c>
      <c r="BM12" s="69">
        <f>'Graphiques DE'!$B$154 + 'Graphiques DE'!$B$153</f>
        <v>0.51993603839279889</v>
      </c>
      <c r="BN12" s="69">
        <f>'Graphiques DE'!$B$153</f>
        <v>0.19389549785225843</v>
      </c>
      <c r="BO12" s="69">
        <f>'Graphiques DE'!$B$153</f>
        <v>0.19389549785225843</v>
      </c>
      <c r="BP12" s="36">
        <f t="shared" si="6"/>
        <v>1.0000000000000009E-2</v>
      </c>
      <c r="BQ12" s="69">
        <f>'Graphiques DE'!$B$166 + 'Graphiques DE'!$B$165</f>
        <v>0.4734434170029016</v>
      </c>
      <c r="BR12" s="69">
        <f>'Graphiques DE'!$B$165</f>
        <v>0.17891638997587456</v>
      </c>
      <c r="BS12" s="69">
        <f>'Graphiques DE'!$B$165</f>
        <v>0.17891638997587456</v>
      </c>
      <c r="BT12" s="42">
        <f t="shared" si="7"/>
        <v>0.03</v>
      </c>
      <c r="BU12" s="69">
        <f>'Graphiques DE'!$B$178 + 'Graphiques DE'!$B$177</f>
        <v>0.44200824799043215</v>
      </c>
      <c r="BV12" s="69">
        <f>'Graphiques DE'!$B$177</f>
        <v>0.16281905880124295</v>
      </c>
      <c r="BW12" s="69">
        <f>'Graphiques DE'!$B$177</f>
        <v>0.16281905880124295</v>
      </c>
      <c r="BX12" s="36">
        <f t="shared" si="8"/>
        <v>0.45999999999999996</v>
      </c>
      <c r="BY12" s="69">
        <f>'Graphiques DE'!$B$190 + 'Graphiques DE'!$B$189</f>
        <v>0.46971044869251488</v>
      </c>
      <c r="BZ12" s="69">
        <f>'Graphiques DE'!$B$189</f>
        <v>0.17112936761143382</v>
      </c>
      <c r="CA12" s="69">
        <f>'Graphiques DE'!$B$189</f>
        <v>0.17112936761143382</v>
      </c>
    </row>
    <row r="13" spans="1:79">
      <c r="A13" s="72">
        <v>43466</v>
      </c>
      <c r="B13" s="68">
        <f t="shared" si="0"/>
        <v>12</v>
      </c>
      <c r="C13" s="19">
        <v>52882852</v>
      </c>
      <c r="D13" s="68" t="e">
        <f>NA()</f>
        <v>#N/A</v>
      </c>
      <c r="E13" s="29">
        <v>0.33</v>
      </c>
      <c r="F13" s="27">
        <v>0.64</v>
      </c>
      <c r="G13" s="29">
        <v>0.31</v>
      </c>
      <c r="H13" s="27">
        <v>0.55000000000000004</v>
      </c>
      <c r="I13" s="29">
        <v>0.56999999999999995</v>
      </c>
      <c r="J13" s="27">
        <v>0.48</v>
      </c>
      <c r="K13" s="29">
        <v>0.48</v>
      </c>
      <c r="L13" s="27">
        <v>0.47</v>
      </c>
      <c r="M13" s="29">
        <v>0.68</v>
      </c>
      <c r="N13" s="27">
        <v>0.5</v>
      </c>
      <c r="O13" s="29">
        <v>0.53</v>
      </c>
      <c r="P13" s="27">
        <v>0.33</v>
      </c>
      <c r="Q13" s="29">
        <v>0.14000000000000001</v>
      </c>
      <c r="R13" s="27">
        <v>0.13</v>
      </c>
      <c r="S13" s="29">
        <v>0.69</v>
      </c>
      <c r="T13" s="36">
        <f t="shared" si="9"/>
        <v>4.9999999999999989E-2</v>
      </c>
      <c r="U13" s="69">
        <f>'Graphiques DE'!$B$22 + 'Graphiques DE'!$B$21</f>
        <v>0.28515834799243711</v>
      </c>
      <c r="V13" s="69">
        <f>'Graphiques DE'!$B$21</f>
        <v>9.5874564208653326E-2</v>
      </c>
      <c r="W13" s="69">
        <f>'Graphiques DE'!$B$21</f>
        <v>9.5874564208653326E-2</v>
      </c>
      <c r="X13" s="42">
        <f t="shared" si="10"/>
        <v>0.62</v>
      </c>
      <c r="Y13" s="69">
        <f>'Graphiques DE'!$B$34 + 'Graphiques DE'!$B$33</f>
        <v>0.65151501094159259</v>
      </c>
      <c r="Z13" s="69">
        <f>'Graphiques DE'!$B$33</f>
        <v>0.20747447040105213</v>
      </c>
      <c r="AA13" s="69">
        <f>'Graphiques DE'!$B$33</f>
        <v>0.20747447040105213</v>
      </c>
      <c r="AB13" s="36">
        <f t="shared" si="11"/>
        <v>2.0000000000000018E-2</v>
      </c>
      <c r="AC13" s="69">
        <f>'Graphiques DE'!$B$46 + 'Graphiques DE'!$B$45</f>
        <v>0.3813105613504455</v>
      </c>
      <c r="AD13" s="69">
        <f>'Graphiques DE'!$B$45</f>
        <v>0.13449975053963459</v>
      </c>
      <c r="AE13" s="69">
        <f>'Graphiques DE'!$B$45</f>
        <v>0.13449975053963459</v>
      </c>
      <c r="AF13" s="42">
        <f t="shared" si="12"/>
        <v>0.34000000000000008</v>
      </c>
      <c r="AG13" s="69">
        <f>'Graphiques DE'!$B$58 + 'Graphiques DE'!$B$57</f>
        <v>0.53120245324233717</v>
      </c>
      <c r="AH13" s="69">
        <f>'Graphiques DE'!$B$57</f>
        <v>0.13449975053963459</v>
      </c>
      <c r="AI13" s="69">
        <f>'Graphiques DE'!$B$57</f>
        <v>0.13449975053963459</v>
      </c>
      <c r="AJ13" s="36">
        <f t="shared" si="13"/>
        <v>0.41999999999999993</v>
      </c>
      <c r="AK13" s="69">
        <f>'Graphiques DE'!$B$70 + 'Graphiques DE'!$B$69</f>
        <v>0.56816249969801413</v>
      </c>
      <c r="AL13" s="69">
        <f>'Graphiques DE'!$B$69</f>
        <v>0.17994628348179792</v>
      </c>
      <c r="AM13" s="69">
        <f>'Graphiques DE'!$B$69</f>
        <v>0.17994628348179792</v>
      </c>
      <c r="AN13" s="42">
        <f t="shared" si="1"/>
        <v>0.22999999999999998</v>
      </c>
      <c r="AO13" s="69">
        <f>'Graphiques DE'!$B$82 + 'Graphiques DE'!$B$81</f>
        <v>0.62142273561986772</v>
      </c>
      <c r="AP13" s="69">
        <f>'Graphiques DE'!$B$81</f>
        <v>0.18777408697121897</v>
      </c>
      <c r="AQ13" s="69">
        <f>'Graphiques DE'!$B$81</f>
        <v>0.18777408697121897</v>
      </c>
      <c r="AR13" s="36">
        <f t="shared" si="14"/>
        <v>0.18</v>
      </c>
      <c r="AS13" s="69">
        <f>'Graphiques DE'!$B$94 + 'Graphiques DE'!$B$93</f>
        <v>0.73690112383285822</v>
      </c>
      <c r="AT13" s="69">
        <f>'Graphiques DE'!$B$93</f>
        <v>0.20383355626529071</v>
      </c>
      <c r="AU13" s="69">
        <f>'Graphiques DE'!$B$93</f>
        <v>0.20383355626529071</v>
      </c>
      <c r="AV13" s="42">
        <f t="shared" si="15"/>
        <v>0.18999999999999995</v>
      </c>
      <c r="AW13" s="69">
        <f>'Graphiques DE'!$B$106 + 'Graphiques DE'!$B$105</f>
        <v>0.83312625588569733</v>
      </c>
      <c r="AX13" s="69">
        <f>'Graphiques DE'!$B$105</f>
        <v>0.23020733696677867</v>
      </c>
      <c r="AY13" s="69">
        <f>'Graphiques DE'!$B$105</f>
        <v>0.23020733696677867</v>
      </c>
      <c r="AZ13" s="36">
        <f t="shared" si="2"/>
        <v>0.32000000000000006</v>
      </c>
      <c r="BA13" s="69">
        <f>'Graphiques DE'!$B$118 + 'Graphiques DE'!$B$117</f>
        <v>0.65426085726737337</v>
      </c>
      <c r="BB13" s="69">
        <f>'Graphiques DE'!$B$117</f>
        <v>0.15143653294304904</v>
      </c>
      <c r="BC13" s="69">
        <f>'Graphiques DE'!$B$117</f>
        <v>0.15143653294304904</v>
      </c>
      <c r="BD13" s="42">
        <f t="shared" si="3"/>
        <v>0.21000000000000002</v>
      </c>
      <c r="BE13" s="69">
        <f>'Graphiques DE'!$B$130 + 'Graphiques DE'!$B$129</f>
        <v>0.61541298732488015</v>
      </c>
      <c r="BF13" s="69">
        <f>'Graphiques DE'!$B$129</f>
        <v>0.15384541975731275</v>
      </c>
      <c r="BG13" s="69">
        <f>'Graphiques DE'!$B$129</f>
        <v>0.15384541975731275</v>
      </c>
      <c r="BH13" s="36">
        <f t="shared" si="4"/>
        <v>0.39</v>
      </c>
      <c r="BI13" s="69">
        <f>'Graphiques DE'!$B$142 + 'Graphiques DE'!$B$141</f>
        <v>0.59715869831984925</v>
      </c>
      <c r="BJ13" s="69">
        <f>'Graphiques DE'!$B$141</f>
        <v>0.16549653615768714</v>
      </c>
      <c r="BK13" s="69">
        <f>'Graphiques DE'!$B$141</f>
        <v>0.16549653615768714</v>
      </c>
      <c r="BL13" s="42">
        <f t="shared" si="5"/>
        <v>9.9999999999999978E-2</v>
      </c>
      <c r="BM13" s="69">
        <f>'Graphiques DE'!$B$154 + 'Graphiques DE'!$B$153</f>
        <v>0.51993603839279889</v>
      </c>
      <c r="BN13" s="69">
        <f>'Graphiques DE'!$B$153</f>
        <v>0.19389549785225843</v>
      </c>
      <c r="BO13" s="69">
        <f>'Graphiques DE'!$B$153</f>
        <v>0.19389549785225843</v>
      </c>
      <c r="BP13" s="36">
        <f t="shared" si="6"/>
        <v>0.19</v>
      </c>
      <c r="BQ13" s="69">
        <f>'Graphiques DE'!$B$166 + 'Graphiques DE'!$B$165</f>
        <v>0.4734434170029016</v>
      </c>
      <c r="BR13" s="69">
        <f>'Graphiques DE'!$B$165</f>
        <v>0.17891638997587456</v>
      </c>
      <c r="BS13" s="69">
        <f>'Graphiques DE'!$B$165</f>
        <v>0.17891638997587456</v>
      </c>
      <c r="BT13" s="42">
        <f t="shared" si="7"/>
        <v>0.27</v>
      </c>
      <c r="BU13" s="69">
        <f>'Graphiques DE'!$B$178 + 'Graphiques DE'!$B$177</f>
        <v>0.44200824799043215</v>
      </c>
      <c r="BV13" s="69">
        <f>'Graphiques DE'!$B$177</f>
        <v>0.16281905880124295</v>
      </c>
      <c r="BW13" s="69">
        <f>'Graphiques DE'!$B$177</f>
        <v>0.16281905880124295</v>
      </c>
      <c r="BX13" s="36">
        <f t="shared" si="8"/>
        <v>0.27999999999999997</v>
      </c>
      <c r="BY13" s="69">
        <f>'Graphiques DE'!$B$190 + 'Graphiques DE'!$B$189</f>
        <v>0.46971044869251488</v>
      </c>
      <c r="BZ13" s="69">
        <f>'Graphiques DE'!$B$189</f>
        <v>0.17112936761143382</v>
      </c>
      <c r="CA13" s="69">
        <f>'Graphiques DE'!$B$189</f>
        <v>0.17112936761143382</v>
      </c>
    </row>
    <row r="14" spans="1:79">
      <c r="A14" s="72">
        <v>43466</v>
      </c>
      <c r="B14" s="68">
        <f t="shared" si="0"/>
        <v>13</v>
      </c>
      <c r="C14" s="19">
        <v>52891342</v>
      </c>
      <c r="D14" s="68" t="e">
        <f>NA()</f>
        <v>#N/A</v>
      </c>
      <c r="E14" s="29">
        <v>0.38</v>
      </c>
      <c r="F14" s="27">
        <v>0.02</v>
      </c>
      <c r="G14" s="29">
        <v>0.33</v>
      </c>
      <c r="H14" s="27">
        <v>0.21</v>
      </c>
      <c r="I14" s="29">
        <v>0.15</v>
      </c>
      <c r="J14" s="27">
        <v>0.25</v>
      </c>
      <c r="K14" s="29">
        <v>0.3</v>
      </c>
      <c r="L14" s="27">
        <v>0.28000000000000003</v>
      </c>
      <c r="M14" s="29">
        <v>0.36</v>
      </c>
      <c r="N14" s="27">
        <v>0.28999999999999998</v>
      </c>
      <c r="O14" s="29">
        <v>0.14000000000000001</v>
      </c>
      <c r="P14" s="27">
        <v>0.43</v>
      </c>
      <c r="Q14" s="29">
        <v>0.33</v>
      </c>
      <c r="R14" s="27">
        <v>0.4</v>
      </c>
      <c r="S14" s="29">
        <v>0.41</v>
      </c>
      <c r="T14" s="36">
        <f t="shared" si="9"/>
        <v>1.0000000000000009E-2</v>
      </c>
      <c r="U14" s="69">
        <f>'Graphiques DE'!$B$22 + 'Graphiques DE'!$B$21</f>
        <v>0.28515834799243711</v>
      </c>
      <c r="V14" s="69">
        <f>'Graphiques DE'!$B$21</f>
        <v>9.5874564208653326E-2</v>
      </c>
      <c r="W14" s="69">
        <f>'Graphiques DE'!$B$21</f>
        <v>9.5874564208653326E-2</v>
      </c>
      <c r="X14" s="42">
        <f t="shared" si="10"/>
        <v>0.36</v>
      </c>
      <c r="Y14" s="69">
        <f>'Graphiques DE'!$B$34 + 'Graphiques DE'!$B$33</f>
        <v>0.65151501094159259</v>
      </c>
      <c r="Z14" s="69">
        <f>'Graphiques DE'!$B$33</f>
        <v>0.20747447040105213</v>
      </c>
      <c r="AA14" s="69">
        <f>'Graphiques DE'!$B$33</f>
        <v>0.20747447040105213</v>
      </c>
      <c r="AB14" s="36">
        <f t="shared" si="11"/>
        <v>0.28000000000000003</v>
      </c>
      <c r="AC14" s="69">
        <f>'Graphiques DE'!$B$46 + 'Graphiques DE'!$B$45</f>
        <v>0.3813105613504455</v>
      </c>
      <c r="AD14" s="69">
        <f>'Graphiques DE'!$B$45</f>
        <v>0.13449975053963459</v>
      </c>
      <c r="AE14" s="69">
        <f>'Graphiques DE'!$B$45</f>
        <v>0.13449975053963459</v>
      </c>
      <c r="AF14" s="42">
        <f t="shared" si="12"/>
        <v>0.21</v>
      </c>
      <c r="AG14" s="69">
        <f>'Graphiques DE'!$B$58 + 'Graphiques DE'!$B$57</f>
        <v>0.53120245324233717</v>
      </c>
      <c r="AH14" s="69">
        <f>'Graphiques DE'!$B$57</f>
        <v>0.13449975053963459</v>
      </c>
      <c r="AI14" s="69">
        <f>'Graphiques DE'!$B$57</f>
        <v>0.13449975053963459</v>
      </c>
      <c r="AJ14" s="36">
        <f t="shared" si="13"/>
        <v>0.19000000000000003</v>
      </c>
      <c r="AK14" s="69">
        <f>'Graphiques DE'!$B$70 + 'Graphiques DE'!$B$69</f>
        <v>0.56816249969801413</v>
      </c>
      <c r="AL14" s="69">
        <f>'Graphiques DE'!$B$69</f>
        <v>0.17994628348179792</v>
      </c>
      <c r="AM14" s="69">
        <f>'Graphiques DE'!$B$69</f>
        <v>0.17994628348179792</v>
      </c>
      <c r="AN14" s="42">
        <f t="shared" si="1"/>
        <v>7.0000000000000007E-2</v>
      </c>
      <c r="AO14" s="69">
        <f>'Graphiques DE'!$B$82 + 'Graphiques DE'!$B$81</f>
        <v>0.62142273561986772</v>
      </c>
      <c r="AP14" s="69">
        <f>'Graphiques DE'!$B$81</f>
        <v>0.18777408697121897</v>
      </c>
      <c r="AQ14" s="69">
        <f>'Graphiques DE'!$B$81</f>
        <v>0.18777408697121897</v>
      </c>
      <c r="AR14" s="36">
        <f t="shared" si="14"/>
        <v>6.9999999999999979E-2</v>
      </c>
      <c r="AS14" s="69">
        <f>'Graphiques DE'!$B$94 + 'Graphiques DE'!$B$93</f>
        <v>0.73690112383285822</v>
      </c>
      <c r="AT14" s="69">
        <f>'Graphiques DE'!$B$93</f>
        <v>0.20383355626529071</v>
      </c>
      <c r="AU14" s="69">
        <f>'Graphiques DE'!$B$93</f>
        <v>0.20383355626529071</v>
      </c>
      <c r="AV14" s="42">
        <f t="shared" si="15"/>
        <v>3.999999999999998E-2</v>
      </c>
      <c r="AW14" s="69">
        <f>'Graphiques DE'!$B$106 + 'Graphiques DE'!$B$105</f>
        <v>0.83312625588569733</v>
      </c>
      <c r="AX14" s="69">
        <f>'Graphiques DE'!$B$105</f>
        <v>0.23020733696677867</v>
      </c>
      <c r="AY14" s="69">
        <f>'Graphiques DE'!$B$105</f>
        <v>0.23020733696677867</v>
      </c>
      <c r="AZ14" s="36">
        <f t="shared" si="2"/>
        <v>4.0000000000000036E-2</v>
      </c>
      <c r="BA14" s="69">
        <f>'Graphiques DE'!$B$118 + 'Graphiques DE'!$B$117</f>
        <v>0.65426085726737337</v>
      </c>
      <c r="BB14" s="69">
        <f>'Graphiques DE'!$B$117</f>
        <v>0.15143653294304904</v>
      </c>
      <c r="BC14" s="69">
        <f>'Graphiques DE'!$B$117</f>
        <v>0.15143653294304904</v>
      </c>
      <c r="BD14" s="42">
        <f t="shared" si="3"/>
        <v>0.06</v>
      </c>
      <c r="BE14" s="69">
        <f>'Graphiques DE'!$B$130 + 'Graphiques DE'!$B$129</f>
        <v>0.61541298732488015</v>
      </c>
      <c r="BF14" s="69">
        <f>'Graphiques DE'!$B$129</f>
        <v>0.15384541975731275</v>
      </c>
      <c r="BG14" s="69">
        <f>'Graphiques DE'!$B$129</f>
        <v>0.15384541975731275</v>
      </c>
      <c r="BH14" s="36">
        <f t="shared" si="4"/>
        <v>0.14000000000000001</v>
      </c>
      <c r="BI14" s="69">
        <f>'Graphiques DE'!$B$142 + 'Graphiques DE'!$B$141</f>
        <v>0.59715869831984925</v>
      </c>
      <c r="BJ14" s="69">
        <f>'Graphiques DE'!$B$141</f>
        <v>0.16549653615768714</v>
      </c>
      <c r="BK14" s="69">
        <f>'Graphiques DE'!$B$141</f>
        <v>0.16549653615768714</v>
      </c>
      <c r="BL14" s="42">
        <f t="shared" si="5"/>
        <v>0.4</v>
      </c>
      <c r="BM14" s="69">
        <f>'Graphiques DE'!$B$154 + 'Graphiques DE'!$B$153</f>
        <v>0.51993603839279889</v>
      </c>
      <c r="BN14" s="69">
        <f>'Graphiques DE'!$B$153</f>
        <v>0.19389549785225843</v>
      </c>
      <c r="BO14" s="69">
        <f>'Graphiques DE'!$B$153</f>
        <v>0.19389549785225843</v>
      </c>
      <c r="BP14" s="36">
        <f t="shared" si="6"/>
        <v>0.2</v>
      </c>
      <c r="BQ14" s="69">
        <f>'Graphiques DE'!$B$166 + 'Graphiques DE'!$B$165</f>
        <v>0.4734434170029016</v>
      </c>
      <c r="BR14" s="69">
        <f>'Graphiques DE'!$B$165</f>
        <v>0.17891638997587456</v>
      </c>
      <c r="BS14" s="69">
        <f>'Graphiques DE'!$B$165</f>
        <v>0.17891638997587456</v>
      </c>
      <c r="BT14" s="42">
        <f t="shared" si="7"/>
        <v>0.28000000000000003</v>
      </c>
      <c r="BU14" s="69">
        <f>'Graphiques DE'!$B$178 + 'Graphiques DE'!$B$177</f>
        <v>0.44200824799043215</v>
      </c>
      <c r="BV14" s="69">
        <f>'Graphiques DE'!$B$177</f>
        <v>0.16281905880124295</v>
      </c>
      <c r="BW14" s="69">
        <f>'Graphiques DE'!$B$177</f>
        <v>0.16281905880124295</v>
      </c>
      <c r="BX14" s="36">
        <f t="shared" si="8"/>
        <v>0.24999999999999997</v>
      </c>
      <c r="BY14" s="69">
        <f>'Graphiques DE'!$B$190 + 'Graphiques DE'!$B$189</f>
        <v>0.46971044869251488</v>
      </c>
      <c r="BZ14" s="69">
        <f>'Graphiques DE'!$B$189</f>
        <v>0.17112936761143382</v>
      </c>
      <c r="CA14" s="69">
        <f>'Graphiques DE'!$B$189</f>
        <v>0.17112936761143382</v>
      </c>
    </row>
    <row r="15" spans="1:79">
      <c r="A15" s="72">
        <v>43466</v>
      </c>
      <c r="B15" s="68">
        <f t="shared" si="0"/>
        <v>14</v>
      </c>
      <c r="C15" s="19">
        <v>52905985</v>
      </c>
      <c r="D15" s="68" t="e">
        <f>NA()</f>
        <v>#N/A</v>
      </c>
      <c r="E15" s="29">
        <v>0.39</v>
      </c>
      <c r="F15" s="27">
        <v>0.38</v>
      </c>
      <c r="G15" s="29">
        <v>0.05</v>
      </c>
      <c r="H15" s="27">
        <v>0.42</v>
      </c>
      <c r="I15" s="29">
        <v>0.34</v>
      </c>
      <c r="J15" s="27">
        <v>0.18</v>
      </c>
      <c r="K15" s="29">
        <v>0.23</v>
      </c>
      <c r="L15" s="27">
        <v>0.32</v>
      </c>
      <c r="M15" s="29">
        <v>0.4</v>
      </c>
      <c r="N15" s="27">
        <v>0.35</v>
      </c>
      <c r="O15" s="29">
        <v>0.28000000000000003</v>
      </c>
      <c r="P15" s="27">
        <v>0.03</v>
      </c>
      <c r="Q15" s="29">
        <v>0.13</v>
      </c>
      <c r="R15" s="27">
        <v>0.12</v>
      </c>
      <c r="S15" s="29">
        <v>0.16</v>
      </c>
      <c r="T15" s="36">
        <f t="shared" si="9"/>
        <v>3.0000000000000027E-2</v>
      </c>
      <c r="U15" s="69">
        <f>'Graphiques DE'!$B$22 + 'Graphiques DE'!$B$21</f>
        <v>0.28515834799243711</v>
      </c>
      <c r="V15" s="69">
        <f>'Graphiques DE'!$B$21</f>
        <v>9.5874564208653326E-2</v>
      </c>
      <c r="W15" s="69">
        <f>'Graphiques DE'!$B$21</f>
        <v>9.5874564208653326E-2</v>
      </c>
      <c r="X15" s="42">
        <f t="shared" si="10"/>
        <v>0.32999999999999996</v>
      </c>
      <c r="Y15" s="69">
        <f>'Graphiques DE'!$B$34 + 'Graphiques DE'!$B$33</f>
        <v>0.65151501094159259</v>
      </c>
      <c r="Z15" s="69">
        <f>'Graphiques DE'!$B$33</f>
        <v>0.20747447040105213</v>
      </c>
      <c r="AA15" s="69">
        <f>'Graphiques DE'!$B$33</f>
        <v>0.20747447040105213</v>
      </c>
      <c r="AB15" s="36">
        <f t="shared" si="11"/>
        <v>0.19</v>
      </c>
      <c r="AC15" s="69">
        <f>'Graphiques DE'!$B$46 + 'Graphiques DE'!$B$45</f>
        <v>0.3813105613504455</v>
      </c>
      <c r="AD15" s="69">
        <f>'Graphiques DE'!$B$45</f>
        <v>0.13449975053963459</v>
      </c>
      <c r="AE15" s="69">
        <f>'Graphiques DE'!$B$45</f>
        <v>0.13449975053963459</v>
      </c>
      <c r="AF15" s="42">
        <f t="shared" si="12"/>
        <v>0.10000000000000003</v>
      </c>
      <c r="AG15" s="69">
        <f>'Graphiques DE'!$B$58 + 'Graphiques DE'!$B$57</f>
        <v>0.53120245324233717</v>
      </c>
      <c r="AH15" s="69">
        <f>'Graphiques DE'!$B$57</f>
        <v>0.13449975053963459</v>
      </c>
      <c r="AI15" s="69">
        <f>'Graphiques DE'!$B$57</f>
        <v>0.13449975053963459</v>
      </c>
      <c r="AJ15" s="36">
        <f t="shared" si="13"/>
        <v>0.16999999999999998</v>
      </c>
      <c r="AK15" s="69">
        <f>'Graphiques DE'!$B$70 + 'Graphiques DE'!$B$69</f>
        <v>0.56816249969801413</v>
      </c>
      <c r="AL15" s="69">
        <f>'Graphiques DE'!$B$69</f>
        <v>0.17994628348179792</v>
      </c>
      <c r="AM15" s="69">
        <f>'Graphiques DE'!$B$69</f>
        <v>0.17994628348179792</v>
      </c>
      <c r="AN15" s="42">
        <f t="shared" si="1"/>
        <v>0.33</v>
      </c>
      <c r="AO15" s="69">
        <f>'Graphiques DE'!$B$82 + 'Graphiques DE'!$B$81</f>
        <v>0.62142273561986772</v>
      </c>
      <c r="AP15" s="69">
        <f>'Graphiques DE'!$B$81</f>
        <v>0.18777408697121897</v>
      </c>
      <c r="AQ15" s="69">
        <f>'Graphiques DE'!$B$81</f>
        <v>0.18777408697121897</v>
      </c>
      <c r="AR15" s="36">
        <f t="shared" si="14"/>
        <v>0.30000000000000004</v>
      </c>
      <c r="AS15" s="69">
        <f>'Graphiques DE'!$B$94 + 'Graphiques DE'!$B$93</f>
        <v>0.73690112383285822</v>
      </c>
      <c r="AT15" s="69">
        <f>'Graphiques DE'!$B$93</f>
        <v>0.20383355626529071</v>
      </c>
      <c r="AU15" s="69">
        <f>'Graphiques DE'!$B$93</f>
        <v>0.20383355626529071</v>
      </c>
      <c r="AV15" s="42">
        <f t="shared" si="15"/>
        <v>0.42</v>
      </c>
      <c r="AW15" s="69">
        <f>'Graphiques DE'!$B$106 + 'Graphiques DE'!$B$105</f>
        <v>0.83312625588569733</v>
      </c>
      <c r="AX15" s="69">
        <f>'Graphiques DE'!$B$105</f>
        <v>0.23020733696677867</v>
      </c>
      <c r="AY15" s="69">
        <f>'Graphiques DE'!$B$105</f>
        <v>0.23020733696677867</v>
      </c>
      <c r="AZ15" s="36">
        <f t="shared" si="2"/>
        <v>0.18999999999999995</v>
      </c>
      <c r="BA15" s="69">
        <f>'Graphiques DE'!$B$118 + 'Graphiques DE'!$B$117</f>
        <v>0.65426085726737337</v>
      </c>
      <c r="BB15" s="69">
        <f>'Graphiques DE'!$B$117</f>
        <v>0.15143653294304904</v>
      </c>
      <c r="BC15" s="69">
        <f>'Graphiques DE'!$B$117</f>
        <v>0.15143653294304904</v>
      </c>
      <c r="BD15" s="42">
        <f t="shared" si="3"/>
        <v>0.25</v>
      </c>
      <c r="BE15" s="69">
        <f>'Graphiques DE'!$B$130 + 'Graphiques DE'!$B$129</f>
        <v>0.61541298732488015</v>
      </c>
      <c r="BF15" s="69">
        <f>'Graphiques DE'!$B$129</f>
        <v>0.15384541975731275</v>
      </c>
      <c r="BG15" s="69">
        <f>'Graphiques DE'!$B$129</f>
        <v>0.15384541975731275</v>
      </c>
      <c r="BH15" s="36">
        <f t="shared" si="4"/>
        <v>0.33999999999999997</v>
      </c>
      <c r="BI15" s="69">
        <f>'Graphiques DE'!$B$142 + 'Graphiques DE'!$B$141</f>
        <v>0.59715869831984925</v>
      </c>
      <c r="BJ15" s="69">
        <f>'Graphiques DE'!$B$141</f>
        <v>0.16549653615768714</v>
      </c>
      <c r="BK15" s="69">
        <f>'Graphiques DE'!$B$141</f>
        <v>0.16549653615768714</v>
      </c>
      <c r="BL15" s="42">
        <f t="shared" si="5"/>
        <v>0.11000000000000001</v>
      </c>
      <c r="BM15" s="69">
        <f>'Graphiques DE'!$B$154 + 'Graphiques DE'!$B$153</f>
        <v>0.51993603839279889</v>
      </c>
      <c r="BN15" s="69">
        <f>'Graphiques DE'!$B$153</f>
        <v>0.19389549785225843</v>
      </c>
      <c r="BO15" s="69">
        <f>'Graphiques DE'!$B$153</f>
        <v>0.19389549785225843</v>
      </c>
      <c r="BP15" s="36">
        <f t="shared" si="6"/>
        <v>4.0000000000000008E-2</v>
      </c>
      <c r="BQ15" s="69">
        <f>'Graphiques DE'!$B$166 + 'Graphiques DE'!$B$165</f>
        <v>0.4734434170029016</v>
      </c>
      <c r="BR15" s="69">
        <f>'Graphiques DE'!$B$165</f>
        <v>0.17891638997587456</v>
      </c>
      <c r="BS15" s="69">
        <f>'Graphiques DE'!$B$165</f>
        <v>0.17891638997587456</v>
      </c>
      <c r="BT15" s="42">
        <f t="shared" si="7"/>
        <v>0.1</v>
      </c>
      <c r="BU15" s="69">
        <f>'Graphiques DE'!$B$178 + 'Graphiques DE'!$B$177</f>
        <v>0.44200824799043215</v>
      </c>
      <c r="BV15" s="69">
        <f>'Graphiques DE'!$B$177</f>
        <v>0.16281905880124295</v>
      </c>
      <c r="BW15" s="69">
        <f>'Graphiques DE'!$B$177</f>
        <v>0.16281905880124295</v>
      </c>
      <c r="BX15" s="36">
        <f t="shared" si="8"/>
        <v>0.28000000000000003</v>
      </c>
      <c r="BY15" s="69">
        <f>'Graphiques DE'!$B$190 + 'Graphiques DE'!$B$189</f>
        <v>0.46971044869251488</v>
      </c>
      <c r="BZ15" s="69">
        <f>'Graphiques DE'!$B$189</f>
        <v>0.17112936761143382</v>
      </c>
      <c r="CA15" s="69">
        <f>'Graphiques DE'!$B$189</f>
        <v>0.17112936761143382</v>
      </c>
    </row>
    <row r="16" spans="1:79">
      <c r="A16" s="72">
        <v>43466</v>
      </c>
      <c r="B16" s="68">
        <f t="shared" si="0"/>
        <v>15</v>
      </c>
      <c r="C16" s="19">
        <v>52905989</v>
      </c>
      <c r="D16" s="68" t="e">
        <f>NA()</f>
        <v>#N/A</v>
      </c>
      <c r="E16" s="29">
        <v>0.36</v>
      </c>
      <c r="F16" s="27">
        <v>0.71</v>
      </c>
      <c r="G16" s="29">
        <v>0.24</v>
      </c>
      <c r="H16" s="27">
        <v>0.52</v>
      </c>
      <c r="I16" s="29">
        <v>0.51</v>
      </c>
      <c r="J16" s="27">
        <v>0.51</v>
      </c>
      <c r="K16" s="29">
        <v>0.53</v>
      </c>
      <c r="L16" s="27">
        <v>0.74</v>
      </c>
      <c r="M16" s="29">
        <v>0.59</v>
      </c>
      <c r="N16" s="27">
        <v>0.6</v>
      </c>
      <c r="O16" s="29">
        <v>0.62</v>
      </c>
      <c r="P16" s="27">
        <v>0.14000000000000001</v>
      </c>
      <c r="Q16" s="29">
        <v>0.17</v>
      </c>
      <c r="R16" s="27">
        <v>0.22</v>
      </c>
      <c r="S16" s="29">
        <v>0.44</v>
      </c>
      <c r="T16" s="36">
        <f t="shared" si="9"/>
        <v>0.06</v>
      </c>
      <c r="U16" s="69">
        <f>'Graphiques DE'!$B$22 + 'Graphiques DE'!$B$21</f>
        <v>0.28515834799243711</v>
      </c>
      <c r="V16" s="69">
        <f>'Graphiques DE'!$B$21</f>
        <v>9.5874564208653326E-2</v>
      </c>
      <c r="W16" s="69">
        <f>'Graphiques DE'!$B$21</f>
        <v>9.5874564208653326E-2</v>
      </c>
      <c r="X16" s="42">
        <f t="shared" si="10"/>
        <v>2.0000000000000018E-2</v>
      </c>
      <c r="Y16" s="69">
        <f>'Graphiques DE'!$B$34 + 'Graphiques DE'!$B$33</f>
        <v>0.65151501094159259</v>
      </c>
      <c r="Z16" s="69">
        <f>'Graphiques DE'!$B$33</f>
        <v>0.20747447040105213</v>
      </c>
      <c r="AA16" s="69">
        <f>'Graphiques DE'!$B$33</f>
        <v>0.20747447040105213</v>
      </c>
      <c r="AB16" s="36">
        <f t="shared" si="11"/>
        <v>9.0000000000000024E-2</v>
      </c>
      <c r="AC16" s="69">
        <f>'Graphiques DE'!$B$46 + 'Graphiques DE'!$B$45</f>
        <v>0.3813105613504455</v>
      </c>
      <c r="AD16" s="69">
        <f>'Graphiques DE'!$B$45</f>
        <v>0.13449975053963459</v>
      </c>
      <c r="AE16" s="69">
        <f>'Graphiques DE'!$B$45</f>
        <v>0.13449975053963459</v>
      </c>
      <c r="AF16" s="42">
        <f t="shared" si="12"/>
        <v>7.999999999999996E-2</v>
      </c>
      <c r="AG16" s="69">
        <f>'Graphiques DE'!$B$58 + 'Graphiques DE'!$B$57</f>
        <v>0.53120245324233717</v>
      </c>
      <c r="AH16" s="69">
        <f>'Graphiques DE'!$B$57</f>
        <v>0.13449975053963459</v>
      </c>
      <c r="AI16" s="69">
        <f>'Graphiques DE'!$B$57</f>
        <v>0.13449975053963459</v>
      </c>
      <c r="AJ16" s="36">
        <f t="shared" si="13"/>
        <v>5.9999999999999942E-2</v>
      </c>
      <c r="AK16" s="69">
        <f>'Graphiques DE'!$B$70 + 'Graphiques DE'!$B$69</f>
        <v>0.56816249969801413</v>
      </c>
      <c r="AL16" s="69">
        <f>'Graphiques DE'!$B$69</f>
        <v>0.17994628348179792</v>
      </c>
      <c r="AM16" s="69">
        <f>'Graphiques DE'!$B$69</f>
        <v>0.17994628348179792</v>
      </c>
      <c r="AN16" s="42">
        <f t="shared" si="1"/>
        <v>2.0000000000000018E-2</v>
      </c>
      <c r="AO16" s="69">
        <f>'Graphiques DE'!$B$82 + 'Graphiques DE'!$B$81</f>
        <v>0.62142273561986772</v>
      </c>
      <c r="AP16" s="69">
        <f>'Graphiques DE'!$B$81</f>
        <v>0.18777408697121897</v>
      </c>
      <c r="AQ16" s="69">
        <f>'Graphiques DE'!$B$81</f>
        <v>0.18777408697121897</v>
      </c>
      <c r="AR16" s="36">
        <f t="shared" si="14"/>
        <v>0</v>
      </c>
      <c r="AS16" s="69">
        <f>'Graphiques DE'!$B$94 + 'Graphiques DE'!$B$93</f>
        <v>0.73690112383285822</v>
      </c>
      <c r="AT16" s="69">
        <f>'Graphiques DE'!$B$93</f>
        <v>0.20383355626529071</v>
      </c>
      <c r="AU16" s="69">
        <f>'Graphiques DE'!$B$93</f>
        <v>0.20383355626529071</v>
      </c>
      <c r="AV16" s="42">
        <f t="shared" si="15"/>
        <v>6.9999999999999951E-2</v>
      </c>
      <c r="AW16" s="69">
        <f>'Graphiques DE'!$B$106 + 'Graphiques DE'!$B$105</f>
        <v>0.83312625588569733</v>
      </c>
      <c r="AX16" s="69">
        <f>'Graphiques DE'!$B$105</f>
        <v>0.23020733696677867</v>
      </c>
      <c r="AY16" s="69">
        <f>'Graphiques DE'!$B$105</f>
        <v>0.23020733696677867</v>
      </c>
      <c r="AZ16" s="36">
        <f t="shared" si="2"/>
        <v>0.18000000000000005</v>
      </c>
      <c r="BA16" s="69">
        <f>'Graphiques DE'!$B$118 + 'Graphiques DE'!$B$117</f>
        <v>0.65426085726737337</v>
      </c>
      <c r="BB16" s="69">
        <f>'Graphiques DE'!$B$117</f>
        <v>0.15143653294304904</v>
      </c>
      <c r="BC16" s="69">
        <f>'Graphiques DE'!$B$117</f>
        <v>0.15143653294304904</v>
      </c>
      <c r="BD16" s="42">
        <f t="shared" si="3"/>
        <v>9.9999999999999978E-2</v>
      </c>
      <c r="BE16" s="69">
        <f>'Graphiques DE'!$B$130 + 'Graphiques DE'!$B$129</f>
        <v>0.61541298732488015</v>
      </c>
      <c r="BF16" s="69">
        <f>'Graphiques DE'!$B$129</f>
        <v>0.15384541975731275</v>
      </c>
      <c r="BG16" s="69">
        <f>'Graphiques DE'!$B$129</f>
        <v>0.15384541975731275</v>
      </c>
      <c r="BH16" s="36">
        <f t="shared" si="4"/>
        <v>7.999999999999996E-2</v>
      </c>
      <c r="BI16" s="69">
        <f>'Graphiques DE'!$B$142 + 'Graphiques DE'!$B$141</f>
        <v>0.59715869831984925</v>
      </c>
      <c r="BJ16" s="69">
        <f>'Graphiques DE'!$B$141</f>
        <v>0.16549653615768714</v>
      </c>
      <c r="BK16" s="69">
        <f>'Graphiques DE'!$B$141</f>
        <v>0.16549653615768714</v>
      </c>
      <c r="BL16" s="42">
        <f t="shared" si="5"/>
        <v>6.0000000000000012E-2</v>
      </c>
      <c r="BM16" s="69">
        <f>'Graphiques DE'!$B$154 + 'Graphiques DE'!$B$153</f>
        <v>0.51993603839279889</v>
      </c>
      <c r="BN16" s="69">
        <f>'Graphiques DE'!$B$153</f>
        <v>0.19389549785225843</v>
      </c>
      <c r="BO16" s="69">
        <f>'Graphiques DE'!$B$153</f>
        <v>0.19389549785225843</v>
      </c>
      <c r="BP16" s="36">
        <f t="shared" si="6"/>
        <v>0.12999999999999998</v>
      </c>
      <c r="BQ16" s="69">
        <f>'Graphiques DE'!$B$166 + 'Graphiques DE'!$B$165</f>
        <v>0.4734434170029016</v>
      </c>
      <c r="BR16" s="69">
        <f>'Graphiques DE'!$B$165</f>
        <v>0.17891638997587456</v>
      </c>
      <c r="BS16" s="69">
        <f>'Graphiques DE'!$B$165</f>
        <v>0.17891638997587456</v>
      </c>
      <c r="BT16" s="42">
        <f t="shared" si="7"/>
        <v>0.06</v>
      </c>
      <c r="BU16" s="69">
        <f>'Graphiques DE'!$B$178 + 'Graphiques DE'!$B$177</f>
        <v>0.44200824799043215</v>
      </c>
      <c r="BV16" s="69">
        <f>'Graphiques DE'!$B$177</f>
        <v>0.16281905880124295</v>
      </c>
      <c r="BW16" s="69">
        <f>'Graphiques DE'!$B$177</f>
        <v>0.16281905880124295</v>
      </c>
      <c r="BX16" s="36">
        <f t="shared" si="8"/>
        <v>0.19</v>
      </c>
      <c r="BY16" s="69">
        <f>'Graphiques DE'!$B$190 + 'Graphiques DE'!$B$189</f>
        <v>0.46971044869251488</v>
      </c>
      <c r="BZ16" s="69">
        <f>'Graphiques DE'!$B$189</f>
        <v>0.17112936761143382</v>
      </c>
      <c r="CA16" s="69">
        <f>'Graphiques DE'!$B$189</f>
        <v>0.17112936761143382</v>
      </c>
    </row>
    <row r="17" spans="1:79">
      <c r="A17" s="72">
        <v>43466</v>
      </c>
      <c r="B17" s="68">
        <f t="shared" si="0"/>
        <v>16</v>
      </c>
      <c r="C17" s="19">
        <v>52910460</v>
      </c>
      <c r="D17" s="68" t="e">
        <f>NA()</f>
        <v>#N/A</v>
      </c>
      <c r="E17" s="29">
        <v>0.3</v>
      </c>
      <c r="F17" s="27">
        <v>0.69</v>
      </c>
      <c r="G17" s="29">
        <v>0.33</v>
      </c>
      <c r="H17" s="27">
        <v>0.6</v>
      </c>
      <c r="I17" s="29">
        <v>0.56999999999999995</v>
      </c>
      <c r="J17" s="27">
        <v>0.49</v>
      </c>
      <c r="K17" s="29">
        <v>0.53</v>
      </c>
      <c r="L17" s="27">
        <v>0.67</v>
      </c>
      <c r="M17" s="29">
        <v>0.77</v>
      </c>
      <c r="N17" s="27">
        <v>0.7</v>
      </c>
      <c r="O17" s="29">
        <v>0.7</v>
      </c>
      <c r="P17" s="27">
        <v>0.08</v>
      </c>
      <c r="Q17" s="29">
        <v>0.3</v>
      </c>
      <c r="R17" s="27">
        <v>0.16</v>
      </c>
      <c r="S17" s="29">
        <v>0.25</v>
      </c>
      <c r="T17" s="36">
        <f t="shared" si="9"/>
        <v>0.19999999999999998</v>
      </c>
      <c r="U17" s="69">
        <f>'Graphiques DE'!$B$22 + 'Graphiques DE'!$B$21</f>
        <v>0.28515834799243711</v>
      </c>
      <c r="V17" s="69">
        <f>'Graphiques DE'!$B$21</f>
        <v>9.5874564208653326E-2</v>
      </c>
      <c r="W17" s="69">
        <f>'Graphiques DE'!$B$21</f>
        <v>9.5874564208653326E-2</v>
      </c>
      <c r="X17" s="42">
        <f t="shared" si="10"/>
        <v>0.1100000000000001</v>
      </c>
      <c r="Y17" s="69">
        <f>'Graphiques DE'!$B$34 + 'Graphiques DE'!$B$33</f>
        <v>0.65151501094159259</v>
      </c>
      <c r="Z17" s="69">
        <f>'Graphiques DE'!$B$33</f>
        <v>0.20747447040105213</v>
      </c>
      <c r="AA17" s="69">
        <f>'Graphiques DE'!$B$33</f>
        <v>0.20747447040105213</v>
      </c>
      <c r="AB17" s="36">
        <f t="shared" si="11"/>
        <v>3.0000000000000027E-2</v>
      </c>
      <c r="AC17" s="69">
        <f>'Graphiques DE'!$B$46 + 'Graphiques DE'!$B$45</f>
        <v>0.3813105613504455</v>
      </c>
      <c r="AD17" s="69">
        <f>'Graphiques DE'!$B$45</f>
        <v>0.13449975053963459</v>
      </c>
      <c r="AE17" s="69">
        <f>'Graphiques DE'!$B$45</f>
        <v>0.13449975053963459</v>
      </c>
      <c r="AF17" s="42">
        <f t="shared" si="12"/>
        <v>0.39999999999999997</v>
      </c>
      <c r="AG17" s="69">
        <f>'Graphiques DE'!$B$58 + 'Graphiques DE'!$B$57</f>
        <v>0.53120245324233717</v>
      </c>
      <c r="AH17" s="69">
        <f>'Graphiques DE'!$B$57</f>
        <v>0.13449975053963459</v>
      </c>
      <c r="AI17" s="69">
        <f>'Graphiques DE'!$B$57</f>
        <v>0.13449975053963459</v>
      </c>
      <c r="AJ17" s="36">
        <f t="shared" si="13"/>
        <v>0.28999999999999992</v>
      </c>
      <c r="AK17" s="69">
        <f>'Graphiques DE'!$B$70 + 'Graphiques DE'!$B$69</f>
        <v>0.56816249969801413</v>
      </c>
      <c r="AL17" s="69">
        <f>'Graphiques DE'!$B$69</f>
        <v>0.17994628348179792</v>
      </c>
      <c r="AM17" s="69">
        <f>'Graphiques DE'!$B$69</f>
        <v>0.17994628348179792</v>
      </c>
      <c r="AN17" s="42">
        <f t="shared" si="1"/>
        <v>2.9999999999999971E-2</v>
      </c>
      <c r="AO17" s="69">
        <f>'Graphiques DE'!$B$82 + 'Graphiques DE'!$B$81</f>
        <v>0.62142273561986772</v>
      </c>
      <c r="AP17" s="69">
        <f>'Graphiques DE'!$B$81</f>
        <v>0.18777408697121897</v>
      </c>
      <c r="AQ17" s="69">
        <f>'Graphiques DE'!$B$81</f>
        <v>0.18777408697121897</v>
      </c>
      <c r="AR17" s="36">
        <f t="shared" si="14"/>
        <v>2.0000000000000018E-2</v>
      </c>
      <c r="AS17" s="69">
        <f>'Graphiques DE'!$B$94 + 'Graphiques DE'!$B$93</f>
        <v>0.73690112383285822</v>
      </c>
      <c r="AT17" s="69">
        <f>'Graphiques DE'!$B$93</f>
        <v>0.20383355626529071</v>
      </c>
      <c r="AU17" s="69">
        <f>'Graphiques DE'!$B$93</f>
        <v>0.20383355626529071</v>
      </c>
      <c r="AV17" s="42">
        <f t="shared" si="15"/>
        <v>4.9999999999999933E-2</v>
      </c>
      <c r="AW17" s="69">
        <f>'Graphiques DE'!$B$106 + 'Graphiques DE'!$B$105</f>
        <v>0.83312625588569733</v>
      </c>
      <c r="AX17" s="69">
        <f>'Graphiques DE'!$B$105</f>
        <v>0.23020733696677867</v>
      </c>
      <c r="AY17" s="69">
        <f>'Graphiques DE'!$B$105</f>
        <v>0.23020733696677867</v>
      </c>
      <c r="AZ17" s="36">
        <f t="shared" si="2"/>
        <v>0.20000000000000007</v>
      </c>
      <c r="BA17" s="69">
        <f>'Graphiques DE'!$B$118 + 'Graphiques DE'!$B$117</f>
        <v>0.65426085726737337</v>
      </c>
      <c r="BB17" s="69">
        <f>'Graphiques DE'!$B$117</f>
        <v>0.15143653294304904</v>
      </c>
      <c r="BC17" s="69">
        <f>'Graphiques DE'!$B$117</f>
        <v>0.15143653294304904</v>
      </c>
      <c r="BD17" s="42">
        <f t="shared" si="3"/>
        <v>0.24999999999999994</v>
      </c>
      <c r="BE17" s="69">
        <f>'Graphiques DE'!$B$130 + 'Graphiques DE'!$B$129</f>
        <v>0.61541298732488015</v>
      </c>
      <c r="BF17" s="69">
        <f>'Graphiques DE'!$B$129</f>
        <v>0.15384541975731275</v>
      </c>
      <c r="BG17" s="69">
        <f>'Graphiques DE'!$B$129</f>
        <v>0.15384541975731275</v>
      </c>
      <c r="BH17" s="36">
        <f t="shared" si="4"/>
        <v>0.31999999999999995</v>
      </c>
      <c r="BI17" s="69">
        <f>'Graphiques DE'!$B$142 + 'Graphiques DE'!$B$141</f>
        <v>0.59715869831984925</v>
      </c>
      <c r="BJ17" s="69">
        <f>'Graphiques DE'!$B$141</f>
        <v>0.16549653615768714</v>
      </c>
      <c r="BK17" s="69">
        <f>'Graphiques DE'!$B$141</f>
        <v>0.16549653615768714</v>
      </c>
      <c r="BL17" s="42">
        <f t="shared" si="5"/>
        <v>0.08</v>
      </c>
      <c r="BM17" s="69">
        <f>'Graphiques DE'!$B$154 + 'Graphiques DE'!$B$153</f>
        <v>0.51993603839279889</v>
      </c>
      <c r="BN17" s="69">
        <f>'Graphiques DE'!$B$153</f>
        <v>0.19389549785225843</v>
      </c>
      <c r="BO17" s="69">
        <f>'Graphiques DE'!$B$153</f>
        <v>0.19389549785225843</v>
      </c>
      <c r="BP17" s="36">
        <f t="shared" si="6"/>
        <v>0.10999999999999999</v>
      </c>
      <c r="BQ17" s="69">
        <f>'Graphiques DE'!$B$166 + 'Graphiques DE'!$B$165</f>
        <v>0.4734434170029016</v>
      </c>
      <c r="BR17" s="69">
        <f>'Graphiques DE'!$B$165</f>
        <v>0.17891638997587456</v>
      </c>
      <c r="BS17" s="69">
        <f>'Graphiques DE'!$B$165</f>
        <v>0.17891638997587456</v>
      </c>
      <c r="BT17" s="42">
        <f t="shared" si="7"/>
        <v>1.0000000000000009E-2</v>
      </c>
      <c r="BU17" s="69">
        <f>'Graphiques DE'!$B$178 + 'Graphiques DE'!$B$177</f>
        <v>0.44200824799043215</v>
      </c>
      <c r="BV17" s="69">
        <f>'Graphiques DE'!$B$177</f>
        <v>0.16281905880124295</v>
      </c>
      <c r="BW17" s="69">
        <f>'Graphiques DE'!$B$177</f>
        <v>0.16281905880124295</v>
      </c>
      <c r="BX17" s="36">
        <f t="shared" si="8"/>
        <v>0.1</v>
      </c>
      <c r="BY17" s="69">
        <f>'Graphiques DE'!$B$190 + 'Graphiques DE'!$B$189</f>
        <v>0.46971044869251488</v>
      </c>
      <c r="BZ17" s="69">
        <f>'Graphiques DE'!$B$189</f>
        <v>0.17112936761143382</v>
      </c>
      <c r="CA17" s="69">
        <f>'Graphiques DE'!$B$189</f>
        <v>0.17112936761143382</v>
      </c>
    </row>
    <row r="18" spans="1:79">
      <c r="A18" s="72">
        <v>43466</v>
      </c>
      <c r="B18" s="68">
        <f t="shared" si="0"/>
        <v>17</v>
      </c>
      <c r="C18" s="19">
        <v>52910456</v>
      </c>
      <c r="D18" s="68" t="e">
        <f>NA()</f>
        <v>#N/A</v>
      </c>
      <c r="E18" s="29">
        <v>0.1</v>
      </c>
      <c r="F18" s="27">
        <v>0.8</v>
      </c>
      <c r="G18" s="29">
        <v>0.3</v>
      </c>
      <c r="H18" s="27">
        <v>0.2</v>
      </c>
      <c r="I18" s="29">
        <v>0.28000000000000003</v>
      </c>
      <c r="J18" s="27">
        <v>0.46</v>
      </c>
      <c r="K18" s="29">
        <v>0.55000000000000004</v>
      </c>
      <c r="L18" s="27">
        <v>0.72</v>
      </c>
      <c r="M18" s="29">
        <v>0.56999999999999995</v>
      </c>
      <c r="N18" s="27">
        <v>0.45</v>
      </c>
      <c r="O18" s="29">
        <v>0.38</v>
      </c>
      <c r="P18" s="27">
        <v>0.16</v>
      </c>
      <c r="Q18" s="29">
        <v>0.19</v>
      </c>
      <c r="R18" s="27">
        <v>0.15</v>
      </c>
      <c r="S18" s="29">
        <v>0.15</v>
      </c>
      <c r="T18" s="36">
        <f t="shared" si="9"/>
        <v>4.0000000000000008E-2</v>
      </c>
      <c r="U18" s="69">
        <f>'Graphiques DE'!$B$22 + 'Graphiques DE'!$B$21</f>
        <v>0.28515834799243711</v>
      </c>
      <c r="V18" s="69">
        <f>'Graphiques DE'!$B$21</f>
        <v>9.5874564208653326E-2</v>
      </c>
      <c r="W18" s="69">
        <f>'Graphiques DE'!$B$21</f>
        <v>9.5874564208653326E-2</v>
      </c>
      <c r="X18" s="42">
        <f t="shared" si="10"/>
        <v>0.37000000000000005</v>
      </c>
      <c r="Y18" s="69">
        <f>'Graphiques DE'!$B$34 + 'Graphiques DE'!$B$33</f>
        <v>0.65151501094159259</v>
      </c>
      <c r="Z18" s="69">
        <f>'Graphiques DE'!$B$33</f>
        <v>0.20747447040105213</v>
      </c>
      <c r="AA18" s="69">
        <f>'Graphiques DE'!$B$33</f>
        <v>0.20747447040105213</v>
      </c>
      <c r="AB18" s="36">
        <f t="shared" si="11"/>
        <v>0.19999999999999998</v>
      </c>
      <c r="AC18" s="69">
        <f>'Graphiques DE'!$B$46 + 'Graphiques DE'!$B$45</f>
        <v>0.3813105613504455</v>
      </c>
      <c r="AD18" s="69">
        <f>'Graphiques DE'!$B$45</f>
        <v>0.13449975053963459</v>
      </c>
      <c r="AE18" s="69">
        <f>'Graphiques DE'!$B$45</f>
        <v>0.13449975053963459</v>
      </c>
      <c r="AF18" s="42">
        <f t="shared" si="12"/>
        <v>4.9999999999999989E-2</v>
      </c>
      <c r="AG18" s="69">
        <f>'Graphiques DE'!$B$58 + 'Graphiques DE'!$B$57</f>
        <v>0.53120245324233717</v>
      </c>
      <c r="AH18" s="69">
        <f>'Graphiques DE'!$B$57</f>
        <v>0.13449975053963459</v>
      </c>
      <c r="AI18" s="69">
        <f>'Graphiques DE'!$B$57</f>
        <v>0.13449975053963459</v>
      </c>
      <c r="AJ18" s="36">
        <f t="shared" si="13"/>
        <v>9.0000000000000024E-2</v>
      </c>
      <c r="AK18" s="69">
        <f>'Graphiques DE'!$B$70 + 'Graphiques DE'!$B$69</f>
        <v>0.56816249969801413</v>
      </c>
      <c r="AL18" s="69">
        <f>'Graphiques DE'!$B$69</f>
        <v>0.17994628348179792</v>
      </c>
      <c r="AM18" s="69">
        <f>'Graphiques DE'!$B$69</f>
        <v>0.17994628348179792</v>
      </c>
      <c r="AN18" s="42">
        <f t="shared" si="1"/>
        <v>0.18</v>
      </c>
      <c r="AO18" s="69">
        <f>'Graphiques DE'!$B$82 + 'Graphiques DE'!$B$81</f>
        <v>0.62142273561986772</v>
      </c>
      <c r="AP18" s="69">
        <f>'Graphiques DE'!$B$81</f>
        <v>0.18777408697121897</v>
      </c>
      <c r="AQ18" s="69">
        <f>'Graphiques DE'!$B$81</f>
        <v>0.18777408697121897</v>
      </c>
      <c r="AR18" s="36">
        <f t="shared" si="14"/>
        <v>0.12000000000000005</v>
      </c>
      <c r="AS18" s="69">
        <f>'Graphiques DE'!$B$94 + 'Graphiques DE'!$B$93</f>
        <v>0.73690112383285822</v>
      </c>
      <c r="AT18" s="69">
        <f>'Graphiques DE'!$B$93</f>
        <v>0.20383355626529071</v>
      </c>
      <c r="AU18" s="69">
        <f>'Graphiques DE'!$B$93</f>
        <v>0.20383355626529071</v>
      </c>
      <c r="AV18" s="42">
        <f t="shared" si="15"/>
        <v>0.15000000000000002</v>
      </c>
      <c r="AW18" s="69">
        <f>'Graphiques DE'!$B$106 + 'Graphiques DE'!$B$105</f>
        <v>0.83312625588569733</v>
      </c>
      <c r="AX18" s="69">
        <f>'Graphiques DE'!$B$105</f>
        <v>0.23020733696677867</v>
      </c>
      <c r="AY18" s="69">
        <f>'Graphiques DE'!$B$105</f>
        <v>0.23020733696677867</v>
      </c>
      <c r="AZ18" s="36">
        <f t="shared" si="2"/>
        <v>1.0000000000000009E-2</v>
      </c>
      <c r="BA18" s="69">
        <f>'Graphiques DE'!$B$118 + 'Graphiques DE'!$B$117</f>
        <v>0.65426085726737337</v>
      </c>
      <c r="BB18" s="69">
        <f>'Graphiques DE'!$B$117</f>
        <v>0.15143653294304904</v>
      </c>
      <c r="BC18" s="69">
        <f>'Graphiques DE'!$B$117</f>
        <v>0.15143653294304904</v>
      </c>
      <c r="BD18" s="42">
        <f t="shared" si="3"/>
        <v>0</v>
      </c>
      <c r="BE18" s="69">
        <f>'Graphiques DE'!$B$130 + 'Graphiques DE'!$B$129</f>
        <v>0.61541298732488015</v>
      </c>
      <c r="BF18" s="69">
        <f>'Graphiques DE'!$B$129</f>
        <v>0.15384541975731275</v>
      </c>
      <c r="BG18" s="69">
        <f>'Graphiques DE'!$B$129</f>
        <v>0.15384541975731275</v>
      </c>
      <c r="BH18" s="36">
        <f t="shared" si="4"/>
        <v>0.12</v>
      </c>
      <c r="BI18" s="69">
        <f>'Graphiques DE'!$B$142 + 'Graphiques DE'!$B$141</f>
        <v>0.59715869831984925</v>
      </c>
      <c r="BJ18" s="69">
        <f>'Graphiques DE'!$B$141</f>
        <v>0.16549653615768714</v>
      </c>
      <c r="BK18" s="69">
        <f>'Graphiques DE'!$B$141</f>
        <v>0.16549653615768714</v>
      </c>
      <c r="BL18" s="42">
        <f t="shared" si="5"/>
        <v>0.4</v>
      </c>
      <c r="BM18" s="69">
        <f>'Graphiques DE'!$B$154 + 'Graphiques DE'!$B$153</f>
        <v>0.51993603839279889</v>
      </c>
      <c r="BN18" s="69">
        <f>'Graphiques DE'!$B$153</f>
        <v>0.19389549785225843</v>
      </c>
      <c r="BO18" s="69">
        <f>'Graphiques DE'!$B$153</f>
        <v>0.19389549785225843</v>
      </c>
      <c r="BP18" s="36">
        <f t="shared" si="6"/>
        <v>1.999999999999999E-2</v>
      </c>
      <c r="BQ18" s="69">
        <f>'Graphiques DE'!$B$166 + 'Graphiques DE'!$B$165</f>
        <v>0.4734434170029016</v>
      </c>
      <c r="BR18" s="69">
        <f>'Graphiques DE'!$B$165</f>
        <v>0.17891638997587456</v>
      </c>
      <c r="BS18" s="69">
        <f>'Graphiques DE'!$B$165</f>
        <v>0.17891638997587456</v>
      </c>
      <c r="BT18" s="42">
        <f t="shared" si="7"/>
        <v>7.9999999999999988E-2</v>
      </c>
      <c r="BU18" s="69">
        <f>'Graphiques DE'!$B$178 + 'Graphiques DE'!$B$177</f>
        <v>0.44200824799043215</v>
      </c>
      <c r="BV18" s="69">
        <f>'Graphiques DE'!$B$177</f>
        <v>0.16281905880124295</v>
      </c>
      <c r="BW18" s="69">
        <f>'Graphiques DE'!$B$177</f>
        <v>0.16281905880124295</v>
      </c>
      <c r="BX18" s="36">
        <f t="shared" si="8"/>
        <v>7.9999999999999988E-2</v>
      </c>
      <c r="BY18" s="69">
        <f>'Graphiques DE'!$B$190 + 'Graphiques DE'!$B$189</f>
        <v>0.46971044869251488</v>
      </c>
      <c r="BZ18" s="69">
        <f>'Graphiques DE'!$B$189</f>
        <v>0.17112936761143382</v>
      </c>
      <c r="CA18" s="69">
        <f>'Graphiques DE'!$B$189</f>
        <v>0.17112936761143382</v>
      </c>
    </row>
    <row r="19" spans="1:79">
      <c r="A19" s="72">
        <v>43466</v>
      </c>
      <c r="B19" s="68">
        <f t="shared" si="0"/>
        <v>18</v>
      </c>
      <c r="C19" s="19">
        <v>52891345</v>
      </c>
      <c r="D19" s="68" t="e">
        <f>NA()</f>
        <v>#N/A</v>
      </c>
      <c r="E19" s="29">
        <v>0.14000000000000001</v>
      </c>
      <c r="F19" s="27">
        <v>0.43</v>
      </c>
      <c r="G19" s="29">
        <v>0.1</v>
      </c>
      <c r="H19" s="27">
        <v>0.25</v>
      </c>
      <c r="I19" s="29">
        <v>0.19</v>
      </c>
      <c r="J19" s="27">
        <v>0.28000000000000003</v>
      </c>
      <c r="K19" s="29">
        <v>0.43</v>
      </c>
      <c r="L19" s="27">
        <v>0.56999999999999995</v>
      </c>
      <c r="M19" s="29">
        <v>0.57999999999999996</v>
      </c>
      <c r="N19" s="27">
        <v>0.45</v>
      </c>
      <c r="O19" s="29">
        <v>0.5</v>
      </c>
      <c r="P19" s="27">
        <v>0.56000000000000005</v>
      </c>
      <c r="Q19" s="29">
        <v>0.17</v>
      </c>
      <c r="R19" s="27">
        <v>7.0000000000000007E-2</v>
      </c>
      <c r="S19" s="29">
        <v>7.0000000000000007E-2</v>
      </c>
      <c r="T19" s="36">
        <f t="shared" si="9"/>
        <v>0.24</v>
      </c>
      <c r="U19" s="69">
        <f>'Graphiques DE'!$B$22 + 'Graphiques DE'!$B$21</f>
        <v>0.28515834799243711</v>
      </c>
      <c r="V19" s="69">
        <f>'Graphiques DE'!$B$21</f>
        <v>9.5874564208653326E-2</v>
      </c>
      <c r="W19" s="69">
        <f>'Graphiques DE'!$B$21</f>
        <v>9.5874564208653326E-2</v>
      </c>
      <c r="X19" s="42">
        <f t="shared" si="10"/>
        <v>0.19</v>
      </c>
      <c r="Y19" s="69">
        <f>'Graphiques DE'!$B$34 + 'Graphiques DE'!$B$33</f>
        <v>0.65151501094159259</v>
      </c>
      <c r="Z19" s="69">
        <f>'Graphiques DE'!$B$33</f>
        <v>0.20747447040105213</v>
      </c>
      <c r="AA19" s="69">
        <f>'Graphiques DE'!$B$33</f>
        <v>0.20747447040105213</v>
      </c>
      <c r="AB19" s="36">
        <f t="shared" si="11"/>
        <v>0.26</v>
      </c>
      <c r="AC19" s="69">
        <f>'Graphiques DE'!$B$46 + 'Graphiques DE'!$B$45</f>
        <v>0.3813105613504455</v>
      </c>
      <c r="AD19" s="69">
        <f>'Graphiques DE'!$B$45</f>
        <v>0.13449975053963459</v>
      </c>
      <c r="AE19" s="69">
        <f>'Graphiques DE'!$B$45</f>
        <v>0.13449975053963459</v>
      </c>
      <c r="AF19" s="42">
        <f t="shared" si="12"/>
        <v>0.13</v>
      </c>
      <c r="AG19" s="69">
        <f>'Graphiques DE'!$B$58 + 'Graphiques DE'!$B$57</f>
        <v>0.53120245324233717</v>
      </c>
      <c r="AH19" s="69">
        <f>'Graphiques DE'!$B$57</f>
        <v>0.13449975053963459</v>
      </c>
      <c r="AI19" s="69">
        <f>'Graphiques DE'!$B$57</f>
        <v>0.13449975053963459</v>
      </c>
      <c r="AJ19" s="36">
        <f t="shared" si="13"/>
        <v>0.13</v>
      </c>
      <c r="AK19" s="69">
        <f>'Graphiques DE'!$B$70 + 'Graphiques DE'!$B$69</f>
        <v>0.56816249969801413</v>
      </c>
      <c r="AL19" s="69">
        <f>'Graphiques DE'!$B$69</f>
        <v>0.17994628348179792</v>
      </c>
      <c r="AM19" s="69">
        <f>'Graphiques DE'!$B$69</f>
        <v>0.17994628348179792</v>
      </c>
      <c r="AN19" s="42">
        <f t="shared" si="1"/>
        <v>0.26</v>
      </c>
      <c r="AO19" s="69">
        <f>'Graphiques DE'!$B$82 + 'Graphiques DE'!$B$81</f>
        <v>0.62142273561986772</v>
      </c>
      <c r="AP19" s="69">
        <f>'Graphiques DE'!$B$81</f>
        <v>0.18777408697121897</v>
      </c>
      <c r="AQ19" s="69">
        <f>'Graphiques DE'!$B$81</f>
        <v>0.18777408697121897</v>
      </c>
      <c r="AR19" s="36">
        <f t="shared" si="14"/>
        <v>0.18</v>
      </c>
      <c r="AS19" s="69">
        <f>'Graphiques DE'!$B$94 + 'Graphiques DE'!$B$93</f>
        <v>0.73690112383285822</v>
      </c>
      <c r="AT19" s="69">
        <f>'Graphiques DE'!$B$93</f>
        <v>0.20383355626529071</v>
      </c>
      <c r="AU19" s="69">
        <f>'Graphiques DE'!$B$93</f>
        <v>0.20383355626529071</v>
      </c>
      <c r="AV19" s="42">
        <f t="shared" si="15"/>
        <v>0.39</v>
      </c>
      <c r="AW19" s="69">
        <f>'Graphiques DE'!$B$106 + 'Graphiques DE'!$B$105</f>
        <v>0.83312625588569733</v>
      </c>
      <c r="AX19" s="69">
        <f>'Graphiques DE'!$B$105</f>
        <v>0.23020733696677867</v>
      </c>
      <c r="AY19" s="69">
        <f>'Graphiques DE'!$B$105</f>
        <v>0.23020733696677867</v>
      </c>
      <c r="AZ19" s="36">
        <f t="shared" si="2"/>
        <v>0.10999999999999999</v>
      </c>
      <c r="BA19" s="69">
        <f>'Graphiques DE'!$B$118 + 'Graphiques DE'!$B$117</f>
        <v>0.65426085726737337</v>
      </c>
      <c r="BB19" s="69">
        <f>'Graphiques DE'!$B$117</f>
        <v>0.15143653294304904</v>
      </c>
      <c r="BC19" s="69">
        <f>'Graphiques DE'!$B$117</f>
        <v>0.15143653294304904</v>
      </c>
      <c r="BD19" s="42">
        <f t="shared" si="3"/>
        <v>4.9999999999999989E-2</v>
      </c>
      <c r="BE19" s="69">
        <f>'Graphiques DE'!$B$130 + 'Graphiques DE'!$B$129</f>
        <v>0.61541298732488015</v>
      </c>
      <c r="BF19" s="69">
        <f>'Graphiques DE'!$B$129</f>
        <v>0.15384541975731275</v>
      </c>
      <c r="BG19" s="69">
        <f>'Graphiques DE'!$B$129</f>
        <v>0.15384541975731275</v>
      </c>
      <c r="BH19" s="36">
        <f t="shared" si="4"/>
        <v>8.0000000000000016E-2</v>
      </c>
      <c r="BI19" s="69">
        <f>'Graphiques DE'!$B$142 + 'Graphiques DE'!$B$141</f>
        <v>0.59715869831984925</v>
      </c>
      <c r="BJ19" s="69">
        <f>'Graphiques DE'!$B$141</f>
        <v>0.16549653615768714</v>
      </c>
      <c r="BK19" s="69">
        <f>'Graphiques DE'!$B$141</f>
        <v>0.16549653615768714</v>
      </c>
      <c r="BL19" s="42">
        <f t="shared" si="5"/>
        <v>0.29000000000000004</v>
      </c>
      <c r="BM19" s="69">
        <f>'Graphiques DE'!$B$154 + 'Graphiques DE'!$B$153</f>
        <v>0.51993603839279889</v>
      </c>
      <c r="BN19" s="69">
        <f>'Graphiques DE'!$B$153</f>
        <v>0.19389549785225843</v>
      </c>
      <c r="BO19" s="69">
        <f>'Graphiques DE'!$B$153</f>
        <v>0.19389549785225843</v>
      </c>
      <c r="BP19" s="36">
        <f t="shared" si="6"/>
        <v>0.11000000000000001</v>
      </c>
      <c r="BQ19" s="69">
        <f>'Graphiques DE'!$B$166 + 'Graphiques DE'!$B$165</f>
        <v>0.4734434170029016</v>
      </c>
      <c r="BR19" s="69">
        <f>'Graphiques DE'!$B$165</f>
        <v>0.17891638997587456</v>
      </c>
      <c r="BS19" s="69">
        <f>'Graphiques DE'!$B$165</f>
        <v>0.17891638997587456</v>
      </c>
      <c r="BT19" s="42">
        <f t="shared" si="7"/>
        <v>7.0000000000000007E-2</v>
      </c>
      <c r="BU19" s="69">
        <f>'Graphiques DE'!$B$178 + 'Graphiques DE'!$B$177</f>
        <v>0.44200824799043215</v>
      </c>
      <c r="BV19" s="69">
        <f>'Graphiques DE'!$B$177</f>
        <v>0.16281905880124295</v>
      </c>
      <c r="BW19" s="69">
        <f>'Graphiques DE'!$B$177</f>
        <v>0.16281905880124295</v>
      </c>
      <c r="BX19" s="36">
        <f t="shared" si="8"/>
        <v>3.0000000000000006E-2</v>
      </c>
      <c r="BY19" s="69">
        <f>'Graphiques DE'!$B$190 + 'Graphiques DE'!$B$189</f>
        <v>0.46971044869251488</v>
      </c>
      <c r="BZ19" s="69">
        <f>'Graphiques DE'!$B$189</f>
        <v>0.17112936761143382</v>
      </c>
      <c r="CA19" s="69">
        <f>'Graphiques DE'!$B$189</f>
        <v>0.17112936761143382</v>
      </c>
    </row>
    <row r="20" spans="1:79">
      <c r="A20" s="72">
        <v>43466</v>
      </c>
      <c r="B20" s="68">
        <f t="shared" si="0"/>
        <v>19</v>
      </c>
      <c r="C20" s="19">
        <v>52905984</v>
      </c>
      <c r="D20" s="68" t="e">
        <f>NA()</f>
        <v>#N/A</v>
      </c>
      <c r="E20" s="29">
        <v>0.38</v>
      </c>
      <c r="F20" s="27">
        <v>0.62</v>
      </c>
      <c r="G20" s="29">
        <v>0.36</v>
      </c>
      <c r="H20" s="27">
        <v>0.38</v>
      </c>
      <c r="I20" s="29">
        <v>0.32</v>
      </c>
      <c r="J20" s="27">
        <v>0.54</v>
      </c>
      <c r="K20" s="29">
        <v>0.61</v>
      </c>
      <c r="L20" s="27">
        <v>0.96</v>
      </c>
      <c r="M20" s="29">
        <v>0.47</v>
      </c>
      <c r="N20" s="27">
        <v>0.4</v>
      </c>
      <c r="O20" s="29">
        <v>0.42</v>
      </c>
      <c r="P20" s="27">
        <v>0.27</v>
      </c>
      <c r="Q20" s="29">
        <v>0.28000000000000003</v>
      </c>
      <c r="R20" s="27">
        <v>0.14000000000000001</v>
      </c>
      <c r="S20" s="29">
        <v>0.04</v>
      </c>
      <c r="T20" s="36">
        <f t="shared" si="9"/>
        <v>0.21</v>
      </c>
      <c r="U20" s="69">
        <f>'Graphiques DE'!$B$22 + 'Graphiques DE'!$B$21</f>
        <v>0.28515834799243711</v>
      </c>
      <c r="V20" s="69">
        <f>'Graphiques DE'!$B$21</f>
        <v>9.5874564208653326E-2</v>
      </c>
      <c r="W20" s="69">
        <f>'Graphiques DE'!$B$21</f>
        <v>9.5874564208653326E-2</v>
      </c>
      <c r="X20" s="42">
        <f t="shared" si="10"/>
        <v>0.52</v>
      </c>
      <c r="Y20" s="69">
        <f>'Graphiques DE'!$B$34 + 'Graphiques DE'!$B$33</f>
        <v>0.65151501094159259</v>
      </c>
      <c r="Z20" s="69">
        <f>'Graphiques DE'!$B$33</f>
        <v>0.20747447040105213</v>
      </c>
      <c r="AA20" s="69">
        <f>'Graphiques DE'!$B$33</f>
        <v>0.20747447040105213</v>
      </c>
      <c r="AB20" s="36">
        <f t="shared" si="11"/>
        <v>1.0000000000000009E-2</v>
      </c>
      <c r="AC20" s="69">
        <f>'Graphiques DE'!$B$46 + 'Graphiques DE'!$B$45</f>
        <v>0.3813105613504455</v>
      </c>
      <c r="AD20" s="69">
        <f>'Graphiques DE'!$B$45</f>
        <v>0.13449975053963459</v>
      </c>
      <c r="AE20" s="69">
        <f>'Graphiques DE'!$B$45</f>
        <v>0.13449975053963459</v>
      </c>
      <c r="AF20" s="42">
        <f t="shared" si="12"/>
        <v>9.0000000000000024E-2</v>
      </c>
      <c r="AG20" s="69">
        <f>'Graphiques DE'!$B$58 + 'Graphiques DE'!$B$57</f>
        <v>0.53120245324233717</v>
      </c>
      <c r="AH20" s="69">
        <f>'Graphiques DE'!$B$57</f>
        <v>0.13449975053963459</v>
      </c>
      <c r="AI20" s="69">
        <f>'Graphiques DE'!$B$57</f>
        <v>0.13449975053963459</v>
      </c>
      <c r="AJ20" s="36">
        <f t="shared" si="13"/>
        <v>3.999999999999998E-2</v>
      </c>
      <c r="AK20" s="69">
        <f>'Graphiques DE'!$B$70 + 'Graphiques DE'!$B$69</f>
        <v>0.56816249969801413</v>
      </c>
      <c r="AL20" s="69">
        <f>'Graphiques DE'!$B$69</f>
        <v>0.17994628348179792</v>
      </c>
      <c r="AM20" s="69">
        <f>'Graphiques DE'!$B$69</f>
        <v>0.17994628348179792</v>
      </c>
      <c r="AN20" s="42">
        <f t="shared" si="1"/>
        <v>0.22000000000000003</v>
      </c>
      <c r="AO20" s="69">
        <f>'Graphiques DE'!$B$82 + 'Graphiques DE'!$B$81</f>
        <v>0.62142273561986772</v>
      </c>
      <c r="AP20" s="69">
        <f>'Graphiques DE'!$B$81</f>
        <v>0.18777408697121897</v>
      </c>
      <c r="AQ20" s="69">
        <f>'Graphiques DE'!$B$81</f>
        <v>0.18777408697121897</v>
      </c>
      <c r="AR20" s="36">
        <f t="shared" si="14"/>
        <v>0.28999999999999998</v>
      </c>
      <c r="AS20" s="69">
        <f>'Graphiques DE'!$B$94 + 'Graphiques DE'!$B$93</f>
        <v>0.73690112383285822</v>
      </c>
      <c r="AT20" s="69">
        <f>'Graphiques DE'!$B$93</f>
        <v>0.20383355626529071</v>
      </c>
      <c r="AU20" s="69">
        <f>'Graphiques DE'!$B$93</f>
        <v>0.20383355626529071</v>
      </c>
      <c r="AV20" s="42">
        <f t="shared" si="15"/>
        <v>0.74</v>
      </c>
      <c r="AW20" s="69">
        <f>'Graphiques DE'!$B$106 + 'Graphiques DE'!$B$105</f>
        <v>0.83312625588569733</v>
      </c>
      <c r="AX20" s="69">
        <f>'Graphiques DE'!$B$105</f>
        <v>0.23020733696677867</v>
      </c>
      <c r="AY20" s="69">
        <f>'Graphiques DE'!$B$105</f>
        <v>0.23020733696677867</v>
      </c>
      <c r="AZ20" s="36">
        <f t="shared" si="2"/>
        <v>6.0000000000000053E-2</v>
      </c>
      <c r="BA20" s="69">
        <f>'Graphiques DE'!$B$118 + 'Graphiques DE'!$B$117</f>
        <v>0.65426085726737337</v>
      </c>
      <c r="BB20" s="69">
        <f>'Graphiques DE'!$B$117</f>
        <v>0.15143653294304904</v>
      </c>
      <c r="BC20" s="69">
        <f>'Graphiques DE'!$B$117</f>
        <v>0.15143653294304904</v>
      </c>
      <c r="BD20" s="42">
        <f t="shared" si="3"/>
        <v>0.11000000000000004</v>
      </c>
      <c r="BE20" s="69">
        <f>'Graphiques DE'!$B$130 + 'Graphiques DE'!$B$129</f>
        <v>0.61541298732488015</v>
      </c>
      <c r="BF20" s="69">
        <f>'Graphiques DE'!$B$129</f>
        <v>0.15384541975731275</v>
      </c>
      <c r="BG20" s="69">
        <f>'Graphiques DE'!$B$129</f>
        <v>0.15384541975731275</v>
      </c>
      <c r="BH20" s="36">
        <f t="shared" si="4"/>
        <v>0.27</v>
      </c>
      <c r="BI20" s="69">
        <f>'Graphiques DE'!$B$142 + 'Graphiques DE'!$B$141</f>
        <v>0.59715869831984925</v>
      </c>
      <c r="BJ20" s="69">
        <f>'Graphiques DE'!$B$141</f>
        <v>0.16549653615768714</v>
      </c>
      <c r="BK20" s="69">
        <f>'Graphiques DE'!$B$141</f>
        <v>0.16549653615768714</v>
      </c>
      <c r="BL20" s="42">
        <f t="shared" si="5"/>
        <v>0.06</v>
      </c>
      <c r="BM20" s="69">
        <f>'Graphiques DE'!$B$154 + 'Graphiques DE'!$B$153</f>
        <v>0.51993603839279889</v>
      </c>
      <c r="BN20" s="69">
        <f>'Graphiques DE'!$B$153</f>
        <v>0.19389549785225843</v>
      </c>
      <c r="BO20" s="69">
        <f>'Graphiques DE'!$B$153</f>
        <v>0.19389549785225843</v>
      </c>
      <c r="BP20" s="36">
        <f t="shared" si="6"/>
        <v>0.06</v>
      </c>
      <c r="BQ20" s="69">
        <f>'Graphiques DE'!$B$166 + 'Graphiques DE'!$B$165</f>
        <v>0.4734434170029016</v>
      </c>
      <c r="BR20" s="69">
        <f>'Graphiques DE'!$B$165</f>
        <v>0.17891638997587456</v>
      </c>
      <c r="BS20" s="69">
        <f>'Graphiques DE'!$B$165</f>
        <v>0.17891638997587456</v>
      </c>
      <c r="BT20" s="42">
        <f t="shared" si="7"/>
        <v>0.24</v>
      </c>
      <c r="BU20" s="69">
        <f>'Graphiques DE'!$B$178 + 'Graphiques DE'!$B$177</f>
        <v>0.44200824799043215</v>
      </c>
      <c r="BV20" s="69">
        <f>'Graphiques DE'!$B$177</f>
        <v>0.16281905880124295</v>
      </c>
      <c r="BW20" s="69">
        <f>'Graphiques DE'!$B$177</f>
        <v>0.16281905880124295</v>
      </c>
      <c r="BX20" s="36">
        <f t="shared" si="8"/>
        <v>0.33</v>
      </c>
      <c r="BY20" s="69">
        <f>'Graphiques DE'!$B$190 + 'Graphiques DE'!$B$189</f>
        <v>0.46971044869251488</v>
      </c>
      <c r="BZ20" s="69">
        <f>'Graphiques DE'!$B$189</f>
        <v>0.17112936761143382</v>
      </c>
      <c r="CA20" s="69">
        <f>'Graphiques DE'!$B$189</f>
        <v>0.17112936761143382</v>
      </c>
    </row>
    <row r="21" spans="1:79">
      <c r="A21" s="72">
        <v>43466</v>
      </c>
      <c r="B21" s="68">
        <f t="shared" si="0"/>
        <v>20</v>
      </c>
      <c r="C21" s="19">
        <v>52905988</v>
      </c>
      <c r="D21" s="68" t="e">
        <f>NA()</f>
        <v>#N/A</v>
      </c>
      <c r="E21" s="29">
        <v>0.17</v>
      </c>
      <c r="F21" s="27">
        <v>0.1</v>
      </c>
      <c r="G21" s="29">
        <v>0.35</v>
      </c>
      <c r="H21" s="27">
        <v>0.28999999999999998</v>
      </c>
      <c r="I21" s="29">
        <v>0.36</v>
      </c>
      <c r="J21" s="27">
        <v>0.32</v>
      </c>
      <c r="K21" s="29">
        <v>0.32</v>
      </c>
      <c r="L21" s="27">
        <v>0.22</v>
      </c>
      <c r="M21" s="29">
        <v>0.53</v>
      </c>
      <c r="N21" s="27">
        <v>0.28999999999999998</v>
      </c>
      <c r="O21" s="29">
        <v>0.15</v>
      </c>
      <c r="P21" s="27">
        <v>0.33</v>
      </c>
      <c r="Q21" s="29">
        <v>0.34</v>
      </c>
      <c r="R21" s="27">
        <v>0.38</v>
      </c>
      <c r="S21" s="29">
        <v>0.37</v>
      </c>
      <c r="T21" s="36">
        <f t="shared" si="9"/>
        <v>3.999999999999998E-2</v>
      </c>
      <c r="U21" s="69">
        <f>'Graphiques DE'!$B$22 + 'Graphiques DE'!$B$21</f>
        <v>0.28515834799243711</v>
      </c>
      <c r="V21" s="69">
        <f>'Graphiques DE'!$B$21</f>
        <v>9.5874564208653326E-2</v>
      </c>
      <c r="W21" s="69">
        <f>'Graphiques DE'!$B$21</f>
        <v>9.5874564208653326E-2</v>
      </c>
      <c r="X21" s="42">
        <f t="shared" si="10"/>
        <v>0.42000000000000004</v>
      </c>
      <c r="Y21" s="69">
        <f>'Graphiques DE'!$B$34 + 'Graphiques DE'!$B$33</f>
        <v>0.65151501094159259</v>
      </c>
      <c r="Z21" s="69">
        <f>'Graphiques DE'!$B$33</f>
        <v>0.20747447040105213</v>
      </c>
      <c r="AA21" s="69">
        <f>'Graphiques DE'!$B$33</f>
        <v>0.20747447040105213</v>
      </c>
      <c r="AB21" s="36">
        <f t="shared" si="11"/>
        <v>0.10999999999999999</v>
      </c>
      <c r="AC21" s="69">
        <f>'Graphiques DE'!$B$46 + 'Graphiques DE'!$B$45</f>
        <v>0.3813105613504455</v>
      </c>
      <c r="AD21" s="69">
        <f>'Graphiques DE'!$B$45</f>
        <v>0.13449975053963459</v>
      </c>
      <c r="AE21" s="69">
        <f>'Graphiques DE'!$B$45</f>
        <v>0.13449975053963459</v>
      </c>
      <c r="AF21" s="42">
        <f t="shared" si="12"/>
        <v>0.22000000000000003</v>
      </c>
      <c r="AG21" s="69">
        <f>'Graphiques DE'!$B$58 + 'Graphiques DE'!$B$57</f>
        <v>0.53120245324233717</v>
      </c>
      <c r="AH21" s="69">
        <f>'Graphiques DE'!$B$57</f>
        <v>0.13449975053963459</v>
      </c>
      <c r="AI21" s="69">
        <f>'Graphiques DE'!$B$57</f>
        <v>0.13449975053963459</v>
      </c>
      <c r="AJ21" s="36">
        <f t="shared" si="13"/>
        <v>9.0000000000000024E-2</v>
      </c>
      <c r="AK21" s="69">
        <f>'Graphiques DE'!$B$70 + 'Graphiques DE'!$B$69</f>
        <v>0.56816249969801413</v>
      </c>
      <c r="AL21" s="69">
        <f>'Graphiques DE'!$B$69</f>
        <v>0.17994628348179792</v>
      </c>
      <c r="AM21" s="69">
        <f>'Graphiques DE'!$B$69</f>
        <v>0.17994628348179792</v>
      </c>
      <c r="AN21" s="42">
        <f t="shared" si="1"/>
        <v>0.12</v>
      </c>
      <c r="AO21" s="69">
        <f>'Graphiques DE'!$B$82 + 'Graphiques DE'!$B$81</f>
        <v>0.62142273561986772</v>
      </c>
      <c r="AP21" s="69">
        <f>'Graphiques DE'!$B$81</f>
        <v>0.18777408697121897</v>
      </c>
      <c r="AQ21" s="69">
        <f>'Graphiques DE'!$B$81</f>
        <v>0.18777408697121897</v>
      </c>
      <c r="AR21" s="36">
        <f t="shared" si="14"/>
        <v>0.13</v>
      </c>
      <c r="AS21" s="69">
        <f>'Graphiques DE'!$B$94 + 'Graphiques DE'!$B$93</f>
        <v>0.73690112383285822</v>
      </c>
      <c r="AT21" s="69">
        <f>'Graphiques DE'!$B$93</f>
        <v>0.20383355626529071</v>
      </c>
      <c r="AU21" s="69">
        <f>'Graphiques DE'!$B$93</f>
        <v>0.20383355626529071</v>
      </c>
      <c r="AV21" s="42">
        <f t="shared" si="15"/>
        <v>0.31000000000000005</v>
      </c>
      <c r="AW21" s="69">
        <f>'Graphiques DE'!$B$106 + 'Graphiques DE'!$B$105</f>
        <v>0.83312625588569733</v>
      </c>
      <c r="AX21" s="69">
        <f>'Graphiques DE'!$B$105</f>
        <v>0.23020733696677867</v>
      </c>
      <c r="AY21" s="69">
        <f>'Graphiques DE'!$B$105</f>
        <v>0.23020733696677867</v>
      </c>
      <c r="AZ21" s="36">
        <f t="shared" si="2"/>
        <v>5.0000000000000044E-2</v>
      </c>
      <c r="BA21" s="69">
        <f>'Graphiques DE'!$B$118 + 'Graphiques DE'!$B$117</f>
        <v>0.65426085726737337</v>
      </c>
      <c r="BB21" s="69">
        <f>'Graphiques DE'!$B$117</f>
        <v>0.15143653294304904</v>
      </c>
      <c r="BC21" s="69">
        <f>'Graphiques DE'!$B$117</f>
        <v>0.15143653294304904</v>
      </c>
      <c r="BD21" s="42">
        <f t="shared" si="3"/>
        <v>0.19</v>
      </c>
      <c r="BE21" s="69">
        <f>'Graphiques DE'!$B$130 + 'Graphiques DE'!$B$129</f>
        <v>0.61541298732488015</v>
      </c>
      <c r="BF21" s="69">
        <f>'Graphiques DE'!$B$129</f>
        <v>0.15384541975731275</v>
      </c>
      <c r="BG21" s="69">
        <f>'Graphiques DE'!$B$129</f>
        <v>0.15384541975731275</v>
      </c>
      <c r="BH21" s="36">
        <f t="shared" si="4"/>
        <v>0.38</v>
      </c>
      <c r="BI21" s="69">
        <f>'Graphiques DE'!$B$142 + 'Graphiques DE'!$B$141</f>
        <v>0.59715869831984925</v>
      </c>
      <c r="BJ21" s="69">
        <f>'Graphiques DE'!$B$141</f>
        <v>0.16549653615768714</v>
      </c>
      <c r="BK21" s="69">
        <f>'Graphiques DE'!$B$141</f>
        <v>0.16549653615768714</v>
      </c>
      <c r="BL21" s="42">
        <f t="shared" si="5"/>
        <v>4.9999999999999989E-2</v>
      </c>
      <c r="BM21" s="69">
        <f>'Graphiques DE'!$B$154 + 'Graphiques DE'!$B$153</f>
        <v>0.51993603839279889</v>
      </c>
      <c r="BN21" s="69">
        <f>'Graphiques DE'!$B$153</f>
        <v>0.19389549785225843</v>
      </c>
      <c r="BO21" s="69">
        <f>'Graphiques DE'!$B$153</f>
        <v>0.19389549785225843</v>
      </c>
      <c r="BP21" s="36">
        <f t="shared" si="6"/>
        <v>0.21000000000000002</v>
      </c>
      <c r="BQ21" s="69">
        <f>'Graphiques DE'!$B$166 + 'Graphiques DE'!$B$165</f>
        <v>0.4734434170029016</v>
      </c>
      <c r="BR21" s="69">
        <f>'Graphiques DE'!$B$165</f>
        <v>0.17891638997587456</v>
      </c>
      <c r="BS21" s="69">
        <f>'Graphiques DE'!$B$165</f>
        <v>0.17891638997587456</v>
      </c>
      <c r="BT21" s="42">
        <f t="shared" si="7"/>
        <v>0.17</v>
      </c>
      <c r="BU21" s="69">
        <f>'Graphiques DE'!$B$178 + 'Graphiques DE'!$B$177</f>
        <v>0.44200824799043215</v>
      </c>
      <c r="BV21" s="69">
        <f>'Graphiques DE'!$B$177</f>
        <v>0.16281905880124295</v>
      </c>
      <c r="BW21" s="69">
        <f>'Graphiques DE'!$B$177</f>
        <v>0.16281905880124295</v>
      </c>
      <c r="BX21" s="36">
        <f t="shared" si="8"/>
        <v>0.13</v>
      </c>
      <c r="BY21" s="69">
        <f>'Graphiques DE'!$B$190 + 'Graphiques DE'!$B$189</f>
        <v>0.46971044869251488</v>
      </c>
      <c r="BZ21" s="69">
        <f>'Graphiques DE'!$B$189</f>
        <v>0.17112936761143382</v>
      </c>
      <c r="CA21" s="69">
        <f>'Graphiques DE'!$B$189</f>
        <v>0.17112936761143382</v>
      </c>
    </row>
    <row r="22" spans="1:79">
      <c r="A22" s="72">
        <v>43466</v>
      </c>
      <c r="B22" s="68">
        <f t="shared" si="0"/>
        <v>21</v>
      </c>
      <c r="C22" s="19">
        <v>52922964</v>
      </c>
      <c r="D22" s="68" t="e">
        <f>NA()</f>
        <v>#N/A</v>
      </c>
      <c r="E22" s="29">
        <v>0.21</v>
      </c>
      <c r="F22" s="27">
        <v>0.52</v>
      </c>
      <c r="G22" s="29">
        <v>0.24</v>
      </c>
      <c r="H22" s="27">
        <v>0.51</v>
      </c>
      <c r="I22" s="29">
        <v>0.45</v>
      </c>
      <c r="J22" s="27">
        <v>0.44</v>
      </c>
      <c r="K22" s="29">
        <v>0.45</v>
      </c>
      <c r="L22" s="27">
        <v>0.53</v>
      </c>
      <c r="M22" s="29">
        <v>0.48</v>
      </c>
      <c r="N22" s="27">
        <v>0.48</v>
      </c>
      <c r="O22" s="29">
        <v>0.53</v>
      </c>
      <c r="P22" s="27">
        <v>0.38</v>
      </c>
      <c r="Q22" s="29">
        <v>0.13</v>
      </c>
      <c r="R22" s="27">
        <v>0.21</v>
      </c>
      <c r="S22" s="29">
        <v>0.24</v>
      </c>
      <c r="T22" s="36">
        <f t="shared" si="9"/>
        <v>1.999999999999999E-2</v>
      </c>
      <c r="U22" s="69">
        <f>'Graphiques DE'!$B$22 + 'Graphiques DE'!$B$21</f>
        <v>0.28515834799243711</v>
      </c>
      <c r="V22" s="69">
        <f>'Graphiques DE'!$B$21</f>
        <v>9.5874564208653326E-2</v>
      </c>
      <c r="W22" s="69">
        <f>'Graphiques DE'!$B$21</f>
        <v>9.5874564208653326E-2</v>
      </c>
      <c r="X22" s="42">
        <f t="shared" si="10"/>
        <v>2.0000000000000018E-2</v>
      </c>
      <c r="Y22" s="69">
        <f>'Graphiques DE'!$B$34 + 'Graphiques DE'!$B$33</f>
        <v>0.65151501094159259</v>
      </c>
      <c r="Z22" s="69">
        <f>'Graphiques DE'!$B$33</f>
        <v>0.20747447040105213</v>
      </c>
      <c r="AA22" s="69">
        <f>'Graphiques DE'!$B$33</f>
        <v>0.20747447040105213</v>
      </c>
      <c r="AB22" s="36">
        <f t="shared" si="11"/>
        <v>1.999999999999999E-2</v>
      </c>
      <c r="AC22" s="69">
        <f>'Graphiques DE'!$B$46 + 'Graphiques DE'!$B$45</f>
        <v>0.3813105613504455</v>
      </c>
      <c r="AD22" s="69">
        <f>'Graphiques DE'!$B$45</f>
        <v>0.13449975053963459</v>
      </c>
      <c r="AE22" s="69">
        <f>'Graphiques DE'!$B$45</f>
        <v>0.13449975053963459</v>
      </c>
      <c r="AF22" s="42">
        <f t="shared" si="12"/>
        <v>0.12</v>
      </c>
      <c r="AG22" s="69">
        <f>'Graphiques DE'!$B$58 + 'Graphiques DE'!$B$57</f>
        <v>0.53120245324233717</v>
      </c>
      <c r="AH22" s="69">
        <f>'Graphiques DE'!$B$57</f>
        <v>0.13449975053963459</v>
      </c>
      <c r="AI22" s="69">
        <f>'Graphiques DE'!$B$57</f>
        <v>0.13449975053963459</v>
      </c>
      <c r="AJ22" s="36">
        <f t="shared" si="13"/>
        <v>4.9999999999999989E-2</v>
      </c>
      <c r="AK22" s="69">
        <f>'Graphiques DE'!$B$70 + 'Graphiques DE'!$B$69</f>
        <v>0.56816249969801413</v>
      </c>
      <c r="AL22" s="69">
        <f>'Graphiques DE'!$B$69</f>
        <v>0.17994628348179792</v>
      </c>
      <c r="AM22" s="69">
        <f>'Graphiques DE'!$B$69</f>
        <v>0.17994628348179792</v>
      </c>
      <c r="AN22" s="42">
        <f t="shared" si="1"/>
        <v>2.0000000000000018E-2</v>
      </c>
      <c r="AO22" s="69">
        <f>'Graphiques DE'!$B$82 + 'Graphiques DE'!$B$81</f>
        <v>0.62142273561986772</v>
      </c>
      <c r="AP22" s="69">
        <f>'Graphiques DE'!$B$81</f>
        <v>0.18777408697121897</v>
      </c>
      <c r="AQ22" s="69">
        <f>'Graphiques DE'!$B$81</f>
        <v>0.18777408697121897</v>
      </c>
      <c r="AR22" s="36">
        <f t="shared" si="14"/>
        <v>0.06</v>
      </c>
      <c r="AS22" s="69">
        <f>'Graphiques DE'!$B$94 + 'Graphiques DE'!$B$93</f>
        <v>0.73690112383285822</v>
      </c>
      <c r="AT22" s="69">
        <f>'Graphiques DE'!$B$93</f>
        <v>0.20383355626529071</v>
      </c>
      <c r="AU22" s="69">
        <f>'Graphiques DE'!$B$93</f>
        <v>0.20383355626529071</v>
      </c>
      <c r="AV22" s="42">
        <f t="shared" si="15"/>
        <v>3.0000000000000027E-2</v>
      </c>
      <c r="AW22" s="69">
        <f>'Graphiques DE'!$B$106 + 'Graphiques DE'!$B$105</f>
        <v>0.83312625588569733</v>
      </c>
      <c r="AX22" s="69">
        <f>'Graphiques DE'!$B$105</f>
        <v>0.23020733696677867</v>
      </c>
      <c r="AY22" s="69">
        <f>'Graphiques DE'!$B$105</f>
        <v>0.23020733696677867</v>
      </c>
      <c r="AZ22" s="36">
        <f t="shared" si="2"/>
        <v>5.0000000000000044E-2</v>
      </c>
      <c r="BA22" s="69">
        <f>'Graphiques DE'!$B$118 + 'Graphiques DE'!$B$117</f>
        <v>0.65426085726737337</v>
      </c>
      <c r="BB22" s="69">
        <f>'Graphiques DE'!$B$117</f>
        <v>0.15143653294304904</v>
      </c>
      <c r="BC22" s="69">
        <f>'Graphiques DE'!$B$117</f>
        <v>0.15143653294304904</v>
      </c>
      <c r="BD22" s="42">
        <f t="shared" si="3"/>
        <v>0.06</v>
      </c>
      <c r="BE22" s="69">
        <f>'Graphiques DE'!$B$130 + 'Graphiques DE'!$B$129</f>
        <v>0.61541298732488015</v>
      </c>
      <c r="BF22" s="69">
        <f>'Graphiques DE'!$B$129</f>
        <v>0.15384541975731275</v>
      </c>
      <c r="BG22" s="69">
        <f>'Graphiques DE'!$B$129</f>
        <v>0.15384541975731275</v>
      </c>
      <c r="BH22" s="36">
        <f t="shared" si="4"/>
        <v>7.0000000000000007E-2</v>
      </c>
      <c r="BI22" s="69">
        <f>'Graphiques DE'!$B$142 + 'Graphiques DE'!$B$141</f>
        <v>0.59715869831984925</v>
      </c>
      <c r="BJ22" s="69">
        <f>'Graphiques DE'!$B$141</f>
        <v>0.16549653615768714</v>
      </c>
      <c r="BK22" s="69">
        <f>'Graphiques DE'!$B$141</f>
        <v>0.16549653615768714</v>
      </c>
      <c r="BL22" s="42">
        <f t="shared" si="5"/>
        <v>0.19</v>
      </c>
      <c r="BM22" s="69">
        <f>'Graphiques DE'!$B$154 + 'Graphiques DE'!$B$153</f>
        <v>0.51993603839279889</v>
      </c>
      <c r="BN22" s="69">
        <f>'Graphiques DE'!$B$153</f>
        <v>0.19389549785225843</v>
      </c>
      <c r="BO22" s="69">
        <f>'Graphiques DE'!$B$153</f>
        <v>0.19389549785225843</v>
      </c>
      <c r="BP22" s="36">
        <f t="shared" si="6"/>
        <v>4.0000000000000008E-2</v>
      </c>
      <c r="BQ22" s="69">
        <f>'Graphiques DE'!$B$166 + 'Graphiques DE'!$B$165</f>
        <v>0.4734434170029016</v>
      </c>
      <c r="BR22" s="69">
        <f>'Graphiques DE'!$B$165</f>
        <v>0.17891638997587456</v>
      </c>
      <c r="BS22" s="69">
        <f>'Graphiques DE'!$B$165</f>
        <v>0.17891638997587456</v>
      </c>
      <c r="BT22" s="42">
        <f t="shared" si="7"/>
        <v>0.16999999999999998</v>
      </c>
      <c r="BU22" s="69">
        <f>'Graphiques DE'!$B$178 + 'Graphiques DE'!$B$177</f>
        <v>0.44200824799043215</v>
      </c>
      <c r="BV22" s="69">
        <f>'Graphiques DE'!$B$177</f>
        <v>0.16281905880124295</v>
      </c>
      <c r="BW22" s="69">
        <f>'Graphiques DE'!$B$177</f>
        <v>0.16281905880124295</v>
      </c>
      <c r="BX22" s="36">
        <f t="shared" si="8"/>
        <v>0.21</v>
      </c>
      <c r="BY22" s="69">
        <f>'Graphiques DE'!$B$190 + 'Graphiques DE'!$B$189</f>
        <v>0.46971044869251488</v>
      </c>
      <c r="BZ22" s="69">
        <f>'Graphiques DE'!$B$189</f>
        <v>0.17112936761143382</v>
      </c>
      <c r="CA22" s="69">
        <f>'Graphiques DE'!$B$189</f>
        <v>0.17112936761143382</v>
      </c>
    </row>
    <row r="23" spans="1:79">
      <c r="A23" s="72">
        <v>43466</v>
      </c>
      <c r="B23" s="68">
        <f t="shared" si="0"/>
        <v>22</v>
      </c>
      <c r="C23" s="19">
        <v>52910466</v>
      </c>
      <c r="D23" s="68" t="e">
        <f>NA()</f>
        <v>#N/A</v>
      </c>
      <c r="E23" s="29">
        <v>0.19</v>
      </c>
      <c r="F23" s="27">
        <v>0.54</v>
      </c>
      <c r="G23" s="29">
        <v>0.22</v>
      </c>
      <c r="H23" s="27">
        <v>0.39</v>
      </c>
      <c r="I23" s="29">
        <v>0.4</v>
      </c>
      <c r="J23" s="27">
        <v>0.46</v>
      </c>
      <c r="K23" s="29">
        <v>0.51</v>
      </c>
      <c r="L23" s="27">
        <v>0.5</v>
      </c>
      <c r="M23" s="29">
        <v>0.53</v>
      </c>
      <c r="N23" s="27">
        <v>0.42</v>
      </c>
      <c r="O23" s="29">
        <v>0.46</v>
      </c>
      <c r="P23" s="27">
        <v>0.19</v>
      </c>
      <c r="Q23" s="29">
        <v>0.09</v>
      </c>
      <c r="R23" s="27">
        <v>0.04</v>
      </c>
      <c r="S23" s="29">
        <v>0.03</v>
      </c>
      <c r="T23" s="36">
        <f t="shared" si="9"/>
        <v>0.03</v>
      </c>
      <c r="U23" s="69">
        <f>'Graphiques DE'!$B$22 + 'Graphiques DE'!$B$21</f>
        <v>0.28515834799243711</v>
      </c>
      <c r="V23" s="69">
        <f>'Graphiques DE'!$B$21</f>
        <v>9.5874564208653326E-2</v>
      </c>
      <c r="W23" s="69">
        <f>'Graphiques DE'!$B$21</f>
        <v>9.5874564208653326E-2</v>
      </c>
      <c r="X23" s="42">
        <f t="shared" si="10"/>
        <v>1.0000000000000009E-2</v>
      </c>
      <c r="Y23" s="69">
        <f>'Graphiques DE'!$B$34 + 'Graphiques DE'!$B$33</f>
        <v>0.65151501094159259</v>
      </c>
      <c r="Z23" s="69">
        <f>'Graphiques DE'!$B$33</f>
        <v>0.20747447040105213</v>
      </c>
      <c r="AA23" s="69">
        <f>'Graphiques DE'!$B$33</f>
        <v>0.20747447040105213</v>
      </c>
      <c r="AB23" s="36">
        <f t="shared" si="11"/>
        <v>1.0000000000000009E-2</v>
      </c>
      <c r="AC23" s="69">
        <f>'Graphiques DE'!$B$46 + 'Graphiques DE'!$B$45</f>
        <v>0.3813105613504455</v>
      </c>
      <c r="AD23" s="69">
        <f>'Graphiques DE'!$B$45</f>
        <v>0.13449975053963459</v>
      </c>
      <c r="AE23" s="69">
        <f>'Graphiques DE'!$B$45</f>
        <v>0.13449975053963459</v>
      </c>
      <c r="AF23" s="42">
        <f t="shared" si="12"/>
        <v>0.29000000000000004</v>
      </c>
      <c r="AG23" s="69">
        <f>'Graphiques DE'!$B$58 + 'Graphiques DE'!$B$57</f>
        <v>0.53120245324233717</v>
      </c>
      <c r="AH23" s="69">
        <f>'Graphiques DE'!$B$57</f>
        <v>0.13449975053963459</v>
      </c>
      <c r="AI23" s="69">
        <f>'Graphiques DE'!$B$57</f>
        <v>0.13449975053963459</v>
      </c>
      <c r="AJ23" s="36">
        <f t="shared" si="13"/>
        <v>0.12</v>
      </c>
      <c r="AK23" s="69">
        <f>'Graphiques DE'!$B$70 + 'Graphiques DE'!$B$69</f>
        <v>0.56816249969801413</v>
      </c>
      <c r="AL23" s="69">
        <f>'Graphiques DE'!$B$69</f>
        <v>0.17994628348179792</v>
      </c>
      <c r="AM23" s="69">
        <f>'Graphiques DE'!$B$69</f>
        <v>0.17994628348179792</v>
      </c>
      <c r="AN23" s="42">
        <f t="shared" si="1"/>
        <v>1.0000000000000009E-2</v>
      </c>
      <c r="AO23" s="69">
        <f>'Graphiques DE'!$B$82 + 'Graphiques DE'!$B$81</f>
        <v>0.62142273561986772</v>
      </c>
      <c r="AP23" s="69">
        <f>'Graphiques DE'!$B$81</f>
        <v>0.18777408697121897</v>
      </c>
      <c r="AQ23" s="69">
        <f>'Graphiques DE'!$B$81</f>
        <v>0.18777408697121897</v>
      </c>
      <c r="AR23" s="36">
        <f t="shared" si="14"/>
        <v>4.0000000000000036E-2</v>
      </c>
      <c r="AS23" s="69">
        <f>'Graphiques DE'!$B$94 + 'Graphiques DE'!$B$93</f>
        <v>0.73690112383285822</v>
      </c>
      <c r="AT23" s="69">
        <f>'Graphiques DE'!$B$93</f>
        <v>0.20383355626529071</v>
      </c>
      <c r="AU23" s="69">
        <f>'Graphiques DE'!$B$93</f>
        <v>0.20383355626529071</v>
      </c>
      <c r="AV23" s="42">
        <f t="shared" si="15"/>
        <v>0.18000000000000005</v>
      </c>
      <c r="AW23" s="69">
        <f>'Graphiques DE'!$B$106 + 'Graphiques DE'!$B$105</f>
        <v>0.83312625588569733</v>
      </c>
      <c r="AX23" s="69">
        <f>'Graphiques DE'!$B$105</f>
        <v>0.23020733696677867</v>
      </c>
      <c r="AY23" s="69">
        <f>'Graphiques DE'!$B$105</f>
        <v>0.23020733696677867</v>
      </c>
      <c r="AZ23" s="36">
        <f t="shared" si="2"/>
        <v>8.0000000000000016E-2</v>
      </c>
      <c r="BA23" s="69">
        <f>'Graphiques DE'!$B$118 + 'Graphiques DE'!$B$117</f>
        <v>0.65426085726737337</v>
      </c>
      <c r="BB23" s="69">
        <f>'Graphiques DE'!$B$117</f>
        <v>0.15143653294304904</v>
      </c>
      <c r="BC23" s="69">
        <f>'Graphiques DE'!$B$117</f>
        <v>0.15143653294304904</v>
      </c>
      <c r="BD23" s="42">
        <f t="shared" si="3"/>
        <v>4.0000000000000036E-2</v>
      </c>
      <c r="BE23" s="69">
        <f>'Graphiques DE'!$B$130 + 'Graphiques DE'!$B$129</f>
        <v>0.61541298732488015</v>
      </c>
      <c r="BF23" s="69">
        <f>'Graphiques DE'!$B$129</f>
        <v>0.15384541975731275</v>
      </c>
      <c r="BG23" s="69">
        <f>'Graphiques DE'!$B$129</f>
        <v>0.15384541975731275</v>
      </c>
      <c r="BH23" s="36">
        <f t="shared" si="4"/>
        <v>2.9999999999999971E-2</v>
      </c>
      <c r="BI23" s="69">
        <f>'Graphiques DE'!$B$142 + 'Graphiques DE'!$B$141</f>
        <v>0.59715869831984925</v>
      </c>
      <c r="BJ23" s="69">
        <f>'Graphiques DE'!$B$141</f>
        <v>0.16549653615768714</v>
      </c>
      <c r="BK23" s="69">
        <f>'Graphiques DE'!$B$141</f>
        <v>0.16549653615768714</v>
      </c>
      <c r="BL23" s="42">
        <f t="shared" si="5"/>
        <v>7.0000000000000007E-2</v>
      </c>
      <c r="BM23" s="69">
        <f>'Graphiques DE'!$B$154 + 'Graphiques DE'!$B$153</f>
        <v>0.51993603839279889</v>
      </c>
      <c r="BN23" s="69">
        <f>'Graphiques DE'!$B$153</f>
        <v>0.19389549785225843</v>
      </c>
      <c r="BO23" s="69">
        <f>'Graphiques DE'!$B$153</f>
        <v>0.19389549785225843</v>
      </c>
      <c r="BP23" s="36">
        <f t="shared" si="6"/>
        <v>0.06</v>
      </c>
      <c r="BQ23" s="69">
        <f>'Graphiques DE'!$B$166 + 'Graphiques DE'!$B$165</f>
        <v>0.4734434170029016</v>
      </c>
      <c r="BR23" s="69">
        <f>'Graphiques DE'!$B$165</f>
        <v>0.17891638997587456</v>
      </c>
      <c r="BS23" s="69">
        <f>'Graphiques DE'!$B$165</f>
        <v>0.17891638997587456</v>
      </c>
      <c r="BT23" s="42">
        <f t="shared" si="7"/>
        <v>7.0000000000000007E-2</v>
      </c>
      <c r="BU23" s="69">
        <f>'Graphiques DE'!$B$178 + 'Graphiques DE'!$B$177</f>
        <v>0.44200824799043215</v>
      </c>
      <c r="BV23" s="69">
        <f>'Graphiques DE'!$B$177</f>
        <v>0.16281905880124295</v>
      </c>
      <c r="BW23" s="69">
        <f>'Graphiques DE'!$B$177</f>
        <v>0.16281905880124295</v>
      </c>
      <c r="BX23" s="36">
        <f t="shared" si="8"/>
        <v>2.1999999999999999E-2</v>
      </c>
      <c r="BY23" s="69">
        <f>'Graphiques DE'!$B$190 + 'Graphiques DE'!$B$189</f>
        <v>0.46971044869251488</v>
      </c>
      <c r="BZ23" s="69">
        <f>'Graphiques DE'!$B$189</f>
        <v>0.17112936761143382</v>
      </c>
      <c r="CA23" s="69">
        <f>'Graphiques DE'!$B$189</f>
        <v>0.17112936761143382</v>
      </c>
    </row>
    <row r="24" spans="1:79">
      <c r="A24" s="72">
        <v>43466</v>
      </c>
      <c r="B24" s="68">
        <f t="shared" si="0"/>
        <v>23</v>
      </c>
      <c r="C24" s="19">
        <v>52922965</v>
      </c>
      <c r="D24" s="68" t="e">
        <f>NA()</f>
        <v>#N/A</v>
      </c>
      <c r="E24" s="29">
        <v>0.16</v>
      </c>
      <c r="F24" s="27">
        <v>0.53</v>
      </c>
      <c r="G24" s="29">
        <v>0.23</v>
      </c>
      <c r="H24" s="27">
        <v>0.1</v>
      </c>
      <c r="I24" s="29">
        <v>0.28000000000000003</v>
      </c>
      <c r="J24" s="27">
        <v>0.45</v>
      </c>
      <c r="K24" s="29">
        <v>0.55000000000000004</v>
      </c>
      <c r="L24" s="27">
        <v>0.68</v>
      </c>
      <c r="M24" s="29">
        <v>0.45</v>
      </c>
      <c r="N24" s="27">
        <v>0.46</v>
      </c>
      <c r="O24" s="29">
        <v>0.49</v>
      </c>
      <c r="P24" s="27">
        <v>0.12</v>
      </c>
      <c r="Q24" s="29">
        <v>0.15</v>
      </c>
      <c r="R24" s="27">
        <v>0.11</v>
      </c>
      <c r="S24" s="29">
        <v>8.0000000000000002E-3</v>
      </c>
      <c r="T24" s="36">
        <f t="shared" si="9"/>
        <v>0.09</v>
      </c>
      <c r="U24" s="69">
        <f>'Graphiques DE'!$B$22 + 'Graphiques DE'!$B$21</f>
        <v>0.28515834799243711</v>
      </c>
      <c r="V24" s="69">
        <f>'Graphiques DE'!$B$21</f>
        <v>9.5874564208653326E-2</v>
      </c>
      <c r="W24" s="69">
        <f>'Graphiques DE'!$B$21</f>
        <v>9.5874564208653326E-2</v>
      </c>
      <c r="X24" s="42">
        <f t="shared" si="10"/>
        <v>2.0000000000000018E-2</v>
      </c>
      <c r="Y24" s="69">
        <f>'Graphiques DE'!$B$34 + 'Graphiques DE'!$B$33</f>
        <v>0.65151501094159259</v>
      </c>
      <c r="Z24" s="69">
        <f>'Graphiques DE'!$B$33</f>
        <v>0.20747447040105213</v>
      </c>
      <c r="AA24" s="69">
        <f>'Graphiques DE'!$B$33</f>
        <v>0.20747447040105213</v>
      </c>
      <c r="AB24" s="36">
        <f t="shared" si="11"/>
        <v>5.0000000000000017E-2</v>
      </c>
      <c r="AC24" s="69">
        <f>'Graphiques DE'!$B$46 + 'Graphiques DE'!$B$45</f>
        <v>0.3813105613504455</v>
      </c>
      <c r="AD24" s="69">
        <f>'Graphiques DE'!$B$45</f>
        <v>0.13449975053963459</v>
      </c>
      <c r="AE24" s="69">
        <f>'Graphiques DE'!$B$45</f>
        <v>0.13449975053963459</v>
      </c>
      <c r="AF24" s="42">
        <f t="shared" si="12"/>
        <v>0.42000000000000004</v>
      </c>
      <c r="AG24" s="69">
        <f>'Graphiques DE'!$B$58 + 'Graphiques DE'!$B$57</f>
        <v>0.53120245324233717</v>
      </c>
      <c r="AH24" s="69">
        <f>'Graphiques DE'!$B$57</f>
        <v>0.13449975053963459</v>
      </c>
      <c r="AI24" s="69">
        <f>'Graphiques DE'!$B$57</f>
        <v>0.13449975053963459</v>
      </c>
      <c r="AJ24" s="36">
        <f t="shared" si="13"/>
        <v>0.28000000000000003</v>
      </c>
      <c r="AK24" s="69">
        <f>'Graphiques DE'!$B$70 + 'Graphiques DE'!$B$69</f>
        <v>0.56816249969801413</v>
      </c>
      <c r="AL24" s="69">
        <f>'Graphiques DE'!$B$69</f>
        <v>0.17994628348179792</v>
      </c>
      <c r="AM24" s="69">
        <f>'Graphiques DE'!$B$69</f>
        <v>0.17994628348179792</v>
      </c>
      <c r="AN24" s="42">
        <f t="shared" si="1"/>
        <v>0.23000000000000004</v>
      </c>
      <c r="AO24" s="69">
        <f>'Graphiques DE'!$B$82 + 'Graphiques DE'!$B$81</f>
        <v>0.62142273561986772</v>
      </c>
      <c r="AP24" s="69">
        <f>'Graphiques DE'!$B$81</f>
        <v>0.18777408697121897</v>
      </c>
      <c r="AQ24" s="69">
        <f>'Graphiques DE'!$B$81</f>
        <v>0.18777408697121897</v>
      </c>
      <c r="AR24" s="36">
        <f t="shared" si="14"/>
        <v>0.10999999999999999</v>
      </c>
      <c r="AS24" s="69">
        <f>'Graphiques DE'!$B$94 + 'Graphiques DE'!$B$93</f>
        <v>0.73690112383285822</v>
      </c>
      <c r="AT24" s="69">
        <f>'Graphiques DE'!$B$93</f>
        <v>0.20383355626529071</v>
      </c>
      <c r="AU24" s="69">
        <f>'Graphiques DE'!$B$93</f>
        <v>0.20383355626529071</v>
      </c>
      <c r="AV24" s="42">
        <f t="shared" si="15"/>
        <v>0.10999999999999999</v>
      </c>
      <c r="AW24" s="69">
        <f>'Graphiques DE'!$B$106 + 'Graphiques DE'!$B$105</f>
        <v>0.83312625588569733</v>
      </c>
      <c r="AX24" s="69">
        <f>'Graphiques DE'!$B$105</f>
        <v>0.23020733696677867</v>
      </c>
      <c r="AY24" s="69">
        <f>'Graphiques DE'!$B$105</f>
        <v>0.23020733696677867</v>
      </c>
      <c r="AZ24" s="36">
        <f t="shared" si="2"/>
        <v>0.14999999999999997</v>
      </c>
      <c r="BA24" s="69">
        <f>'Graphiques DE'!$B$118 + 'Graphiques DE'!$B$117</f>
        <v>0.65426085726737337</v>
      </c>
      <c r="BB24" s="69">
        <f>'Graphiques DE'!$B$117</f>
        <v>0.15143653294304904</v>
      </c>
      <c r="BC24" s="69">
        <f>'Graphiques DE'!$B$117</f>
        <v>0.15143653294304904</v>
      </c>
      <c r="BD24" s="42">
        <f t="shared" si="3"/>
        <v>0.10000000000000003</v>
      </c>
      <c r="BE24" s="69">
        <f>'Graphiques DE'!$B$130 + 'Graphiques DE'!$B$129</f>
        <v>0.61541298732488015</v>
      </c>
      <c r="BF24" s="69">
        <f>'Graphiques DE'!$B$129</f>
        <v>0.15384541975731275</v>
      </c>
      <c r="BG24" s="69">
        <f>'Graphiques DE'!$B$129</f>
        <v>0.15384541975731275</v>
      </c>
      <c r="BH24" s="36">
        <f t="shared" si="4"/>
        <v>0.12</v>
      </c>
      <c r="BI24" s="69">
        <f>'Graphiques DE'!$B$142 + 'Graphiques DE'!$B$141</f>
        <v>0.59715869831984925</v>
      </c>
      <c r="BJ24" s="69">
        <f>'Graphiques DE'!$B$141</f>
        <v>0.16549653615768714</v>
      </c>
      <c r="BK24" s="69">
        <f>'Graphiques DE'!$B$141</f>
        <v>0.16549653615768714</v>
      </c>
      <c r="BL24" s="42">
        <f t="shared" si="5"/>
        <v>0.16999999999999998</v>
      </c>
      <c r="BM24" s="69">
        <f>'Graphiques DE'!$B$154 + 'Graphiques DE'!$B$153</f>
        <v>0.51993603839279889</v>
      </c>
      <c r="BN24" s="69">
        <f>'Graphiques DE'!$B$153</f>
        <v>0.19389549785225843</v>
      </c>
      <c r="BO24" s="69">
        <f>'Graphiques DE'!$B$153</f>
        <v>0.19389549785225843</v>
      </c>
      <c r="BP24" s="36">
        <f t="shared" si="6"/>
        <v>0.11000000000000001</v>
      </c>
      <c r="BQ24" s="69">
        <f>'Graphiques DE'!$B$166 + 'Graphiques DE'!$B$165</f>
        <v>0.4734434170029016</v>
      </c>
      <c r="BR24" s="69">
        <f>'Graphiques DE'!$B$165</f>
        <v>0.17891638997587456</v>
      </c>
      <c r="BS24" s="69">
        <f>'Graphiques DE'!$B$165</f>
        <v>0.17891638997587456</v>
      </c>
      <c r="BT24" s="42">
        <f t="shared" si="7"/>
        <v>9.0000000000000011E-2</v>
      </c>
      <c r="BU24" s="69">
        <f>'Graphiques DE'!$B$178 + 'Graphiques DE'!$B$177</f>
        <v>0.44200824799043215</v>
      </c>
      <c r="BV24" s="69">
        <f>'Graphiques DE'!$B$177</f>
        <v>0.16281905880124295</v>
      </c>
      <c r="BW24" s="69">
        <f>'Graphiques DE'!$B$177</f>
        <v>0.16281905880124295</v>
      </c>
      <c r="BX24" s="36">
        <f t="shared" si="8"/>
        <v>0.17199999999999999</v>
      </c>
      <c r="BY24" s="69">
        <f>'Graphiques DE'!$B$190 + 'Graphiques DE'!$B$189</f>
        <v>0.46971044869251488</v>
      </c>
      <c r="BZ24" s="69">
        <f>'Graphiques DE'!$B$189</f>
        <v>0.17112936761143382</v>
      </c>
      <c r="CA24" s="69">
        <f>'Graphiques DE'!$B$189</f>
        <v>0.17112936761143382</v>
      </c>
    </row>
    <row r="25" spans="1:79">
      <c r="A25" s="72">
        <v>43497</v>
      </c>
      <c r="B25" s="68">
        <f t="shared" si="0"/>
        <v>24</v>
      </c>
      <c r="C25" s="19">
        <v>52927619</v>
      </c>
      <c r="D25" s="68" t="e">
        <f>NA()</f>
        <v>#N/A</v>
      </c>
      <c r="E25" s="29">
        <v>0.25</v>
      </c>
      <c r="F25" s="27">
        <v>0.51</v>
      </c>
      <c r="G25" s="29">
        <v>0.28000000000000003</v>
      </c>
      <c r="H25" s="27">
        <v>0.52</v>
      </c>
      <c r="I25" s="29">
        <v>0.56000000000000005</v>
      </c>
      <c r="J25" s="27">
        <v>0.68</v>
      </c>
      <c r="K25" s="29">
        <v>0.66</v>
      </c>
      <c r="L25" s="27">
        <v>0.79</v>
      </c>
      <c r="M25" s="29">
        <v>0.6</v>
      </c>
      <c r="N25" s="27">
        <v>0.56000000000000005</v>
      </c>
      <c r="O25" s="29">
        <v>0.61</v>
      </c>
      <c r="P25" s="27">
        <v>0.28999999999999998</v>
      </c>
      <c r="Q25" s="29">
        <v>0.26</v>
      </c>
      <c r="R25" s="27">
        <v>0.2</v>
      </c>
      <c r="S25" s="29">
        <v>0.18</v>
      </c>
      <c r="T25" s="36">
        <f t="shared" si="9"/>
        <v>0.16999999999999998</v>
      </c>
      <c r="U25" s="69">
        <f>'Graphiques DE'!$B$22 + 'Graphiques DE'!$B$21</f>
        <v>0.28515834799243711</v>
      </c>
      <c r="V25" s="69">
        <f>'Graphiques DE'!$B$21</f>
        <v>9.5874564208653326E-2</v>
      </c>
      <c r="W25" s="69">
        <f>'Graphiques DE'!$B$21</f>
        <v>9.5874564208653326E-2</v>
      </c>
      <c r="X25" s="42">
        <f t="shared" si="10"/>
        <v>3.0000000000000027E-2</v>
      </c>
      <c r="Y25" s="69">
        <f>'Graphiques DE'!$B$34 + 'Graphiques DE'!$B$33</f>
        <v>0.65151501094159259</v>
      </c>
      <c r="Z25" s="69">
        <f>'Graphiques DE'!$B$33</f>
        <v>0.20747447040105213</v>
      </c>
      <c r="AA25" s="69">
        <f>'Graphiques DE'!$B$33</f>
        <v>0.20747447040105213</v>
      </c>
      <c r="AB25" s="36">
        <f t="shared" si="11"/>
        <v>9.0000000000000024E-2</v>
      </c>
      <c r="AC25" s="69">
        <f>'Graphiques DE'!$B$46 + 'Graphiques DE'!$B$45</f>
        <v>0.3813105613504455</v>
      </c>
      <c r="AD25" s="69">
        <f>'Graphiques DE'!$B$45</f>
        <v>0.13449975053963459</v>
      </c>
      <c r="AE25" s="69">
        <f>'Graphiques DE'!$B$45</f>
        <v>0.13449975053963459</v>
      </c>
      <c r="AF25" s="42">
        <f t="shared" si="12"/>
        <v>0.43000000000000005</v>
      </c>
      <c r="AG25" s="69">
        <f>'Graphiques DE'!$B$58 + 'Graphiques DE'!$B$57</f>
        <v>0.53120245324233717</v>
      </c>
      <c r="AH25" s="69">
        <f>'Graphiques DE'!$B$57</f>
        <v>0.13449975053963459</v>
      </c>
      <c r="AI25" s="69">
        <f>'Graphiques DE'!$B$57</f>
        <v>0.13449975053963459</v>
      </c>
      <c r="AJ25" s="36">
        <f t="shared" si="13"/>
        <v>0.32000000000000006</v>
      </c>
      <c r="AK25" s="69">
        <f>'Graphiques DE'!$B$70 + 'Graphiques DE'!$B$69</f>
        <v>0.56816249969801413</v>
      </c>
      <c r="AL25" s="69">
        <f>'Graphiques DE'!$B$69</f>
        <v>0.17994628348179792</v>
      </c>
      <c r="AM25" s="69">
        <f>'Graphiques DE'!$B$69</f>
        <v>0.17994628348179792</v>
      </c>
      <c r="AN25" s="42">
        <f t="shared" si="1"/>
        <v>0.32000000000000006</v>
      </c>
      <c r="AO25" s="69">
        <f>'Graphiques DE'!$B$82 + 'Graphiques DE'!$B$81</f>
        <v>0.62142273561986772</v>
      </c>
      <c r="AP25" s="69">
        <f>'Graphiques DE'!$B$81</f>
        <v>0.18777408697121897</v>
      </c>
      <c r="AQ25" s="69">
        <f>'Graphiques DE'!$B$81</f>
        <v>0.18777408697121897</v>
      </c>
      <c r="AR25" s="36">
        <f t="shared" si="14"/>
        <v>0.18000000000000005</v>
      </c>
      <c r="AS25" s="69">
        <f>'Graphiques DE'!$B$94 + 'Graphiques DE'!$B$93</f>
        <v>0.73690112383285822</v>
      </c>
      <c r="AT25" s="69">
        <f>'Graphiques DE'!$B$93</f>
        <v>0.20383355626529071</v>
      </c>
      <c r="AU25" s="69">
        <f>'Graphiques DE'!$B$93</f>
        <v>0.20383355626529071</v>
      </c>
      <c r="AV25" s="42">
        <f t="shared" si="15"/>
        <v>0.26</v>
      </c>
      <c r="AW25" s="69">
        <f>'Graphiques DE'!$B$106 + 'Graphiques DE'!$B$105</f>
        <v>0.83312625588569733</v>
      </c>
      <c r="AX25" s="69">
        <f>'Graphiques DE'!$B$105</f>
        <v>0.23020733696677867</v>
      </c>
      <c r="AY25" s="69">
        <f>'Graphiques DE'!$B$105</f>
        <v>0.23020733696677867</v>
      </c>
      <c r="AZ25" s="36">
        <f t="shared" si="2"/>
        <v>0.16999999999999998</v>
      </c>
      <c r="BA25" s="69">
        <f>'Graphiques DE'!$B$118 + 'Graphiques DE'!$B$117</f>
        <v>0.65426085726737337</v>
      </c>
      <c r="BB25" s="69">
        <f>'Graphiques DE'!$B$117</f>
        <v>0.15143653294304904</v>
      </c>
      <c r="BC25" s="69">
        <f>'Graphiques DE'!$B$117</f>
        <v>0.15143653294304904</v>
      </c>
      <c r="BD25" s="42">
        <f t="shared" si="3"/>
        <v>0.17000000000000004</v>
      </c>
      <c r="BE25" s="69">
        <f>'Graphiques DE'!$B$130 + 'Graphiques DE'!$B$129</f>
        <v>0.61541298732488015</v>
      </c>
      <c r="BF25" s="69">
        <f>'Graphiques DE'!$B$129</f>
        <v>0.15384541975731275</v>
      </c>
      <c r="BG25" s="69">
        <f>'Graphiques DE'!$B$129</f>
        <v>0.15384541975731275</v>
      </c>
      <c r="BH25" s="36">
        <f t="shared" si="4"/>
        <v>0.22999999999999998</v>
      </c>
      <c r="BI25" s="69">
        <f>'Graphiques DE'!$B$142 + 'Graphiques DE'!$B$141</f>
        <v>0.59715869831984925</v>
      </c>
      <c r="BJ25" s="69">
        <f>'Graphiques DE'!$B$141</f>
        <v>0.16549653615768714</v>
      </c>
      <c r="BK25" s="69">
        <f>'Graphiques DE'!$B$141</f>
        <v>0.16549653615768714</v>
      </c>
      <c r="BL25" s="42">
        <f t="shared" si="5"/>
        <v>0.11000000000000004</v>
      </c>
      <c r="BM25" s="69">
        <f>'Graphiques DE'!$B$154 + 'Graphiques DE'!$B$153</f>
        <v>0.51993603839279889</v>
      </c>
      <c r="BN25" s="69">
        <f>'Graphiques DE'!$B$153</f>
        <v>0.19389549785225843</v>
      </c>
      <c r="BO25" s="69">
        <f>'Graphiques DE'!$B$153</f>
        <v>0.19389549785225843</v>
      </c>
      <c r="BP25" s="36">
        <f t="shared" si="6"/>
        <v>0.14999999999999997</v>
      </c>
      <c r="BQ25" s="69">
        <f>'Graphiques DE'!$B$166 + 'Graphiques DE'!$B$165</f>
        <v>0.4734434170029016</v>
      </c>
      <c r="BR25" s="69">
        <f>'Graphiques DE'!$B$165</f>
        <v>0.17891638997587456</v>
      </c>
      <c r="BS25" s="69">
        <f>'Graphiques DE'!$B$165</f>
        <v>0.17891638997587456</v>
      </c>
      <c r="BT25" s="42">
        <f t="shared" si="7"/>
        <v>0.32</v>
      </c>
      <c r="BU25" s="69">
        <f>'Graphiques DE'!$B$178 + 'Graphiques DE'!$B$177</f>
        <v>0.44200824799043215</v>
      </c>
      <c r="BV25" s="69">
        <f>'Graphiques DE'!$B$177</f>
        <v>0.16281905880124295</v>
      </c>
      <c r="BW25" s="69">
        <f>'Graphiques DE'!$B$177</f>
        <v>0.16281905880124295</v>
      </c>
      <c r="BX25" s="36">
        <f t="shared" si="8"/>
        <v>0.2</v>
      </c>
      <c r="BY25" s="69">
        <f>'Graphiques DE'!$B$190 + 'Graphiques DE'!$B$189</f>
        <v>0.46971044869251488</v>
      </c>
      <c r="BZ25" s="69">
        <f>'Graphiques DE'!$B$189</f>
        <v>0.17112936761143382</v>
      </c>
      <c r="CA25" s="69">
        <f>'Graphiques DE'!$B$189</f>
        <v>0.17112936761143382</v>
      </c>
    </row>
    <row r="26" spans="1:79">
      <c r="A26" s="72">
        <v>43497</v>
      </c>
      <c r="B26" s="68">
        <f t="shared" si="0"/>
        <v>25</v>
      </c>
      <c r="C26" s="19">
        <v>52922966</v>
      </c>
      <c r="D26" s="68" t="e">
        <f>NA()</f>
        <v>#N/A</v>
      </c>
      <c r="E26" s="29">
        <v>0.08</v>
      </c>
      <c r="F26" s="27">
        <v>0.48</v>
      </c>
      <c r="G26" s="29">
        <v>0.19</v>
      </c>
      <c r="H26" s="27">
        <v>0.09</v>
      </c>
      <c r="I26" s="29">
        <v>0.24</v>
      </c>
      <c r="J26" s="27">
        <v>0.36</v>
      </c>
      <c r="K26" s="29">
        <v>0.48</v>
      </c>
      <c r="L26" s="27">
        <v>0.53</v>
      </c>
      <c r="M26" s="29">
        <v>0.43</v>
      </c>
      <c r="N26" s="27">
        <v>0.39</v>
      </c>
      <c r="O26" s="29">
        <v>0.38</v>
      </c>
      <c r="P26" s="27">
        <v>0.4</v>
      </c>
      <c r="Q26" s="29">
        <v>0.41</v>
      </c>
      <c r="R26" s="27">
        <v>0.52</v>
      </c>
      <c r="S26" s="29">
        <v>0.38</v>
      </c>
      <c r="T26" s="36">
        <f t="shared" si="9"/>
        <v>6.9999999999999993E-2</v>
      </c>
      <c r="U26" s="69">
        <f>'Graphiques DE'!$B$22 + 'Graphiques DE'!$B$21</f>
        <v>0.28515834799243711</v>
      </c>
      <c r="V26" s="69">
        <f>'Graphiques DE'!$B$21</f>
        <v>9.5874564208653326E-2</v>
      </c>
      <c r="W26" s="69">
        <f>'Graphiques DE'!$B$21</f>
        <v>9.5874564208653326E-2</v>
      </c>
      <c r="X26" s="42">
        <f t="shared" si="10"/>
        <v>0.15999999999999998</v>
      </c>
      <c r="Y26" s="69">
        <f>'Graphiques DE'!$B$34 + 'Graphiques DE'!$B$33</f>
        <v>0.65151501094159259</v>
      </c>
      <c r="Z26" s="69">
        <f>'Graphiques DE'!$B$33</f>
        <v>0.20747447040105213</v>
      </c>
      <c r="AA26" s="69">
        <f>'Graphiques DE'!$B$33</f>
        <v>0.20747447040105213</v>
      </c>
      <c r="AB26" s="36">
        <f t="shared" si="11"/>
        <v>0.22999999999999998</v>
      </c>
      <c r="AC26" s="69">
        <f>'Graphiques DE'!$B$46 + 'Graphiques DE'!$B$45</f>
        <v>0.3813105613504455</v>
      </c>
      <c r="AD26" s="69">
        <f>'Graphiques DE'!$B$45</f>
        <v>0.13449975053963459</v>
      </c>
      <c r="AE26" s="69">
        <f>'Graphiques DE'!$B$45</f>
        <v>0.13449975053963459</v>
      </c>
      <c r="AF26" s="42">
        <f t="shared" si="12"/>
        <v>0.52</v>
      </c>
      <c r="AG26" s="69">
        <f>'Graphiques DE'!$B$58 + 'Graphiques DE'!$B$57</f>
        <v>0.53120245324233717</v>
      </c>
      <c r="AH26" s="69">
        <f>'Graphiques DE'!$B$57</f>
        <v>0.13449975053963459</v>
      </c>
      <c r="AI26" s="69">
        <f>'Graphiques DE'!$B$57</f>
        <v>0.13449975053963459</v>
      </c>
      <c r="AJ26" s="36">
        <f t="shared" si="13"/>
        <v>0.26</v>
      </c>
      <c r="AK26" s="69">
        <f>'Graphiques DE'!$B$70 + 'Graphiques DE'!$B$69</f>
        <v>0.56816249969801413</v>
      </c>
      <c r="AL26" s="69">
        <f>'Graphiques DE'!$B$69</f>
        <v>0.17994628348179792</v>
      </c>
      <c r="AM26" s="69">
        <f>'Graphiques DE'!$B$69</f>
        <v>0.17994628348179792</v>
      </c>
      <c r="AN26" s="42">
        <f t="shared" si="1"/>
        <v>0.24</v>
      </c>
      <c r="AO26" s="69">
        <f>'Graphiques DE'!$B$82 + 'Graphiques DE'!$B$81</f>
        <v>0.62142273561986772</v>
      </c>
      <c r="AP26" s="69">
        <f>'Graphiques DE'!$B$81</f>
        <v>0.18777408697121897</v>
      </c>
      <c r="AQ26" s="69">
        <f>'Graphiques DE'!$B$81</f>
        <v>0.18777408697121897</v>
      </c>
      <c r="AR26" s="36">
        <f t="shared" si="14"/>
        <v>8.0000000000000071E-2</v>
      </c>
      <c r="AS26" s="69">
        <f>'Graphiques DE'!$B$94 + 'Graphiques DE'!$B$93</f>
        <v>0.73690112383285822</v>
      </c>
      <c r="AT26" s="69">
        <f>'Graphiques DE'!$B$93</f>
        <v>0.20383355626529071</v>
      </c>
      <c r="AU26" s="69">
        <f>'Graphiques DE'!$B$93</f>
        <v>0.20383355626529071</v>
      </c>
      <c r="AV26" s="42">
        <f t="shared" si="15"/>
        <v>0.30999999999999994</v>
      </c>
      <c r="AW26" s="69">
        <f>'Graphiques DE'!$B$106 + 'Graphiques DE'!$B$105</f>
        <v>0.83312625588569733</v>
      </c>
      <c r="AX26" s="69">
        <f>'Graphiques DE'!$B$105</f>
        <v>0.23020733696677867</v>
      </c>
      <c r="AY26" s="69">
        <f>'Graphiques DE'!$B$105</f>
        <v>0.23020733696677867</v>
      </c>
      <c r="AZ26" s="36">
        <f t="shared" si="2"/>
        <v>4.9999999999999989E-2</v>
      </c>
      <c r="BA26" s="69">
        <f>'Graphiques DE'!$B$118 + 'Graphiques DE'!$B$117</f>
        <v>0.65426085726737337</v>
      </c>
      <c r="BB26" s="69">
        <f>'Graphiques DE'!$B$117</f>
        <v>0.15143653294304904</v>
      </c>
      <c r="BC26" s="69">
        <f>'Graphiques DE'!$B$117</f>
        <v>0.15143653294304904</v>
      </c>
      <c r="BD26" s="42">
        <f t="shared" si="3"/>
        <v>7.0000000000000007E-2</v>
      </c>
      <c r="BE26" s="69">
        <f>'Graphiques DE'!$B$130 + 'Graphiques DE'!$B$129</f>
        <v>0.61541298732488015</v>
      </c>
      <c r="BF26" s="69">
        <f>'Graphiques DE'!$B$129</f>
        <v>0.15384541975731275</v>
      </c>
      <c r="BG26" s="69">
        <f>'Graphiques DE'!$B$129</f>
        <v>0.15384541975731275</v>
      </c>
      <c r="BH26" s="36">
        <f t="shared" si="4"/>
        <v>1.0000000000000009E-2</v>
      </c>
      <c r="BI26" s="69">
        <f>'Graphiques DE'!$B$142 + 'Graphiques DE'!$B$141</f>
        <v>0.59715869831984925</v>
      </c>
      <c r="BJ26" s="69">
        <f>'Graphiques DE'!$B$141</f>
        <v>0.16549653615768714</v>
      </c>
      <c r="BK26" s="69">
        <f>'Graphiques DE'!$B$141</f>
        <v>0.16549653615768714</v>
      </c>
      <c r="BL26" s="42">
        <f t="shared" si="5"/>
        <v>0.17999999999999994</v>
      </c>
      <c r="BM26" s="69">
        <f>'Graphiques DE'!$B$154 + 'Graphiques DE'!$B$153</f>
        <v>0.51993603839279889</v>
      </c>
      <c r="BN26" s="69">
        <f>'Graphiques DE'!$B$153</f>
        <v>0.19389549785225843</v>
      </c>
      <c r="BO26" s="69">
        <f>'Graphiques DE'!$B$153</f>
        <v>0.19389549785225843</v>
      </c>
      <c r="BP26" s="36">
        <f t="shared" si="6"/>
        <v>7.0000000000000007E-2</v>
      </c>
      <c r="BQ26" s="69">
        <f>'Graphiques DE'!$B$166 + 'Graphiques DE'!$B$165</f>
        <v>0.4734434170029016</v>
      </c>
      <c r="BR26" s="69">
        <f>'Graphiques DE'!$B$165</f>
        <v>0.17891638997587456</v>
      </c>
      <c r="BS26" s="69">
        <f>'Graphiques DE'!$B$165</f>
        <v>0.17891638997587456</v>
      </c>
      <c r="BT26" s="42">
        <f t="shared" si="7"/>
        <v>0.18</v>
      </c>
      <c r="BU26" s="69">
        <f>'Graphiques DE'!$B$178 + 'Graphiques DE'!$B$177</f>
        <v>0.44200824799043215</v>
      </c>
      <c r="BV26" s="69">
        <f>'Graphiques DE'!$B$177</f>
        <v>0.16281905880124295</v>
      </c>
      <c r="BW26" s="69">
        <f>'Graphiques DE'!$B$177</f>
        <v>0.16281905880124295</v>
      </c>
      <c r="BX26" s="36">
        <f t="shared" si="8"/>
        <v>0.06</v>
      </c>
      <c r="BY26" s="69">
        <f>'Graphiques DE'!$B$190 + 'Graphiques DE'!$B$189</f>
        <v>0.46971044869251488</v>
      </c>
      <c r="BZ26" s="69">
        <f>'Graphiques DE'!$B$189</f>
        <v>0.17112936761143382</v>
      </c>
      <c r="CA26" s="69">
        <f>'Graphiques DE'!$B$189</f>
        <v>0.17112936761143382</v>
      </c>
    </row>
    <row r="27" spans="1:79">
      <c r="A27" s="72">
        <v>43497</v>
      </c>
      <c r="B27" s="68">
        <f t="shared" si="0"/>
        <v>26</v>
      </c>
      <c r="C27" s="19">
        <v>52927622</v>
      </c>
      <c r="D27" s="68" t="e">
        <f>NA()</f>
        <v>#N/A</v>
      </c>
      <c r="E27" s="29">
        <v>0.15</v>
      </c>
      <c r="F27" s="27">
        <v>0.32</v>
      </c>
      <c r="G27" s="29">
        <v>0.42</v>
      </c>
      <c r="H27" s="27">
        <v>0.61</v>
      </c>
      <c r="I27" s="29">
        <v>0.5</v>
      </c>
      <c r="J27" s="27">
        <v>0.6</v>
      </c>
      <c r="K27" s="29">
        <v>0.56000000000000005</v>
      </c>
      <c r="L27" s="27">
        <v>0.84</v>
      </c>
      <c r="M27" s="29">
        <v>0.48</v>
      </c>
      <c r="N27" s="27">
        <v>0.32</v>
      </c>
      <c r="O27" s="29">
        <v>0.39</v>
      </c>
      <c r="P27" s="27">
        <v>0.57999999999999996</v>
      </c>
      <c r="Q27" s="29">
        <v>0.48</v>
      </c>
      <c r="R27" s="27">
        <v>0.34</v>
      </c>
      <c r="S27" s="29">
        <v>0.32</v>
      </c>
      <c r="T27" s="36">
        <f t="shared" si="9"/>
        <v>0.12000000000000002</v>
      </c>
      <c r="U27" s="69">
        <f>'Graphiques DE'!$B$22 + 'Graphiques DE'!$B$21</f>
        <v>0.28515834799243711</v>
      </c>
      <c r="V27" s="69">
        <f>'Graphiques DE'!$B$21</f>
        <v>9.5874564208653326E-2</v>
      </c>
      <c r="W27" s="69">
        <f>'Graphiques DE'!$B$21</f>
        <v>9.5874564208653326E-2</v>
      </c>
      <c r="X27" s="42">
        <f t="shared" si="10"/>
        <v>0.58000000000000007</v>
      </c>
      <c r="Y27" s="69">
        <f>'Graphiques DE'!$B$34 + 'Graphiques DE'!$B$33</f>
        <v>0.65151501094159259</v>
      </c>
      <c r="Z27" s="69">
        <f>'Graphiques DE'!$B$33</f>
        <v>0.20747447040105213</v>
      </c>
      <c r="AA27" s="69">
        <f>'Graphiques DE'!$B$33</f>
        <v>0.20747447040105213</v>
      </c>
      <c r="AB27" s="36">
        <f t="shared" si="11"/>
        <v>7.0000000000000007E-2</v>
      </c>
      <c r="AC27" s="69">
        <f>'Graphiques DE'!$B$46 + 'Graphiques DE'!$B$45</f>
        <v>0.3813105613504455</v>
      </c>
      <c r="AD27" s="69">
        <f>'Graphiques DE'!$B$45</f>
        <v>0.13449975053963459</v>
      </c>
      <c r="AE27" s="69">
        <f>'Graphiques DE'!$B$45</f>
        <v>0.13449975053963459</v>
      </c>
      <c r="AF27" s="42">
        <f t="shared" si="12"/>
        <v>1.0000000000000009E-2</v>
      </c>
      <c r="AG27" s="69">
        <f>'Graphiques DE'!$B$58 + 'Graphiques DE'!$B$57</f>
        <v>0.53120245324233717</v>
      </c>
      <c r="AH27" s="69">
        <f>'Graphiques DE'!$B$57</f>
        <v>0.13449975053963459</v>
      </c>
      <c r="AI27" s="69">
        <f>'Graphiques DE'!$B$57</f>
        <v>0.13449975053963459</v>
      </c>
      <c r="AJ27" s="36">
        <f t="shared" si="13"/>
        <v>8.9999999999999969E-2</v>
      </c>
      <c r="AK27" s="69">
        <f>'Graphiques DE'!$B$70 + 'Graphiques DE'!$B$69</f>
        <v>0.56816249969801413</v>
      </c>
      <c r="AL27" s="69">
        <f>'Graphiques DE'!$B$69</f>
        <v>0.17994628348179792</v>
      </c>
      <c r="AM27" s="69">
        <f>'Graphiques DE'!$B$69</f>
        <v>0.17994628348179792</v>
      </c>
      <c r="AN27" s="42">
        <f t="shared" si="1"/>
        <v>9.9999999999999978E-2</v>
      </c>
      <c r="AO27" s="69">
        <f>'Graphiques DE'!$B$82 + 'Graphiques DE'!$B$81</f>
        <v>0.62142273561986772</v>
      </c>
      <c r="AP27" s="69">
        <f>'Graphiques DE'!$B$81</f>
        <v>0.18777408697121897</v>
      </c>
      <c r="AQ27" s="69">
        <f>'Graphiques DE'!$B$81</f>
        <v>0.18777408697121897</v>
      </c>
      <c r="AR27" s="36">
        <f t="shared" si="14"/>
        <v>0.10000000000000003</v>
      </c>
      <c r="AS27" s="69">
        <f>'Graphiques DE'!$B$94 + 'Graphiques DE'!$B$93</f>
        <v>0.73690112383285822</v>
      </c>
      <c r="AT27" s="69">
        <f>'Graphiques DE'!$B$93</f>
        <v>0.20383355626529071</v>
      </c>
      <c r="AU27" s="69">
        <f>'Graphiques DE'!$B$93</f>
        <v>0.20383355626529071</v>
      </c>
      <c r="AV27" s="42">
        <f t="shared" si="15"/>
        <v>0.27</v>
      </c>
      <c r="AW27" s="69">
        <f>'Graphiques DE'!$B$106 + 'Graphiques DE'!$B$105</f>
        <v>0.83312625588569733</v>
      </c>
      <c r="AX27" s="69">
        <f>'Graphiques DE'!$B$105</f>
        <v>0.23020733696677867</v>
      </c>
      <c r="AY27" s="69">
        <f>'Graphiques DE'!$B$105</f>
        <v>0.23020733696677867</v>
      </c>
      <c r="AZ27" s="36">
        <f t="shared" si="2"/>
        <v>3.0000000000000027E-2</v>
      </c>
      <c r="BA27" s="69">
        <f>'Graphiques DE'!$B$118 + 'Graphiques DE'!$B$117</f>
        <v>0.65426085726737337</v>
      </c>
      <c r="BB27" s="69">
        <f>'Graphiques DE'!$B$117</f>
        <v>0.15143653294304904</v>
      </c>
      <c r="BC27" s="69">
        <f>'Graphiques DE'!$B$117</f>
        <v>0.15143653294304904</v>
      </c>
      <c r="BD27" s="42">
        <f t="shared" si="3"/>
        <v>0.28999999999999998</v>
      </c>
      <c r="BE27" s="69">
        <f>'Graphiques DE'!$B$130 + 'Graphiques DE'!$B$129</f>
        <v>0.61541298732488015</v>
      </c>
      <c r="BF27" s="69">
        <f>'Graphiques DE'!$B$129</f>
        <v>0.15384541975731275</v>
      </c>
      <c r="BG27" s="69">
        <f>'Graphiques DE'!$B$129</f>
        <v>0.15384541975731275</v>
      </c>
      <c r="BH27" s="36">
        <f t="shared" si="4"/>
        <v>0.28000000000000003</v>
      </c>
      <c r="BI27" s="69">
        <f>'Graphiques DE'!$B$142 + 'Graphiques DE'!$B$141</f>
        <v>0.59715869831984925</v>
      </c>
      <c r="BJ27" s="69">
        <f>'Graphiques DE'!$B$141</f>
        <v>0.16549653615768714</v>
      </c>
      <c r="BK27" s="69">
        <f>'Graphiques DE'!$B$141</f>
        <v>0.16549653615768714</v>
      </c>
      <c r="BL27" s="42">
        <f t="shared" si="5"/>
        <v>0.26999999999999996</v>
      </c>
      <c r="BM27" s="69">
        <f>'Graphiques DE'!$B$154 + 'Graphiques DE'!$B$153</f>
        <v>0.51993603839279889</v>
      </c>
      <c r="BN27" s="69">
        <f>'Graphiques DE'!$B$153</f>
        <v>0.19389549785225843</v>
      </c>
      <c r="BO27" s="69">
        <f>'Graphiques DE'!$B$153</f>
        <v>0.19389549785225843</v>
      </c>
      <c r="BP27" s="36">
        <f t="shared" si="6"/>
        <v>0.15999999999999998</v>
      </c>
      <c r="BQ27" s="69">
        <f>'Graphiques DE'!$B$166 + 'Graphiques DE'!$B$165</f>
        <v>0.4734434170029016</v>
      </c>
      <c r="BR27" s="69">
        <f>'Graphiques DE'!$B$165</f>
        <v>0.17891638997587456</v>
      </c>
      <c r="BS27" s="69">
        <f>'Graphiques DE'!$B$165</f>
        <v>0.17891638997587456</v>
      </c>
      <c r="BT27" s="42">
        <f t="shared" si="7"/>
        <v>9.0000000000000024E-2</v>
      </c>
      <c r="BU27" s="69">
        <f>'Graphiques DE'!$B$178 + 'Graphiques DE'!$B$177</f>
        <v>0.44200824799043215</v>
      </c>
      <c r="BV27" s="69">
        <f>'Graphiques DE'!$B$177</f>
        <v>0.16281905880124295</v>
      </c>
      <c r="BW27" s="69">
        <f>'Graphiques DE'!$B$177</f>
        <v>0.16281905880124295</v>
      </c>
      <c r="BX27" s="36">
        <f t="shared" si="8"/>
        <v>0.09</v>
      </c>
      <c r="BY27" s="69">
        <f>'Graphiques DE'!$B$190 + 'Graphiques DE'!$B$189</f>
        <v>0.46971044869251488</v>
      </c>
      <c r="BZ27" s="69">
        <f>'Graphiques DE'!$B$189</f>
        <v>0.17112936761143382</v>
      </c>
      <c r="CA27" s="69">
        <f>'Graphiques DE'!$B$189</f>
        <v>0.17112936761143382</v>
      </c>
    </row>
    <row r="28" spans="1:79">
      <c r="A28" s="72">
        <v>43497</v>
      </c>
      <c r="B28" s="68">
        <f t="shared" si="0"/>
        <v>27</v>
      </c>
      <c r="C28" s="19">
        <v>52938282</v>
      </c>
      <c r="D28" s="68" t="e">
        <f>NA()</f>
        <v>#N/A</v>
      </c>
      <c r="E28" s="29">
        <v>0.27</v>
      </c>
      <c r="F28" s="27">
        <v>0.9</v>
      </c>
      <c r="G28" s="29">
        <v>0.49</v>
      </c>
      <c r="H28" s="27">
        <v>0.62</v>
      </c>
      <c r="I28" s="29">
        <v>0.59</v>
      </c>
      <c r="J28" s="27">
        <v>0.5</v>
      </c>
      <c r="K28" s="29">
        <v>0.46</v>
      </c>
      <c r="L28" s="27">
        <v>0.56999999999999995</v>
      </c>
      <c r="M28" s="29">
        <v>0.51</v>
      </c>
      <c r="N28" s="27">
        <v>0.61</v>
      </c>
      <c r="O28" s="29">
        <v>0.67</v>
      </c>
      <c r="P28" s="27">
        <v>0.31</v>
      </c>
      <c r="Q28" s="29">
        <v>0.32</v>
      </c>
      <c r="R28" s="27">
        <v>0.25</v>
      </c>
      <c r="S28" s="29">
        <v>0.23</v>
      </c>
      <c r="T28" s="36">
        <f t="shared" si="9"/>
        <v>0.1</v>
      </c>
      <c r="U28" s="69">
        <f>'Graphiques DE'!$B$22 + 'Graphiques DE'!$B$21</f>
        <v>0.28515834799243711</v>
      </c>
      <c r="V28" s="69">
        <f>'Graphiques DE'!$B$21</f>
        <v>9.5874564208653326E-2</v>
      </c>
      <c r="W28" s="69">
        <f>'Graphiques DE'!$B$21</f>
        <v>9.5874564208653326E-2</v>
      </c>
      <c r="X28" s="42">
        <f t="shared" si="10"/>
        <v>0.33999999999999997</v>
      </c>
      <c r="Y28" s="69">
        <f>'Graphiques DE'!$B$34 + 'Graphiques DE'!$B$33</f>
        <v>0.65151501094159259</v>
      </c>
      <c r="Z28" s="69">
        <f>'Graphiques DE'!$B$33</f>
        <v>0.20747447040105213</v>
      </c>
      <c r="AA28" s="69">
        <f>'Graphiques DE'!$B$33</f>
        <v>0.20747447040105213</v>
      </c>
      <c r="AB28" s="36">
        <f t="shared" si="11"/>
        <v>0.45999999999999996</v>
      </c>
      <c r="AC28" s="69">
        <f>'Graphiques DE'!$B$46 + 'Graphiques DE'!$B$45</f>
        <v>0.3813105613504455</v>
      </c>
      <c r="AD28" s="69">
        <f>'Graphiques DE'!$B$45</f>
        <v>0.13449975053963459</v>
      </c>
      <c r="AE28" s="69">
        <f>'Graphiques DE'!$B$45</f>
        <v>0.13449975053963459</v>
      </c>
      <c r="AF28" s="42">
        <f t="shared" si="12"/>
        <v>0.41000000000000003</v>
      </c>
      <c r="AG28" s="69">
        <f>'Graphiques DE'!$B$58 + 'Graphiques DE'!$B$57</f>
        <v>0.53120245324233717</v>
      </c>
      <c r="AH28" s="69">
        <f>'Graphiques DE'!$B$57</f>
        <v>0.13449975053963459</v>
      </c>
      <c r="AI28" s="69">
        <f>'Graphiques DE'!$B$57</f>
        <v>0.13449975053963459</v>
      </c>
      <c r="AJ28" s="36">
        <f t="shared" si="13"/>
        <v>0.27999999999999997</v>
      </c>
      <c r="AK28" s="69">
        <f>'Graphiques DE'!$B$70 + 'Graphiques DE'!$B$69</f>
        <v>0.56816249969801413</v>
      </c>
      <c r="AL28" s="69">
        <f>'Graphiques DE'!$B$69</f>
        <v>0.17994628348179792</v>
      </c>
      <c r="AM28" s="69">
        <f>'Graphiques DE'!$B$69</f>
        <v>0.17994628348179792</v>
      </c>
      <c r="AN28" s="42">
        <f t="shared" si="1"/>
        <v>0.13</v>
      </c>
      <c r="AO28" s="69">
        <f>'Graphiques DE'!$B$82 + 'Graphiques DE'!$B$81</f>
        <v>0.62142273561986772</v>
      </c>
      <c r="AP28" s="69">
        <f>'Graphiques DE'!$B$81</f>
        <v>0.18777408697121897</v>
      </c>
      <c r="AQ28" s="69">
        <f>'Graphiques DE'!$B$81</f>
        <v>0.18777408697121897</v>
      </c>
      <c r="AR28" s="36">
        <f t="shared" si="14"/>
        <v>7.0000000000000007E-2</v>
      </c>
      <c r="AS28" s="69">
        <f>'Graphiques DE'!$B$94 + 'Graphiques DE'!$B$93</f>
        <v>0.73690112383285822</v>
      </c>
      <c r="AT28" s="69">
        <f>'Graphiques DE'!$B$93</f>
        <v>0.20383355626529071</v>
      </c>
      <c r="AU28" s="69">
        <f>'Graphiques DE'!$B$93</f>
        <v>0.20383355626529071</v>
      </c>
      <c r="AV28" s="42">
        <f t="shared" si="15"/>
        <v>5.9999999999999942E-2</v>
      </c>
      <c r="AW28" s="69">
        <f>'Graphiques DE'!$B$106 + 'Graphiques DE'!$B$105</f>
        <v>0.83312625588569733</v>
      </c>
      <c r="AX28" s="69">
        <f>'Graphiques DE'!$B$105</f>
        <v>0.23020733696677867</v>
      </c>
      <c r="AY28" s="69">
        <f>'Graphiques DE'!$B$105</f>
        <v>0.23020733696677867</v>
      </c>
      <c r="AZ28" s="36">
        <f t="shared" si="2"/>
        <v>0.16999999999999998</v>
      </c>
      <c r="BA28" s="69">
        <f>'Graphiques DE'!$B$118 + 'Graphiques DE'!$B$117</f>
        <v>0.65426085726737337</v>
      </c>
      <c r="BB28" s="69">
        <f>'Graphiques DE'!$B$117</f>
        <v>0.15143653294304904</v>
      </c>
      <c r="BC28" s="69">
        <f>'Graphiques DE'!$B$117</f>
        <v>0.15143653294304904</v>
      </c>
      <c r="BD28" s="42">
        <f t="shared" si="3"/>
        <v>0.15999999999999998</v>
      </c>
      <c r="BE28" s="69">
        <f>'Graphiques DE'!$B$130 + 'Graphiques DE'!$B$129</f>
        <v>0.61541298732488015</v>
      </c>
      <c r="BF28" s="69">
        <f>'Graphiques DE'!$B$129</f>
        <v>0.15384541975731275</v>
      </c>
      <c r="BG28" s="69">
        <f>'Graphiques DE'!$B$129</f>
        <v>0.15384541975731275</v>
      </c>
      <c r="BH28" s="36">
        <f t="shared" si="4"/>
        <v>0.18000000000000005</v>
      </c>
      <c r="BI28" s="69">
        <f>'Graphiques DE'!$B$142 + 'Graphiques DE'!$B$141</f>
        <v>0.59715869831984925</v>
      </c>
      <c r="BJ28" s="69">
        <f>'Graphiques DE'!$B$141</f>
        <v>0.16549653615768714</v>
      </c>
      <c r="BK28" s="69">
        <f>'Graphiques DE'!$B$141</f>
        <v>0.16549653615768714</v>
      </c>
      <c r="BL28" s="42">
        <f t="shared" si="5"/>
        <v>0.09</v>
      </c>
      <c r="BM28" s="69">
        <f>'Graphiques DE'!$B$154 + 'Graphiques DE'!$B$153</f>
        <v>0.51993603839279889</v>
      </c>
      <c r="BN28" s="69">
        <f>'Graphiques DE'!$B$153</f>
        <v>0.19389549785225843</v>
      </c>
      <c r="BO28" s="69">
        <f>'Graphiques DE'!$B$153</f>
        <v>0.19389549785225843</v>
      </c>
      <c r="BP28" s="36">
        <f t="shared" si="6"/>
        <v>0.27</v>
      </c>
      <c r="BQ28" s="69">
        <f>'Graphiques DE'!$B$166 + 'Graphiques DE'!$B$165</f>
        <v>0.4734434170029016</v>
      </c>
      <c r="BR28" s="69">
        <f>'Graphiques DE'!$B$165</f>
        <v>0.17891638997587456</v>
      </c>
      <c r="BS28" s="69">
        <f>'Graphiques DE'!$B$165</f>
        <v>0.17891638997587456</v>
      </c>
      <c r="BT28" s="42">
        <f t="shared" si="7"/>
        <v>0.245</v>
      </c>
      <c r="BU28" s="69">
        <f>'Graphiques DE'!$B$178 + 'Graphiques DE'!$B$177</f>
        <v>0.44200824799043215</v>
      </c>
      <c r="BV28" s="69">
        <f>'Graphiques DE'!$B$177</f>
        <v>0.16281905880124295</v>
      </c>
      <c r="BW28" s="69">
        <f>'Graphiques DE'!$B$177</f>
        <v>0.16281905880124295</v>
      </c>
      <c r="BX28" s="36">
        <f t="shared" si="8"/>
        <v>0.09</v>
      </c>
      <c r="BY28" s="69">
        <f>'Graphiques DE'!$B$190 + 'Graphiques DE'!$B$189</f>
        <v>0.46971044869251488</v>
      </c>
      <c r="BZ28" s="69">
        <f>'Graphiques DE'!$B$189</f>
        <v>0.17112936761143382</v>
      </c>
      <c r="CA28" s="69">
        <f>'Graphiques DE'!$B$189</f>
        <v>0.17112936761143382</v>
      </c>
    </row>
    <row r="29" spans="1:79">
      <c r="A29" s="72">
        <v>43497</v>
      </c>
      <c r="B29" s="68">
        <f t="shared" si="0"/>
        <v>28</v>
      </c>
      <c r="C29" s="19">
        <v>52933266</v>
      </c>
      <c r="D29" s="68" t="e">
        <f>NA()</f>
        <v>#N/A</v>
      </c>
      <c r="E29" s="29">
        <v>0.17</v>
      </c>
      <c r="F29" s="27">
        <v>0.56000000000000005</v>
      </c>
      <c r="G29" s="29">
        <v>0.03</v>
      </c>
      <c r="H29" s="27">
        <v>0.21</v>
      </c>
      <c r="I29" s="29">
        <v>0.31</v>
      </c>
      <c r="J29" s="27">
        <v>0.37</v>
      </c>
      <c r="K29" s="29">
        <v>0.53</v>
      </c>
      <c r="L29" s="27">
        <v>0.51</v>
      </c>
      <c r="M29" s="29">
        <v>0.34</v>
      </c>
      <c r="N29" s="27">
        <v>0.45</v>
      </c>
      <c r="O29" s="29">
        <v>0.49</v>
      </c>
      <c r="P29" s="27">
        <v>0.22</v>
      </c>
      <c r="Q29" s="29">
        <v>0.05</v>
      </c>
      <c r="R29" s="27">
        <v>5.0000000000000001E-3</v>
      </c>
      <c r="S29" s="29">
        <v>0.14000000000000001</v>
      </c>
      <c r="T29" s="36">
        <f t="shared" si="9"/>
        <v>9.9999999999999811E-3</v>
      </c>
      <c r="U29" s="69">
        <f>'Graphiques DE'!$B$22 + 'Graphiques DE'!$B$21</f>
        <v>0.28515834799243711</v>
      </c>
      <c r="V29" s="69">
        <f>'Graphiques DE'!$B$21</f>
        <v>9.5874564208653326E-2</v>
      </c>
      <c r="W29" s="69">
        <f>'Graphiques DE'!$B$21</f>
        <v>9.5874564208653326E-2</v>
      </c>
      <c r="X29" s="42">
        <f t="shared" si="10"/>
        <v>0.10000000000000003</v>
      </c>
      <c r="Y29" s="69">
        <f>'Graphiques DE'!$B$34 + 'Graphiques DE'!$B$33</f>
        <v>0.65151501094159259</v>
      </c>
      <c r="Z29" s="69">
        <f>'Graphiques DE'!$B$33</f>
        <v>0.20747447040105213</v>
      </c>
      <c r="AA29" s="69">
        <f>'Graphiques DE'!$B$33</f>
        <v>0.20747447040105213</v>
      </c>
      <c r="AB29" s="36">
        <f t="shared" si="11"/>
        <v>0.33999999999999997</v>
      </c>
      <c r="AC29" s="69">
        <f>'Graphiques DE'!$B$46 + 'Graphiques DE'!$B$45</f>
        <v>0.3813105613504455</v>
      </c>
      <c r="AD29" s="69">
        <f>'Graphiques DE'!$B$45</f>
        <v>0.13449975053963459</v>
      </c>
      <c r="AE29" s="69">
        <f>'Graphiques DE'!$B$45</f>
        <v>0.13449975053963459</v>
      </c>
      <c r="AF29" s="42">
        <f t="shared" si="12"/>
        <v>0.24000000000000002</v>
      </c>
      <c r="AG29" s="69">
        <f>'Graphiques DE'!$B$58 + 'Graphiques DE'!$B$57</f>
        <v>0.53120245324233717</v>
      </c>
      <c r="AH29" s="69">
        <f>'Graphiques DE'!$B$57</f>
        <v>0.13449975053963459</v>
      </c>
      <c r="AI29" s="69">
        <f>'Graphiques DE'!$B$57</f>
        <v>0.13449975053963459</v>
      </c>
      <c r="AJ29" s="36">
        <f t="shared" si="13"/>
        <v>0.13</v>
      </c>
      <c r="AK29" s="69">
        <f>'Graphiques DE'!$B$70 + 'Graphiques DE'!$B$69</f>
        <v>0.56816249969801413</v>
      </c>
      <c r="AL29" s="69">
        <f>'Graphiques DE'!$B$69</f>
        <v>0.17994628348179792</v>
      </c>
      <c r="AM29" s="69">
        <f>'Graphiques DE'!$B$69</f>
        <v>0.17994628348179792</v>
      </c>
      <c r="AN29" s="42">
        <f t="shared" si="1"/>
        <v>0.13</v>
      </c>
      <c r="AO29" s="69">
        <f>'Graphiques DE'!$B$82 + 'Graphiques DE'!$B$81</f>
        <v>0.62142273561986772</v>
      </c>
      <c r="AP29" s="69">
        <f>'Graphiques DE'!$B$81</f>
        <v>0.18777408697121897</v>
      </c>
      <c r="AQ29" s="69">
        <f>'Graphiques DE'!$B$81</f>
        <v>0.18777408697121897</v>
      </c>
      <c r="AR29" s="36">
        <f t="shared" si="14"/>
        <v>8.0000000000000016E-2</v>
      </c>
      <c r="AS29" s="69">
        <f>'Graphiques DE'!$B$94 + 'Graphiques DE'!$B$93</f>
        <v>0.73690112383285822</v>
      </c>
      <c r="AT29" s="69">
        <f>'Graphiques DE'!$B$93</f>
        <v>0.20383355626529071</v>
      </c>
      <c r="AU29" s="69">
        <f>'Graphiques DE'!$B$93</f>
        <v>0.20383355626529071</v>
      </c>
      <c r="AV29" s="42">
        <f t="shared" si="15"/>
        <v>1.0000000000000009E-2</v>
      </c>
      <c r="AW29" s="69">
        <f>'Graphiques DE'!$B$106 + 'Graphiques DE'!$B$105</f>
        <v>0.83312625588569733</v>
      </c>
      <c r="AX29" s="69">
        <f>'Graphiques DE'!$B$105</f>
        <v>0.23020733696677867</v>
      </c>
      <c r="AY29" s="69">
        <f>'Graphiques DE'!$B$105</f>
        <v>0.23020733696677867</v>
      </c>
      <c r="AZ29" s="36">
        <f t="shared" si="2"/>
        <v>0.16999999999999998</v>
      </c>
      <c r="BA29" s="69">
        <f>'Graphiques DE'!$B$118 + 'Graphiques DE'!$B$117</f>
        <v>0.65426085726737337</v>
      </c>
      <c r="BB29" s="69">
        <f>'Graphiques DE'!$B$117</f>
        <v>0.15143653294304904</v>
      </c>
      <c r="BC29" s="69">
        <f>'Graphiques DE'!$B$117</f>
        <v>0.15143653294304904</v>
      </c>
      <c r="BD29" s="42">
        <f t="shared" si="3"/>
        <v>1.9999999999999962E-2</v>
      </c>
      <c r="BE29" s="69">
        <f>'Graphiques DE'!$B$130 + 'Graphiques DE'!$B$129</f>
        <v>0.61541298732488015</v>
      </c>
      <c r="BF29" s="69">
        <f>'Graphiques DE'!$B$129</f>
        <v>0.15384541975731275</v>
      </c>
      <c r="BG29" s="69">
        <f>'Graphiques DE'!$B$129</f>
        <v>0.15384541975731275</v>
      </c>
      <c r="BH29" s="36">
        <f t="shared" si="4"/>
        <v>5.0000000000000044E-2</v>
      </c>
      <c r="BI29" s="69">
        <f>'Graphiques DE'!$B$142 + 'Graphiques DE'!$B$141</f>
        <v>0.59715869831984925</v>
      </c>
      <c r="BJ29" s="69">
        <f>'Graphiques DE'!$B$141</f>
        <v>0.16549653615768714</v>
      </c>
      <c r="BK29" s="69">
        <f>'Graphiques DE'!$B$141</f>
        <v>0.16549653615768714</v>
      </c>
      <c r="BL29" s="42">
        <f t="shared" si="5"/>
        <v>0.18000000000000002</v>
      </c>
      <c r="BM29" s="69">
        <f>'Graphiques DE'!$B$154 + 'Graphiques DE'!$B$153</f>
        <v>0.51993603839279889</v>
      </c>
      <c r="BN29" s="69">
        <f>'Graphiques DE'!$B$153</f>
        <v>0.19389549785225843</v>
      </c>
      <c r="BO29" s="69">
        <f>'Graphiques DE'!$B$153</f>
        <v>0.19389549785225843</v>
      </c>
      <c r="BP29" s="36">
        <f t="shared" si="6"/>
        <v>0.2</v>
      </c>
      <c r="BQ29" s="69">
        <f>'Graphiques DE'!$B$166 + 'Graphiques DE'!$B$165</f>
        <v>0.4734434170029016</v>
      </c>
      <c r="BR29" s="69">
        <f>'Graphiques DE'!$B$165</f>
        <v>0.17891638997587456</v>
      </c>
      <c r="BS29" s="69">
        <f>'Graphiques DE'!$B$165</f>
        <v>0.17891638997587456</v>
      </c>
      <c r="BT29" s="42">
        <f t="shared" si="7"/>
        <v>0.26500000000000001</v>
      </c>
      <c r="BU29" s="69">
        <f>'Graphiques DE'!$B$178 + 'Graphiques DE'!$B$177</f>
        <v>0.44200824799043215</v>
      </c>
      <c r="BV29" s="69">
        <f>'Graphiques DE'!$B$177</f>
        <v>0.16281905880124295</v>
      </c>
      <c r="BW29" s="69">
        <f>'Graphiques DE'!$B$177</f>
        <v>0.16281905880124295</v>
      </c>
      <c r="BX29" s="36">
        <f t="shared" si="8"/>
        <v>0.14999999999999997</v>
      </c>
      <c r="BY29" s="69">
        <f>'Graphiques DE'!$B$190 + 'Graphiques DE'!$B$189</f>
        <v>0.46971044869251488</v>
      </c>
      <c r="BZ29" s="69">
        <f>'Graphiques DE'!$B$189</f>
        <v>0.17112936761143382</v>
      </c>
      <c r="CA29" s="69">
        <f>'Graphiques DE'!$B$189</f>
        <v>0.17112936761143382</v>
      </c>
    </row>
    <row r="30" spans="1:79">
      <c r="A30" s="72">
        <v>43497</v>
      </c>
      <c r="B30" s="68">
        <f t="shared" si="0"/>
        <v>29</v>
      </c>
      <c r="C30" s="19">
        <v>52938307</v>
      </c>
      <c r="D30" s="68" t="e">
        <f>NA()</f>
        <v>#N/A</v>
      </c>
      <c r="E30" s="29">
        <v>0.18</v>
      </c>
      <c r="F30" s="27">
        <v>0.46</v>
      </c>
      <c r="G30" s="29">
        <v>0.37</v>
      </c>
      <c r="H30" s="27">
        <v>0.45</v>
      </c>
      <c r="I30" s="29">
        <v>0.44</v>
      </c>
      <c r="J30" s="27">
        <v>0.5</v>
      </c>
      <c r="K30" s="29">
        <v>0.45</v>
      </c>
      <c r="L30" s="27">
        <v>0.52</v>
      </c>
      <c r="M30" s="29">
        <v>0.51</v>
      </c>
      <c r="N30" s="27">
        <v>0.47</v>
      </c>
      <c r="O30" s="29">
        <v>0.54</v>
      </c>
      <c r="P30" s="27">
        <v>0.4</v>
      </c>
      <c r="Q30" s="29">
        <v>0.25</v>
      </c>
      <c r="R30" s="27">
        <v>0.27</v>
      </c>
      <c r="S30" s="29">
        <v>0.28999999999999998</v>
      </c>
      <c r="T30" s="36">
        <f t="shared" si="9"/>
        <v>0.10999999999999999</v>
      </c>
      <c r="U30" s="69">
        <f>'Graphiques DE'!$B$22 + 'Graphiques DE'!$B$21</f>
        <v>0.28515834799243711</v>
      </c>
      <c r="V30" s="69">
        <f>'Graphiques DE'!$B$21</f>
        <v>9.5874564208653326E-2</v>
      </c>
      <c r="W30" s="69">
        <f>'Graphiques DE'!$B$21</f>
        <v>9.5874564208653326E-2</v>
      </c>
      <c r="X30" s="42">
        <f t="shared" si="10"/>
        <v>0.47999999999999993</v>
      </c>
      <c r="Y30" s="69">
        <f>'Graphiques DE'!$B$34 + 'Graphiques DE'!$B$33</f>
        <v>0.65151501094159259</v>
      </c>
      <c r="Z30" s="69">
        <f>'Graphiques DE'!$B$33</f>
        <v>0.20747447040105213</v>
      </c>
      <c r="AA30" s="69">
        <f>'Graphiques DE'!$B$33</f>
        <v>0.20747447040105213</v>
      </c>
      <c r="AB30" s="36">
        <f t="shared" si="11"/>
        <v>0.06</v>
      </c>
      <c r="AC30" s="69">
        <f>'Graphiques DE'!$B$46 + 'Graphiques DE'!$B$45</f>
        <v>0.3813105613504455</v>
      </c>
      <c r="AD30" s="69">
        <f>'Graphiques DE'!$B$45</f>
        <v>0.13449975053963459</v>
      </c>
      <c r="AE30" s="69">
        <f>'Graphiques DE'!$B$45</f>
        <v>0.13449975053963459</v>
      </c>
      <c r="AF30" s="42">
        <f t="shared" si="12"/>
        <v>0.15999999999999998</v>
      </c>
      <c r="AG30" s="69">
        <f>'Graphiques DE'!$B$58 + 'Graphiques DE'!$B$57</f>
        <v>0.53120245324233717</v>
      </c>
      <c r="AH30" s="69">
        <f>'Graphiques DE'!$B$57</f>
        <v>0.13449975053963459</v>
      </c>
      <c r="AI30" s="69">
        <f>'Graphiques DE'!$B$57</f>
        <v>0.13449975053963459</v>
      </c>
      <c r="AJ30" s="36">
        <f t="shared" si="13"/>
        <v>3.999999999999998E-2</v>
      </c>
      <c r="AK30" s="69">
        <f>'Graphiques DE'!$B$70 + 'Graphiques DE'!$B$69</f>
        <v>0.56816249969801413</v>
      </c>
      <c r="AL30" s="69">
        <f>'Graphiques DE'!$B$69</f>
        <v>0.17994628348179792</v>
      </c>
      <c r="AM30" s="69">
        <f>'Graphiques DE'!$B$69</f>
        <v>0.17994628348179792</v>
      </c>
      <c r="AN30" s="42">
        <f t="shared" si="1"/>
        <v>3.0000000000000027E-2</v>
      </c>
      <c r="AO30" s="69">
        <f>'Graphiques DE'!$B$82 + 'Graphiques DE'!$B$81</f>
        <v>0.62142273561986772</v>
      </c>
      <c r="AP30" s="69">
        <f>'Graphiques DE'!$B$81</f>
        <v>0.18777408697121897</v>
      </c>
      <c r="AQ30" s="69">
        <f>'Graphiques DE'!$B$81</f>
        <v>0.18777408697121897</v>
      </c>
      <c r="AR30" s="36">
        <f t="shared" si="14"/>
        <v>0.13999999999999996</v>
      </c>
      <c r="AS30" s="69">
        <f>'Graphiques DE'!$B$94 + 'Graphiques DE'!$B$93</f>
        <v>0.73690112383285822</v>
      </c>
      <c r="AT30" s="69">
        <f>'Graphiques DE'!$B$93</f>
        <v>0.20383355626529071</v>
      </c>
      <c r="AU30" s="69">
        <f>'Graphiques DE'!$B$93</f>
        <v>0.20383355626529071</v>
      </c>
      <c r="AV30" s="42">
        <f t="shared" si="15"/>
        <v>7.999999999999996E-2</v>
      </c>
      <c r="AW30" s="69">
        <f>'Graphiques DE'!$B$106 + 'Graphiques DE'!$B$105</f>
        <v>0.83312625588569733</v>
      </c>
      <c r="AX30" s="69">
        <f>'Graphiques DE'!$B$105</f>
        <v>0.23020733696677867</v>
      </c>
      <c r="AY30" s="69">
        <f>'Graphiques DE'!$B$105</f>
        <v>0.23020733696677867</v>
      </c>
      <c r="AZ30" s="36">
        <f t="shared" si="2"/>
        <v>0.10999999999999999</v>
      </c>
      <c r="BA30" s="69">
        <f>'Graphiques DE'!$B$118 + 'Graphiques DE'!$B$117</f>
        <v>0.65426085726737337</v>
      </c>
      <c r="BB30" s="69">
        <f>'Graphiques DE'!$B$117</f>
        <v>0.15143653294304904</v>
      </c>
      <c r="BC30" s="69">
        <f>'Graphiques DE'!$B$117</f>
        <v>0.15143653294304904</v>
      </c>
      <c r="BD30" s="42">
        <f t="shared" si="3"/>
        <v>0.16000000000000003</v>
      </c>
      <c r="BE30" s="69">
        <f>'Graphiques DE'!$B$130 + 'Graphiques DE'!$B$129</f>
        <v>0.61541298732488015</v>
      </c>
      <c r="BF30" s="69">
        <f>'Graphiques DE'!$B$129</f>
        <v>0.15384541975731275</v>
      </c>
      <c r="BG30" s="69">
        <f>'Graphiques DE'!$B$129</f>
        <v>0.15384541975731275</v>
      </c>
      <c r="BH30" s="36">
        <f t="shared" si="4"/>
        <v>4.9999999999999933E-2</v>
      </c>
      <c r="BI30" s="69">
        <f>'Graphiques DE'!$B$142 + 'Graphiques DE'!$B$141</f>
        <v>0.59715869831984925</v>
      </c>
      <c r="BJ30" s="69">
        <f>'Graphiques DE'!$B$141</f>
        <v>0.16549653615768714</v>
      </c>
      <c r="BK30" s="69">
        <f>'Graphiques DE'!$B$141</f>
        <v>0.16549653615768714</v>
      </c>
      <c r="BL30" s="42">
        <f t="shared" si="5"/>
        <v>0.32</v>
      </c>
      <c r="BM30" s="69">
        <f>'Graphiques DE'!$B$154 + 'Graphiques DE'!$B$153</f>
        <v>0.51993603839279889</v>
      </c>
      <c r="BN30" s="69">
        <f>'Graphiques DE'!$B$153</f>
        <v>0.19389549785225843</v>
      </c>
      <c r="BO30" s="69">
        <f>'Graphiques DE'!$B$153</f>
        <v>0.19389549785225843</v>
      </c>
      <c r="BP30" s="36">
        <f t="shared" si="6"/>
        <v>0.15</v>
      </c>
      <c r="BQ30" s="69">
        <f>'Graphiques DE'!$B$166 + 'Graphiques DE'!$B$165</f>
        <v>0.4734434170029016</v>
      </c>
      <c r="BR30" s="69">
        <f>'Graphiques DE'!$B$165</f>
        <v>0.17891638997587456</v>
      </c>
      <c r="BS30" s="69">
        <f>'Graphiques DE'!$B$165</f>
        <v>0.17891638997587456</v>
      </c>
      <c r="BT30" s="42">
        <f t="shared" si="7"/>
        <v>0</v>
      </c>
      <c r="BU30" s="69">
        <f>'Graphiques DE'!$B$178 + 'Graphiques DE'!$B$177</f>
        <v>0.44200824799043215</v>
      </c>
      <c r="BV30" s="69">
        <f>'Graphiques DE'!$B$177</f>
        <v>0.16281905880124295</v>
      </c>
      <c r="BW30" s="69">
        <f>'Graphiques DE'!$B$177</f>
        <v>0.16281905880124295</v>
      </c>
      <c r="BX30" s="36">
        <f t="shared" si="8"/>
        <v>2.0000000000000018E-2</v>
      </c>
      <c r="BY30" s="69">
        <f>'Graphiques DE'!$B$190 + 'Graphiques DE'!$B$189</f>
        <v>0.46971044869251488</v>
      </c>
      <c r="BZ30" s="69">
        <f>'Graphiques DE'!$B$189</f>
        <v>0.17112936761143382</v>
      </c>
      <c r="CA30" s="69">
        <f>'Graphiques DE'!$B$189</f>
        <v>0.17112936761143382</v>
      </c>
    </row>
    <row r="31" spans="1:79">
      <c r="A31" s="72">
        <v>43497</v>
      </c>
      <c r="B31" s="68">
        <f t="shared" si="0"/>
        <v>30</v>
      </c>
      <c r="C31" s="19">
        <v>52983808</v>
      </c>
      <c r="D31" s="68" t="e">
        <f>NA()</f>
        <v>#N/A</v>
      </c>
      <c r="E31" s="29">
        <v>0.28999999999999998</v>
      </c>
      <c r="F31" s="27">
        <v>0.94</v>
      </c>
      <c r="G31" s="29">
        <v>0.43</v>
      </c>
      <c r="H31" s="27">
        <v>0.61</v>
      </c>
      <c r="I31" s="29">
        <v>0.48</v>
      </c>
      <c r="J31" s="27">
        <v>0.53</v>
      </c>
      <c r="K31" s="29">
        <v>0.59</v>
      </c>
      <c r="L31" s="27">
        <v>0.6</v>
      </c>
      <c r="M31" s="29">
        <v>0.62</v>
      </c>
      <c r="N31" s="27">
        <v>0.63</v>
      </c>
      <c r="O31" s="29">
        <v>0.59</v>
      </c>
      <c r="P31" s="27">
        <v>0.08</v>
      </c>
      <c r="Q31" s="29">
        <v>0.1</v>
      </c>
      <c r="R31" s="27">
        <v>0.27</v>
      </c>
      <c r="S31" s="29">
        <v>0.31</v>
      </c>
      <c r="T31" s="36">
        <f t="shared" si="9"/>
        <v>2.0000000000000018E-2</v>
      </c>
      <c r="U31" s="69">
        <f>'Graphiques DE'!$B$22 + 'Graphiques DE'!$B$21</f>
        <v>0.28515834799243711</v>
      </c>
      <c r="V31" s="69">
        <f>'Graphiques DE'!$B$21</f>
        <v>9.5874564208653326E-2</v>
      </c>
      <c r="W31" s="69">
        <f>'Graphiques DE'!$B$21</f>
        <v>9.5874564208653326E-2</v>
      </c>
      <c r="X31" s="42">
        <f t="shared" si="10"/>
        <v>0.31999999999999995</v>
      </c>
      <c r="Y31" s="69">
        <f>'Graphiques DE'!$B$34 + 'Graphiques DE'!$B$33</f>
        <v>0.65151501094159259</v>
      </c>
      <c r="Z31" s="69">
        <f>'Graphiques DE'!$B$33</f>
        <v>0.20747447040105213</v>
      </c>
      <c r="AA31" s="69">
        <f>'Graphiques DE'!$B$33</f>
        <v>0.20747447040105213</v>
      </c>
      <c r="AB31" s="36">
        <f t="shared" si="11"/>
        <v>2.9999999999999971E-2</v>
      </c>
      <c r="AC31" s="69">
        <f>'Graphiques DE'!$B$46 + 'Graphiques DE'!$B$45</f>
        <v>0.3813105613504455</v>
      </c>
      <c r="AD31" s="69">
        <f>'Graphiques DE'!$B$45</f>
        <v>0.13449975053963459</v>
      </c>
      <c r="AE31" s="69">
        <f>'Graphiques DE'!$B$45</f>
        <v>0.13449975053963459</v>
      </c>
      <c r="AF31" s="42">
        <f t="shared" si="12"/>
        <v>4.0000000000000036E-2</v>
      </c>
      <c r="AG31" s="69">
        <f>'Graphiques DE'!$B$58 + 'Graphiques DE'!$B$57</f>
        <v>0.53120245324233717</v>
      </c>
      <c r="AH31" s="69">
        <f>'Graphiques DE'!$B$57</f>
        <v>0.13449975053963459</v>
      </c>
      <c r="AI31" s="69">
        <f>'Graphiques DE'!$B$57</f>
        <v>0.13449975053963459</v>
      </c>
      <c r="AJ31" s="36">
        <f t="shared" si="13"/>
        <v>0.19</v>
      </c>
      <c r="AK31" s="69">
        <f>'Graphiques DE'!$B$70 + 'Graphiques DE'!$B$69</f>
        <v>0.56816249969801413</v>
      </c>
      <c r="AL31" s="69">
        <f>'Graphiques DE'!$B$69</f>
        <v>0.17994628348179792</v>
      </c>
      <c r="AM31" s="69">
        <f>'Graphiques DE'!$B$69</f>
        <v>0.17994628348179792</v>
      </c>
      <c r="AN31" s="42">
        <f t="shared" si="1"/>
        <v>0.15999999999999992</v>
      </c>
      <c r="AO31" s="69">
        <f>'Graphiques DE'!$B$82 + 'Graphiques DE'!$B$81</f>
        <v>0.62142273561986772</v>
      </c>
      <c r="AP31" s="69">
        <f>'Graphiques DE'!$B$81</f>
        <v>0.18777408697121897</v>
      </c>
      <c r="AQ31" s="69">
        <f>'Graphiques DE'!$B$81</f>
        <v>0.18777408697121897</v>
      </c>
      <c r="AR31" s="36">
        <f t="shared" si="14"/>
        <v>0.12</v>
      </c>
      <c r="AS31" s="69">
        <f>'Graphiques DE'!$B$94 + 'Graphiques DE'!$B$93</f>
        <v>0.73690112383285822</v>
      </c>
      <c r="AT31" s="69">
        <f>'Graphiques DE'!$B$93</f>
        <v>0.20383355626529071</v>
      </c>
      <c r="AU31" s="69">
        <f>'Graphiques DE'!$B$93</f>
        <v>0.20383355626529071</v>
      </c>
      <c r="AV31" s="42">
        <f t="shared" si="15"/>
        <v>0.21999999999999997</v>
      </c>
      <c r="AW31" s="69">
        <f>'Graphiques DE'!$B$106 + 'Graphiques DE'!$B$105</f>
        <v>0.83312625588569733</v>
      </c>
      <c r="AX31" s="69">
        <f>'Graphiques DE'!$B$105</f>
        <v>0.23020733696677867</v>
      </c>
      <c r="AY31" s="69">
        <f>'Graphiques DE'!$B$105</f>
        <v>0.23020733696677867</v>
      </c>
      <c r="AZ31" s="36">
        <f t="shared" si="2"/>
        <v>2.0000000000000018E-2</v>
      </c>
      <c r="BA31" s="69">
        <f>'Graphiques DE'!$B$118 + 'Graphiques DE'!$B$117</f>
        <v>0.65426085726737337</v>
      </c>
      <c r="BB31" s="69">
        <f>'Graphiques DE'!$B$117</f>
        <v>0.15143653294304904</v>
      </c>
      <c r="BC31" s="69">
        <f>'Graphiques DE'!$B$117</f>
        <v>0.15143653294304904</v>
      </c>
      <c r="BD31" s="42">
        <f t="shared" si="3"/>
        <v>0</v>
      </c>
      <c r="BE31" s="69">
        <f>'Graphiques DE'!$B$130 + 'Graphiques DE'!$B$129</f>
        <v>0.61541298732488015</v>
      </c>
      <c r="BF31" s="69">
        <f>'Graphiques DE'!$B$129</f>
        <v>0.15384541975731275</v>
      </c>
      <c r="BG31" s="69">
        <f>'Graphiques DE'!$B$129</f>
        <v>0.15384541975731275</v>
      </c>
      <c r="BH31" s="36">
        <f t="shared" si="4"/>
        <v>7.0000000000000062E-2</v>
      </c>
      <c r="BI31" s="69">
        <f>'Graphiques DE'!$B$142 + 'Graphiques DE'!$B$141</f>
        <v>0.59715869831984925</v>
      </c>
      <c r="BJ31" s="69">
        <f>'Graphiques DE'!$B$141</f>
        <v>0.16549653615768714</v>
      </c>
      <c r="BK31" s="69">
        <f>'Graphiques DE'!$B$141</f>
        <v>0.16549653615768714</v>
      </c>
      <c r="BL31" s="42">
        <f t="shared" si="5"/>
        <v>0.13</v>
      </c>
      <c r="BM31" s="69">
        <f>'Graphiques DE'!$B$154 + 'Graphiques DE'!$B$153</f>
        <v>0.51993603839279889</v>
      </c>
      <c r="BN31" s="69">
        <f>'Graphiques DE'!$B$153</f>
        <v>0.19389549785225843</v>
      </c>
      <c r="BO31" s="69">
        <f>'Graphiques DE'!$B$153</f>
        <v>0.19389549785225843</v>
      </c>
      <c r="BP31" s="36">
        <f t="shared" si="6"/>
        <v>4.9999999999999989E-2</v>
      </c>
      <c r="BQ31" s="69">
        <f>'Graphiques DE'!$B$166 + 'Graphiques DE'!$B$165</f>
        <v>0.4734434170029016</v>
      </c>
      <c r="BR31" s="69">
        <f>'Graphiques DE'!$B$165</f>
        <v>0.17891638997587456</v>
      </c>
      <c r="BS31" s="69">
        <f>'Graphiques DE'!$B$165</f>
        <v>0.17891638997587456</v>
      </c>
      <c r="BT31" s="42">
        <f t="shared" si="7"/>
        <v>6.0000000000000026E-2</v>
      </c>
      <c r="BU31" s="69">
        <f>'Graphiques DE'!$B$178 + 'Graphiques DE'!$B$177</f>
        <v>0.44200824799043215</v>
      </c>
      <c r="BV31" s="69">
        <f>'Graphiques DE'!$B$177</f>
        <v>0.16281905880124295</v>
      </c>
      <c r="BW31" s="69">
        <f>'Graphiques DE'!$B$177</f>
        <v>0.16281905880124295</v>
      </c>
      <c r="BX31" s="36">
        <f t="shared" si="8"/>
        <v>3.999999999999998E-2</v>
      </c>
      <c r="BY31" s="69">
        <f>'Graphiques DE'!$B$190 + 'Graphiques DE'!$B$189</f>
        <v>0.46971044869251488</v>
      </c>
      <c r="BZ31" s="69">
        <f>'Graphiques DE'!$B$189</f>
        <v>0.17112936761143382</v>
      </c>
      <c r="CA31" s="69">
        <f>'Graphiques DE'!$B$189</f>
        <v>0.17112936761143382</v>
      </c>
    </row>
    <row r="32" spans="1:79">
      <c r="A32" s="72">
        <v>43497</v>
      </c>
      <c r="B32" s="68">
        <f t="shared" si="0"/>
        <v>31</v>
      </c>
      <c r="C32" s="19">
        <v>52938366</v>
      </c>
      <c r="D32" s="68" t="e">
        <f>NA()</f>
        <v>#N/A</v>
      </c>
      <c r="E32" s="29">
        <v>0.31</v>
      </c>
      <c r="F32" s="27">
        <v>0.62</v>
      </c>
      <c r="G32" s="29">
        <v>0.4</v>
      </c>
      <c r="H32" s="27">
        <v>0.56999999999999995</v>
      </c>
      <c r="I32" s="29">
        <v>0.28999999999999998</v>
      </c>
      <c r="J32" s="27">
        <v>0.69</v>
      </c>
      <c r="K32" s="29">
        <v>0.71</v>
      </c>
      <c r="L32" s="27">
        <v>0.82</v>
      </c>
      <c r="M32" s="29">
        <v>0.64</v>
      </c>
      <c r="N32" s="27">
        <v>0.63</v>
      </c>
      <c r="O32" s="29">
        <v>0.66</v>
      </c>
      <c r="P32" s="27">
        <v>0.21</v>
      </c>
      <c r="Q32" s="29">
        <v>0.15</v>
      </c>
      <c r="R32" s="27">
        <v>0.21</v>
      </c>
      <c r="S32" s="29">
        <v>0.35</v>
      </c>
      <c r="T32" s="36">
        <f t="shared" si="9"/>
        <v>7.0000000000000007E-2</v>
      </c>
      <c r="U32" s="69">
        <f>'Graphiques DE'!$B$22 + 'Graphiques DE'!$B$21</f>
        <v>0.28515834799243711</v>
      </c>
      <c r="V32" s="69">
        <f>'Graphiques DE'!$B$21</f>
        <v>9.5874564208653326E-2</v>
      </c>
      <c r="W32" s="69">
        <f>'Graphiques DE'!$B$21</f>
        <v>9.5874564208653326E-2</v>
      </c>
      <c r="X32" s="42">
        <f t="shared" si="10"/>
        <v>8.9999999999999969E-2</v>
      </c>
      <c r="Y32" s="69">
        <f>'Graphiques DE'!$B$34 + 'Graphiques DE'!$B$33</f>
        <v>0.65151501094159259</v>
      </c>
      <c r="Z32" s="69">
        <f>'Graphiques DE'!$B$33</f>
        <v>0.20747447040105213</v>
      </c>
      <c r="AA32" s="69">
        <f>'Graphiques DE'!$B$33</f>
        <v>0.20747447040105213</v>
      </c>
      <c r="AB32" s="36">
        <f t="shared" si="11"/>
        <v>0.22000000000000003</v>
      </c>
      <c r="AC32" s="69">
        <f>'Graphiques DE'!$B$46 + 'Graphiques DE'!$B$45</f>
        <v>0.3813105613504455</v>
      </c>
      <c r="AD32" s="69">
        <f>'Graphiques DE'!$B$45</f>
        <v>0.13449975053963459</v>
      </c>
      <c r="AE32" s="69">
        <f>'Graphiques DE'!$B$45</f>
        <v>0.13449975053963459</v>
      </c>
      <c r="AF32" s="42">
        <f t="shared" si="12"/>
        <v>1.0000000000000009E-2</v>
      </c>
      <c r="AG32" s="69">
        <f>'Graphiques DE'!$B$58 + 'Graphiques DE'!$B$57</f>
        <v>0.53120245324233717</v>
      </c>
      <c r="AH32" s="69">
        <f>'Graphiques DE'!$B$57</f>
        <v>0.13449975053963459</v>
      </c>
      <c r="AI32" s="69">
        <f>'Graphiques DE'!$B$57</f>
        <v>0.13449975053963459</v>
      </c>
      <c r="AJ32" s="36">
        <f t="shared" si="13"/>
        <v>0.25000000000000006</v>
      </c>
      <c r="AK32" s="69">
        <f>'Graphiques DE'!$B$70 + 'Graphiques DE'!$B$69</f>
        <v>0.56816249969801413</v>
      </c>
      <c r="AL32" s="69">
        <f>'Graphiques DE'!$B$69</f>
        <v>0.17994628348179792</v>
      </c>
      <c r="AM32" s="69">
        <f>'Graphiques DE'!$B$69</f>
        <v>0.17994628348179792</v>
      </c>
      <c r="AN32" s="42">
        <f t="shared" si="1"/>
        <v>0.22999999999999993</v>
      </c>
      <c r="AO32" s="69">
        <f>'Graphiques DE'!$B$82 + 'Graphiques DE'!$B$81</f>
        <v>0.62142273561986772</v>
      </c>
      <c r="AP32" s="69">
        <f>'Graphiques DE'!$B$81</f>
        <v>0.18777408697121897</v>
      </c>
      <c r="AQ32" s="69">
        <f>'Graphiques DE'!$B$81</f>
        <v>0.18777408697121897</v>
      </c>
      <c r="AR32" s="36">
        <f t="shared" si="14"/>
        <v>0.15999999999999992</v>
      </c>
      <c r="AS32" s="69">
        <f>'Graphiques DE'!$B$94 + 'Graphiques DE'!$B$93</f>
        <v>0.73690112383285822</v>
      </c>
      <c r="AT32" s="69">
        <f>'Graphiques DE'!$B$93</f>
        <v>0.20383355626529071</v>
      </c>
      <c r="AU32" s="69">
        <f>'Graphiques DE'!$B$93</f>
        <v>0.20383355626529071</v>
      </c>
      <c r="AV32" s="42">
        <f t="shared" si="15"/>
        <v>0.28999999999999992</v>
      </c>
      <c r="AW32" s="69">
        <f>'Graphiques DE'!$B$106 + 'Graphiques DE'!$B$105</f>
        <v>0.83312625588569733</v>
      </c>
      <c r="AX32" s="69">
        <f>'Graphiques DE'!$B$105</f>
        <v>0.23020733696677867</v>
      </c>
      <c r="AY32" s="69">
        <f>'Graphiques DE'!$B$105</f>
        <v>0.23020733696677867</v>
      </c>
      <c r="AZ32" s="36">
        <f t="shared" si="2"/>
        <v>6.0000000000000053E-2</v>
      </c>
      <c r="BA32" s="69">
        <f>'Graphiques DE'!$B$118 + 'Graphiques DE'!$B$117</f>
        <v>0.65426085726737337</v>
      </c>
      <c r="BB32" s="69">
        <f>'Graphiques DE'!$B$117</f>
        <v>0.15143653294304904</v>
      </c>
      <c r="BC32" s="69">
        <f>'Graphiques DE'!$B$117</f>
        <v>0.15143653294304904</v>
      </c>
      <c r="BD32" s="42">
        <f t="shared" si="3"/>
        <v>0.12</v>
      </c>
      <c r="BE32" s="69">
        <f>'Graphiques DE'!$B$130 + 'Graphiques DE'!$B$129</f>
        <v>0.61541298732488015</v>
      </c>
      <c r="BF32" s="69">
        <f>'Graphiques DE'!$B$129</f>
        <v>0.15384541975731275</v>
      </c>
      <c r="BG32" s="69">
        <f>'Graphiques DE'!$B$129</f>
        <v>0.15384541975731275</v>
      </c>
      <c r="BH32" s="36">
        <f t="shared" si="4"/>
        <v>8.0000000000000071E-2</v>
      </c>
      <c r="BI32" s="69">
        <f>'Graphiques DE'!$B$142 + 'Graphiques DE'!$B$141</f>
        <v>0.59715869831984925</v>
      </c>
      <c r="BJ32" s="69">
        <f>'Graphiques DE'!$B$141</f>
        <v>0.16549653615768714</v>
      </c>
      <c r="BK32" s="69">
        <f>'Graphiques DE'!$B$141</f>
        <v>0.16549653615768714</v>
      </c>
      <c r="BL32" s="42">
        <f t="shared" si="5"/>
        <v>3.999999999999998E-2</v>
      </c>
      <c r="BM32" s="69">
        <f>'Graphiques DE'!$B$154 + 'Graphiques DE'!$B$153</f>
        <v>0.51993603839279889</v>
      </c>
      <c r="BN32" s="69">
        <f>'Graphiques DE'!$B$153</f>
        <v>0.19389549785225843</v>
      </c>
      <c r="BO32" s="69">
        <f>'Graphiques DE'!$B$153</f>
        <v>0.19389549785225843</v>
      </c>
      <c r="BP32" s="36">
        <f t="shared" si="6"/>
        <v>0.09</v>
      </c>
      <c r="BQ32" s="69">
        <f>'Graphiques DE'!$B$166 + 'Graphiques DE'!$B$165</f>
        <v>0.4734434170029016</v>
      </c>
      <c r="BR32" s="69">
        <f>'Graphiques DE'!$B$165</f>
        <v>0.17891638997587456</v>
      </c>
      <c r="BS32" s="69">
        <f>'Graphiques DE'!$B$165</f>
        <v>0.17891638997587456</v>
      </c>
      <c r="BT32" s="42">
        <f t="shared" si="7"/>
        <v>1.999999999999999E-2</v>
      </c>
      <c r="BU32" s="69">
        <f>'Graphiques DE'!$B$178 + 'Graphiques DE'!$B$177</f>
        <v>0.44200824799043215</v>
      </c>
      <c r="BV32" s="69">
        <f>'Graphiques DE'!$B$177</f>
        <v>0.16281905880124295</v>
      </c>
      <c r="BW32" s="69">
        <f>'Graphiques DE'!$B$177</f>
        <v>0.16281905880124295</v>
      </c>
      <c r="BX32" s="36">
        <f t="shared" si="8"/>
        <v>4.0000000000000036E-2</v>
      </c>
      <c r="BY32" s="69">
        <f>'Graphiques DE'!$B$190 + 'Graphiques DE'!$B$189</f>
        <v>0.46971044869251488</v>
      </c>
      <c r="BZ32" s="69">
        <f>'Graphiques DE'!$B$189</f>
        <v>0.17112936761143382</v>
      </c>
      <c r="CA32" s="69">
        <f>'Graphiques DE'!$B$189</f>
        <v>0.17112936761143382</v>
      </c>
    </row>
    <row r="33" spans="1:79">
      <c r="A33" s="72">
        <v>43497</v>
      </c>
      <c r="B33" s="68">
        <f t="shared" si="0"/>
        <v>32</v>
      </c>
      <c r="C33" s="19">
        <v>52938328</v>
      </c>
      <c r="D33" s="68" t="e">
        <f>NA()</f>
        <v>#N/A</v>
      </c>
      <c r="E33" s="29">
        <v>0.24</v>
      </c>
      <c r="F33" s="27">
        <v>0.53</v>
      </c>
      <c r="G33" s="29">
        <v>0.18</v>
      </c>
      <c r="H33" s="27">
        <v>0.57999999999999996</v>
      </c>
      <c r="I33" s="29">
        <v>0.54</v>
      </c>
      <c r="J33" s="27">
        <v>0.46</v>
      </c>
      <c r="K33" s="29">
        <v>0.55000000000000004</v>
      </c>
      <c r="L33" s="27">
        <v>0.53</v>
      </c>
      <c r="M33" s="29">
        <v>0.57999999999999996</v>
      </c>
      <c r="N33" s="27">
        <v>0.51</v>
      </c>
      <c r="O33" s="29">
        <v>0.57999999999999996</v>
      </c>
      <c r="P33" s="27">
        <v>0.17</v>
      </c>
      <c r="Q33" s="29">
        <v>0.24</v>
      </c>
      <c r="R33" s="27">
        <v>0.19</v>
      </c>
      <c r="S33" s="29">
        <v>0.39</v>
      </c>
      <c r="T33" s="36">
        <f t="shared" si="9"/>
        <v>0.10999999999999999</v>
      </c>
      <c r="U33" s="69">
        <f>'Graphiques DE'!$B$22 + 'Graphiques DE'!$B$21</f>
        <v>0.28515834799243711</v>
      </c>
      <c r="V33" s="69">
        <f>'Graphiques DE'!$B$21</f>
        <v>9.5874564208653326E-2</v>
      </c>
      <c r="W33" s="69">
        <f>'Graphiques DE'!$B$21</f>
        <v>9.5874564208653326E-2</v>
      </c>
      <c r="X33" s="42">
        <f t="shared" si="10"/>
        <v>9.0000000000000024E-2</v>
      </c>
      <c r="Y33" s="69">
        <f>'Graphiques DE'!$B$34 + 'Graphiques DE'!$B$33</f>
        <v>0.65151501094159259</v>
      </c>
      <c r="Z33" s="69">
        <f>'Graphiques DE'!$B$33</f>
        <v>0.20747447040105213</v>
      </c>
      <c r="AA33" s="69">
        <f>'Graphiques DE'!$B$33</f>
        <v>0.20747447040105213</v>
      </c>
      <c r="AB33" s="36">
        <f t="shared" si="11"/>
        <v>4.9999999999999989E-2</v>
      </c>
      <c r="AC33" s="69">
        <f>'Graphiques DE'!$B$46 + 'Graphiques DE'!$B$45</f>
        <v>0.3813105613504455</v>
      </c>
      <c r="AD33" s="69">
        <f>'Graphiques DE'!$B$45</f>
        <v>0.13449975053963459</v>
      </c>
      <c r="AE33" s="69">
        <f>'Graphiques DE'!$B$45</f>
        <v>0.13449975053963459</v>
      </c>
      <c r="AF33" s="42">
        <f t="shared" si="12"/>
        <v>0.16999999999999998</v>
      </c>
      <c r="AG33" s="69">
        <f>'Graphiques DE'!$B$58 + 'Graphiques DE'!$B$57</f>
        <v>0.53120245324233717</v>
      </c>
      <c r="AH33" s="69">
        <f>'Graphiques DE'!$B$57</f>
        <v>0.13449975053963459</v>
      </c>
      <c r="AI33" s="69">
        <f>'Graphiques DE'!$B$57</f>
        <v>0.13449975053963459</v>
      </c>
      <c r="AJ33" s="36">
        <f t="shared" si="13"/>
        <v>0.11000000000000004</v>
      </c>
      <c r="AK33" s="69">
        <f>'Graphiques DE'!$B$70 + 'Graphiques DE'!$B$69</f>
        <v>0.56816249969801413</v>
      </c>
      <c r="AL33" s="69">
        <f>'Graphiques DE'!$B$69</f>
        <v>0.17994628348179792</v>
      </c>
      <c r="AM33" s="69">
        <f>'Graphiques DE'!$B$69</f>
        <v>0.17994628348179792</v>
      </c>
      <c r="AN33" s="42">
        <f t="shared" si="1"/>
        <v>0.14000000000000001</v>
      </c>
      <c r="AO33" s="69">
        <f>'Graphiques DE'!$B$82 + 'Graphiques DE'!$B$81</f>
        <v>0.62142273561986772</v>
      </c>
      <c r="AP33" s="69">
        <f>'Graphiques DE'!$B$81</f>
        <v>0.18777408697121897</v>
      </c>
      <c r="AQ33" s="69">
        <f>'Graphiques DE'!$B$81</f>
        <v>0.18777408697121897</v>
      </c>
      <c r="AR33" s="36">
        <f t="shared" si="14"/>
        <v>0.23000000000000004</v>
      </c>
      <c r="AS33" s="69">
        <f>'Graphiques DE'!$B$94 + 'Graphiques DE'!$B$93</f>
        <v>0.73690112383285822</v>
      </c>
      <c r="AT33" s="69">
        <f>'Graphiques DE'!$B$93</f>
        <v>0.20383355626529071</v>
      </c>
      <c r="AU33" s="69">
        <f>'Graphiques DE'!$B$93</f>
        <v>0.20383355626529071</v>
      </c>
      <c r="AV33" s="42">
        <f t="shared" si="15"/>
        <v>0.17000000000000004</v>
      </c>
      <c r="AW33" s="69">
        <f>'Graphiques DE'!$B$106 + 'Graphiques DE'!$B$105</f>
        <v>0.83312625588569733</v>
      </c>
      <c r="AX33" s="69">
        <f>'Graphiques DE'!$B$105</f>
        <v>0.23020733696677867</v>
      </c>
      <c r="AY33" s="69">
        <f>'Graphiques DE'!$B$105</f>
        <v>0.23020733696677867</v>
      </c>
      <c r="AZ33" s="36">
        <f t="shared" si="2"/>
        <v>0.20999999999999996</v>
      </c>
      <c r="BA33" s="69">
        <f>'Graphiques DE'!$B$118 + 'Graphiques DE'!$B$117</f>
        <v>0.65426085726737337</v>
      </c>
      <c r="BB33" s="69">
        <f>'Graphiques DE'!$B$117</f>
        <v>0.15143653294304904</v>
      </c>
      <c r="BC33" s="69">
        <f>'Graphiques DE'!$B$117</f>
        <v>0.15143653294304904</v>
      </c>
      <c r="BD33" s="42">
        <f t="shared" si="3"/>
        <v>0.10999999999999999</v>
      </c>
      <c r="BE33" s="69">
        <f>'Graphiques DE'!$B$130 + 'Graphiques DE'!$B$129</f>
        <v>0.61541298732488015</v>
      </c>
      <c r="BF33" s="69">
        <f>'Graphiques DE'!$B$129</f>
        <v>0.15384541975731275</v>
      </c>
      <c r="BG33" s="69">
        <f>'Graphiques DE'!$B$129</f>
        <v>0.15384541975731275</v>
      </c>
      <c r="BH33" s="36">
        <f t="shared" si="4"/>
        <v>0.22999999999999998</v>
      </c>
      <c r="BI33" s="69">
        <f>'Graphiques DE'!$B$142 + 'Graphiques DE'!$B$141</f>
        <v>0.59715869831984925</v>
      </c>
      <c r="BJ33" s="69">
        <f>'Graphiques DE'!$B$141</f>
        <v>0.16549653615768714</v>
      </c>
      <c r="BK33" s="69">
        <f>'Graphiques DE'!$B$141</f>
        <v>0.16549653615768714</v>
      </c>
      <c r="BL33" s="42">
        <f t="shared" si="5"/>
        <v>2.0000000000000018E-2</v>
      </c>
      <c r="BM33" s="69">
        <f>'Graphiques DE'!$B$154 + 'Graphiques DE'!$B$153</f>
        <v>0.51993603839279889</v>
      </c>
      <c r="BN33" s="69">
        <f>'Graphiques DE'!$B$153</f>
        <v>0.19389549785225843</v>
      </c>
      <c r="BO33" s="69">
        <f>'Graphiques DE'!$B$153</f>
        <v>0.19389549785225843</v>
      </c>
      <c r="BP33" s="36">
        <f t="shared" si="6"/>
        <v>4.9999999999999989E-2</v>
      </c>
      <c r="BQ33" s="69">
        <f>'Graphiques DE'!$B$166 + 'Graphiques DE'!$B$165</f>
        <v>0.4734434170029016</v>
      </c>
      <c r="BR33" s="69">
        <f>'Graphiques DE'!$B$165</f>
        <v>0.17891638997587456</v>
      </c>
      <c r="BS33" s="69">
        <f>'Graphiques DE'!$B$165</f>
        <v>0.17891638997587456</v>
      </c>
      <c r="BT33" s="42">
        <f t="shared" si="7"/>
        <v>0.08</v>
      </c>
      <c r="BU33" s="69">
        <f>'Graphiques DE'!$B$178 + 'Graphiques DE'!$B$177</f>
        <v>0.44200824799043215</v>
      </c>
      <c r="BV33" s="69">
        <f>'Graphiques DE'!$B$177</f>
        <v>0.16281905880124295</v>
      </c>
      <c r="BW33" s="69">
        <f>'Graphiques DE'!$B$177</f>
        <v>0.16281905880124295</v>
      </c>
      <c r="BX33" s="36">
        <f t="shared" si="8"/>
        <v>0.32</v>
      </c>
      <c r="BY33" s="69">
        <f>'Graphiques DE'!$B$190 + 'Graphiques DE'!$B$189</f>
        <v>0.46971044869251488</v>
      </c>
      <c r="BZ33" s="69">
        <f>'Graphiques DE'!$B$189</f>
        <v>0.17112936761143382</v>
      </c>
      <c r="CA33" s="69">
        <f>'Graphiques DE'!$B$189</f>
        <v>0.17112936761143382</v>
      </c>
    </row>
    <row r="34" spans="1:79">
      <c r="A34" s="72">
        <v>43525</v>
      </c>
      <c r="B34" s="68">
        <f t="shared" ref="B34:B65" si="16">ROW()-1</f>
        <v>33</v>
      </c>
      <c r="C34" s="19">
        <v>52961451</v>
      </c>
      <c r="D34" s="68" t="e">
        <f>NA()</f>
        <v>#N/A</v>
      </c>
      <c r="E34" s="29">
        <v>0.35</v>
      </c>
      <c r="F34" s="27">
        <v>0.44</v>
      </c>
      <c r="G34" s="29">
        <v>0.13</v>
      </c>
      <c r="H34" s="27">
        <v>0.41</v>
      </c>
      <c r="I34" s="29">
        <v>0.43</v>
      </c>
      <c r="J34" s="27">
        <v>0.32</v>
      </c>
      <c r="K34" s="29">
        <v>0.32</v>
      </c>
      <c r="L34" s="27">
        <v>0.36</v>
      </c>
      <c r="M34" s="29">
        <v>0.37</v>
      </c>
      <c r="N34" s="27">
        <v>0.4</v>
      </c>
      <c r="O34" s="29">
        <v>0.35</v>
      </c>
      <c r="P34" s="27">
        <v>0.15</v>
      </c>
      <c r="Q34" s="29">
        <v>0.19</v>
      </c>
      <c r="R34" s="27">
        <v>0.11</v>
      </c>
      <c r="S34" s="29">
        <v>7.0000000000000007E-2</v>
      </c>
      <c r="T34" s="36">
        <f t="shared" si="9"/>
        <v>0.20999999999999996</v>
      </c>
      <c r="U34" s="69">
        <f>'Graphiques DE'!$B$22 + 'Graphiques DE'!$B$21</f>
        <v>0.28515834799243711</v>
      </c>
      <c r="V34" s="69">
        <f>'Graphiques DE'!$B$21</f>
        <v>9.5874564208653326E-2</v>
      </c>
      <c r="W34" s="69">
        <f>'Graphiques DE'!$B$21</f>
        <v>9.5874564208653326E-2</v>
      </c>
      <c r="X34" s="42">
        <f t="shared" si="10"/>
        <v>0.33999999999999997</v>
      </c>
      <c r="Y34" s="69">
        <f>'Graphiques DE'!$B$34 + 'Graphiques DE'!$B$33</f>
        <v>0.65151501094159259</v>
      </c>
      <c r="Z34" s="69">
        <f>'Graphiques DE'!$B$33</f>
        <v>0.20747447040105213</v>
      </c>
      <c r="AA34" s="69">
        <f>'Graphiques DE'!$B$33</f>
        <v>0.20747447040105213</v>
      </c>
      <c r="AB34" s="36">
        <f t="shared" si="11"/>
        <v>0.19</v>
      </c>
      <c r="AC34" s="69">
        <f>'Graphiques DE'!$B$46 + 'Graphiques DE'!$B$45</f>
        <v>0.3813105613504455</v>
      </c>
      <c r="AD34" s="69">
        <f>'Graphiques DE'!$B$45</f>
        <v>0.13449975053963459</v>
      </c>
      <c r="AE34" s="69">
        <f>'Graphiques DE'!$B$45</f>
        <v>0.13449975053963459</v>
      </c>
      <c r="AF34" s="42">
        <f t="shared" si="12"/>
        <v>0.30999999999999994</v>
      </c>
      <c r="AG34" s="69">
        <f>'Graphiques DE'!$B$58 + 'Graphiques DE'!$B$57</f>
        <v>0.53120245324233717</v>
      </c>
      <c r="AH34" s="69">
        <f>'Graphiques DE'!$B$57</f>
        <v>0.13449975053963459</v>
      </c>
      <c r="AI34" s="69">
        <f>'Graphiques DE'!$B$57</f>
        <v>0.13449975053963459</v>
      </c>
      <c r="AJ34" s="36">
        <f t="shared" si="13"/>
        <v>4.9999999999999989E-2</v>
      </c>
      <c r="AK34" s="69">
        <f>'Graphiques DE'!$B$70 + 'Graphiques DE'!$B$69</f>
        <v>0.56816249969801413</v>
      </c>
      <c r="AL34" s="69">
        <f>'Graphiques DE'!$B$69</f>
        <v>0.17994628348179792</v>
      </c>
      <c r="AM34" s="69">
        <f>'Graphiques DE'!$B$69</f>
        <v>0.17994628348179792</v>
      </c>
      <c r="AN34" s="42">
        <f t="shared" ref="AN34:AN63" si="17">MAX(J34:J35)-MIN(J34:J35)</f>
        <v>4.9999999999999989E-2</v>
      </c>
      <c r="AO34" s="69">
        <f>'Graphiques DE'!$B$82 + 'Graphiques DE'!$B$81</f>
        <v>0.62142273561986772</v>
      </c>
      <c r="AP34" s="69">
        <f>'Graphiques DE'!$B$81</f>
        <v>0.18777408697121897</v>
      </c>
      <c r="AQ34" s="69">
        <f>'Graphiques DE'!$B$81</f>
        <v>0.18777408697121897</v>
      </c>
      <c r="AR34" s="36">
        <f t="shared" si="14"/>
        <v>0.15999999999999998</v>
      </c>
      <c r="AS34" s="69">
        <f>'Graphiques DE'!$B$94 + 'Graphiques DE'!$B$93</f>
        <v>0.73690112383285822</v>
      </c>
      <c r="AT34" s="69">
        <f>'Graphiques DE'!$B$93</f>
        <v>0.20383355626529071</v>
      </c>
      <c r="AU34" s="69">
        <f>'Graphiques DE'!$B$93</f>
        <v>0.20383355626529071</v>
      </c>
      <c r="AV34" s="42">
        <f t="shared" si="15"/>
        <v>8.0000000000000016E-2</v>
      </c>
      <c r="AW34" s="69">
        <f>'Graphiques DE'!$B$106 + 'Graphiques DE'!$B$105</f>
        <v>0.83312625588569733</v>
      </c>
      <c r="AX34" s="69">
        <f>'Graphiques DE'!$B$105</f>
        <v>0.23020733696677867</v>
      </c>
      <c r="AY34" s="69">
        <f>'Graphiques DE'!$B$105</f>
        <v>0.23020733696677867</v>
      </c>
      <c r="AZ34" s="36">
        <f t="shared" ref="AZ34:AZ63" si="18">MAX(M34:M35)-MIN(M34:M35)</f>
        <v>0.13</v>
      </c>
      <c r="BA34" s="69">
        <f>'Graphiques DE'!$B$118 + 'Graphiques DE'!$B$117</f>
        <v>0.65426085726737337</v>
      </c>
      <c r="BB34" s="69">
        <f>'Graphiques DE'!$B$117</f>
        <v>0.15143653294304904</v>
      </c>
      <c r="BC34" s="69">
        <f>'Graphiques DE'!$B$117</f>
        <v>0.15143653294304904</v>
      </c>
      <c r="BD34" s="42">
        <f t="shared" ref="BD34:BD63" si="19">MAX(N34:N35)-MIN(N34:N35)</f>
        <v>4.9999999999999989E-2</v>
      </c>
      <c r="BE34" s="69">
        <f>'Graphiques DE'!$B$130 + 'Graphiques DE'!$B$129</f>
        <v>0.61541298732488015</v>
      </c>
      <c r="BF34" s="69">
        <f>'Graphiques DE'!$B$129</f>
        <v>0.15384541975731275</v>
      </c>
      <c r="BG34" s="69">
        <f>'Graphiques DE'!$B$129</f>
        <v>0.15384541975731275</v>
      </c>
      <c r="BH34" s="36">
        <f t="shared" ref="BH34:BH63" si="20">MAX(O34:O35)-MIN(O34:O35)</f>
        <v>0.10999999999999999</v>
      </c>
      <c r="BI34" s="69">
        <f>'Graphiques DE'!$B$142 + 'Graphiques DE'!$B$141</f>
        <v>0.59715869831984925</v>
      </c>
      <c r="BJ34" s="69">
        <f>'Graphiques DE'!$B$141</f>
        <v>0.16549653615768714</v>
      </c>
      <c r="BK34" s="69">
        <f>'Graphiques DE'!$B$141</f>
        <v>0.16549653615768714</v>
      </c>
      <c r="BL34" s="42">
        <f t="shared" ref="BL34:BL63" si="21">MAX(P34:P35)-MIN(P34:P35)</f>
        <v>0.44999999999999996</v>
      </c>
      <c r="BM34" s="69">
        <f>'Graphiques DE'!$B$154 + 'Graphiques DE'!$B$153</f>
        <v>0.51993603839279889</v>
      </c>
      <c r="BN34" s="69">
        <f>'Graphiques DE'!$B$153</f>
        <v>0.19389549785225843</v>
      </c>
      <c r="BO34" s="69">
        <f>'Graphiques DE'!$B$153</f>
        <v>0.19389549785225843</v>
      </c>
      <c r="BP34" s="36">
        <f t="shared" ref="BP34:BP63" si="22">MAX(Q34:Q35)-MIN(Q34:Q35)</f>
        <v>0.53</v>
      </c>
      <c r="BQ34" s="69">
        <f>'Graphiques DE'!$B$166 + 'Graphiques DE'!$B$165</f>
        <v>0.4734434170029016</v>
      </c>
      <c r="BR34" s="69">
        <f>'Graphiques DE'!$B$165</f>
        <v>0.17891638997587456</v>
      </c>
      <c r="BS34" s="69">
        <f>'Graphiques DE'!$B$165</f>
        <v>0.17891638997587456</v>
      </c>
      <c r="BT34" s="42">
        <f t="shared" ref="BT34:BT63" si="23">MAX(R34:R35)-MIN(R34:R35)</f>
        <v>0.59</v>
      </c>
      <c r="BU34" s="69">
        <f>'Graphiques DE'!$B$178 + 'Graphiques DE'!$B$177</f>
        <v>0.44200824799043215</v>
      </c>
      <c r="BV34" s="69">
        <f>'Graphiques DE'!$B$177</f>
        <v>0.16281905880124295</v>
      </c>
      <c r="BW34" s="69">
        <f>'Graphiques DE'!$B$177</f>
        <v>0.16281905880124295</v>
      </c>
      <c r="BX34" s="36">
        <f t="shared" ref="BX34:BX63" si="24">MAX(S34:S35)-MIN(S34:S35)</f>
        <v>0.55000000000000004</v>
      </c>
      <c r="BY34" s="69">
        <f>'Graphiques DE'!$B$190 + 'Graphiques DE'!$B$189</f>
        <v>0.46971044869251488</v>
      </c>
      <c r="BZ34" s="69">
        <f>'Graphiques DE'!$B$189</f>
        <v>0.17112936761143382</v>
      </c>
      <c r="CA34" s="69">
        <f>'Graphiques DE'!$B$189</f>
        <v>0.17112936761143382</v>
      </c>
    </row>
    <row r="35" spans="1:79">
      <c r="A35" s="72">
        <v>43525</v>
      </c>
      <c r="B35" s="68">
        <f t="shared" si="16"/>
        <v>34</v>
      </c>
      <c r="C35" s="19">
        <v>52958249</v>
      </c>
      <c r="D35" s="68" t="e">
        <f>NA()</f>
        <v>#N/A</v>
      </c>
      <c r="E35" s="29">
        <v>0.14000000000000001</v>
      </c>
      <c r="F35" s="27">
        <v>0.1</v>
      </c>
      <c r="G35" s="29">
        <v>0.32</v>
      </c>
      <c r="H35" s="27">
        <v>0.1</v>
      </c>
      <c r="I35" s="29">
        <v>0.48</v>
      </c>
      <c r="J35" s="27">
        <v>0.27</v>
      </c>
      <c r="K35" s="29">
        <v>0.48</v>
      </c>
      <c r="L35" s="27">
        <v>0.44</v>
      </c>
      <c r="M35" s="29">
        <v>0.5</v>
      </c>
      <c r="N35" s="27">
        <v>0.45</v>
      </c>
      <c r="O35" s="29">
        <v>0.24</v>
      </c>
      <c r="P35" s="27">
        <v>0.6</v>
      </c>
      <c r="Q35" s="29">
        <v>0.72</v>
      </c>
      <c r="R35" s="27">
        <v>0.7</v>
      </c>
      <c r="S35" s="29">
        <v>0.62</v>
      </c>
      <c r="T35" s="36">
        <f t="shared" si="9"/>
        <v>6.0000000000000012E-2</v>
      </c>
      <c r="U35" s="69">
        <f>'Graphiques DE'!$B$22 + 'Graphiques DE'!$B$21</f>
        <v>0.28515834799243711</v>
      </c>
      <c r="V35" s="69">
        <f>'Graphiques DE'!$B$21</f>
        <v>9.5874564208653326E-2</v>
      </c>
      <c r="W35" s="69">
        <f>'Graphiques DE'!$B$21</f>
        <v>9.5874564208653326E-2</v>
      </c>
      <c r="X35" s="42">
        <f t="shared" si="10"/>
        <v>0.1</v>
      </c>
      <c r="Y35" s="69">
        <f>'Graphiques DE'!$B$34 + 'Graphiques DE'!$B$33</f>
        <v>0.65151501094159259</v>
      </c>
      <c r="Z35" s="69">
        <f>'Graphiques DE'!$B$33</f>
        <v>0.20747447040105213</v>
      </c>
      <c r="AA35" s="69">
        <f>'Graphiques DE'!$B$33</f>
        <v>0.20747447040105213</v>
      </c>
      <c r="AB35" s="36">
        <f t="shared" si="11"/>
        <v>0.28000000000000003</v>
      </c>
      <c r="AC35" s="69">
        <f>'Graphiques DE'!$B$46 + 'Graphiques DE'!$B$45</f>
        <v>0.3813105613504455</v>
      </c>
      <c r="AD35" s="69">
        <f>'Graphiques DE'!$B$45</f>
        <v>0.13449975053963459</v>
      </c>
      <c r="AE35" s="69">
        <f>'Graphiques DE'!$B$45</f>
        <v>0.13449975053963459</v>
      </c>
      <c r="AF35" s="42">
        <f t="shared" si="12"/>
        <v>0.18999999999999997</v>
      </c>
      <c r="AG35" s="69">
        <f>'Graphiques DE'!$B$58 + 'Graphiques DE'!$B$57</f>
        <v>0.53120245324233717</v>
      </c>
      <c r="AH35" s="69">
        <f>'Graphiques DE'!$B$57</f>
        <v>0.13449975053963459</v>
      </c>
      <c r="AI35" s="69">
        <f>'Graphiques DE'!$B$57</f>
        <v>0.13449975053963459</v>
      </c>
      <c r="AJ35" s="36">
        <f t="shared" si="13"/>
        <v>0.15999999999999998</v>
      </c>
      <c r="AK35" s="69">
        <f>'Graphiques DE'!$B$70 + 'Graphiques DE'!$B$69</f>
        <v>0.56816249969801413</v>
      </c>
      <c r="AL35" s="69">
        <f>'Graphiques DE'!$B$69</f>
        <v>0.17994628348179792</v>
      </c>
      <c r="AM35" s="69">
        <f>'Graphiques DE'!$B$69</f>
        <v>0.17994628348179792</v>
      </c>
      <c r="AN35" s="42">
        <f t="shared" si="17"/>
        <v>0.24</v>
      </c>
      <c r="AO35" s="69">
        <f>'Graphiques DE'!$B$82 + 'Graphiques DE'!$B$81</f>
        <v>0.62142273561986772</v>
      </c>
      <c r="AP35" s="69">
        <f>'Graphiques DE'!$B$81</f>
        <v>0.18777408697121897</v>
      </c>
      <c r="AQ35" s="69">
        <f>'Graphiques DE'!$B$81</f>
        <v>0.18777408697121897</v>
      </c>
      <c r="AR35" s="36">
        <f t="shared" si="14"/>
        <v>9.9999999999999978E-2</v>
      </c>
      <c r="AS35" s="69">
        <f>'Graphiques DE'!$B$94 + 'Graphiques DE'!$B$93</f>
        <v>0.73690112383285822</v>
      </c>
      <c r="AT35" s="69">
        <f>'Graphiques DE'!$B$93</f>
        <v>0.20383355626529071</v>
      </c>
      <c r="AU35" s="69">
        <f>'Graphiques DE'!$B$93</f>
        <v>0.20383355626529071</v>
      </c>
      <c r="AV35" s="42">
        <f t="shared" si="15"/>
        <v>0.2</v>
      </c>
      <c r="AW35" s="69">
        <f>'Graphiques DE'!$B$106 + 'Graphiques DE'!$B$105</f>
        <v>0.83312625588569733</v>
      </c>
      <c r="AX35" s="69">
        <f>'Graphiques DE'!$B$105</f>
        <v>0.23020733696677867</v>
      </c>
      <c r="AY35" s="69">
        <f>'Graphiques DE'!$B$105</f>
        <v>0.23020733696677867</v>
      </c>
      <c r="AZ35" s="36">
        <f t="shared" si="18"/>
        <v>2.0000000000000018E-2</v>
      </c>
      <c r="BA35" s="69">
        <f>'Graphiques DE'!$B$118 + 'Graphiques DE'!$B$117</f>
        <v>0.65426085726737337</v>
      </c>
      <c r="BB35" s="69">
        <f>'Graphiques DE'!$B$117</f>
        <v>0.15143653294304904</v>
      </c>
      <c r="BC35" s="69">
        <f>'Graphiques DE'!$B$117</f>
        <v>0.15143653294304904</v>
      </c>
      <c r="BD35" s="42">
        <f t="shared" si="19"/>
        <v>0</v>
      </c>
      <c r="BE35" s="69">
        <f>'Graphiques DE'!$B$130 + 'Graphiques DE'!$B$129</f>
        <v>0.61541298732488015</v>
      </c>
      <c r="BF35" s="69">
        <f>'Graphiques DE'!$B$129</f>
        <v>0.15384541975731275</v>
      </c>
      <c r="BG35" s="69">
        <f>'Graphiques DE'!$B$129</f>
        <v>0.15384541975731275</v>
      </c>
      <c r="BH35" s="36">
        <f t="shared" si="20"/>
        <v>0.2</v>
      </c>
      <c r="BI35" s="69">
        <f>'Graphiques DE'!$B$142 + 'Graphiques DE'!$B$141</f>
        <v>0.59715869831984925</v>
      </c>
      <c r="BJ35" s="69">
        <f>'Graphiques DE'!$B$141</f>
        <v>0.16549653615768714</v>
      </c>
      <c r="BK35" s="69">
        <f>'Graphiques DE'!$B$141</f>
        <v>0.16549653615768714</v>
      </c>
      <c r="BL35" s="42">
        <f t="shared" si="21"/>
        <v>0.26999999999999996</v>
      </c>
      <c r="BM35" s="69">
        <f>'Graphiques DE'!$B$154 + 'Graphiques DE'!$B$153</f>
        <v>0.51993603839279889</v>
      </c>
      <c r="BN35" s="69">
        <f>'Graphiques DE'!$B$153</f>
        <v>0.19389549785225843</v>
      </c>
      <c r="BO35" s="69">
        <f>'Graphiques DE'!$B$153</f>
        <v>0.19389549785225843</v>
      </c>
      <c r="BP35" s="36">
        <f t="shared" si="22"/>
        <v>0.31999999999999995</v>
      </c>
      <c r="BQ35" s="69">
        <f>'Graphiques DE'!$B$166 + 'Graphiques DE'!$B$165</f>
        <v>0.4734434170029016</v>
      </c>
      <c r="BR35" s="69">
        <f>'Graphiques DE'!$B$165</f>
        <v>0.17891638997587456</v>
      </c>
      <c r="BS35" s="69">
        <f>'Graphiques DE'!$B$165</f>
        <v>0.17891638997587456</v>
      </c>
      <c r="BT35" s="42">
        <f t="shared" si="23"/>
        <v>0.31999999999999995</v>
      </c>
      <c r="BU35" s="69">
        <f>'Graphiques DE'!$B$178 + 'Graphiques DE'!$B$177</f>
        <v>0.44200824799043215</v>
      </c>
      <c r="BV35" s="69">
        <f>'Graphiques DE'!$B$177</f>
        <v>0.16281905880124295</v>
      </c>
      <c r="BW35" s="69">
        <f>'Graphiques DE'!$B$177</f>
        <v>0.16281905880124295</v>
      </c>
      <c r="BX35" s="36">
        <f t="shared" si="24"/>
        <v>0.21000000000000002</v>
      </c>
      <c r="BY35" s="69">
        <f>'Graphiques DE'!$B$190 + 'Graphiques DE'!$B$189</f>
        <v>0.46971044869251488</v>
      </c>
      <c r="BZ35" s="69">
        <f>'Graphiques DE'!$B$189</f>
        <v>0.17112936761143382</v>
      </c>
      <c r="CA35" s="69">
        <f>'Graphiques DE'!$B$189</f>
        <v>0.17112936761143382</v>
      </c>
    </row>
    <row r="36" spans="1:79">
      <c r="A36" s="72">
        <v>43525</v>
      </c>
      <c r="B36" s="68">
        <f t="shared" si="16"/>
        <v>35</v>
      </c>
      <c r="C36" s="19">
        <v>52966415</v>
      </c>
      <c r="D36" s="68" t="e">
        <f>NA()</f>
        <v>#N/A</v>
      </c>
      <c r="E36" s="29">
        <v>0.08</v>
      </c>
      <c r="F36" s="27">
        <v>0.2</v>
      </c>
      <c r="G36" s="29">
        <v>0.04</v>
      </c>
      <c r="H36" s="27">
        <v>0.28999999999999998</v>
      </c>
      <c r="I36" s="29">
        <v>0.32</v>
      </c>
      <c r="J36" s="27">
        <v>0.51</v>
      </c>
      <c r="K36" s="29">
        <v>0.57999999999999996</v>
      </c>
      <c r="L36" s="27">
        <v>0.64</v>
      </c>
      <c r="M36" s="29">
        <v>0.52</v>
      </c>
      <c r="N36" s="27">
        <v>0.45</v>
      </c>
      <c r="O36" s="29">
        <v>0.44</v>
      </c>
      <c r="P36" s="27">
        <v>0.33</v>
      </c>
      <c r="Q36" s="29">
        <v>0.4</v>
      </c>
      <c r="R36" s="27">
        <v>0.38</v>
      </c>
      <c r="S36" s="29">
        <v>0.41</v>
      </c>
      <c r="T36" s="36">
        <f t="shared" si="9"/>
        <v>0.08</v>
      </c>
      <c r="U36" s="69">
        <f>'Graphiques DE'!$B$22 + 'Graphiques DE'!$B$21</f>
        <v>0.28515834799243711</v>
      </c>
      <c r="V36" s="69">
        <f>'Graphiques DE'!$B$21</f>
        <v>9.5874564208653326E-2</v>
      </c>
      <c r="W36" s="69">
        <f>'Graphiques DE'!$B$21</f>
        <v>9.5874564208653326E-2</v>
      </c>
      <c r="X36" s="42">
        <f t="shared" si="10"/>
        <v>0.25</v>
      </c>
      <c r="Y36" s="69">
        <f>'Graphiques DE'!$B$34 + 'Graphiques DE'!$B$33</f>
        <v>0.65151501094159259</v>
      </c>
      <c r="Z36" s="69">
        <f>'Graphiques DE'!$B$33</f>
        <v>0.20747447040105213</v>
      </c>
      <c r="AA36" s="69">
        <f>'Graphiques DE'!$B$33</f>
        <v>0.20747447040105213</v>
      </c>
      <c r="AB36" s="36">
        <f t="shared" si="11"/>
        <v>1.9999999999999997E-2</v>
      </c>
      <c r="AC36" s="69">
        <f>'Graphiques DE'!$B$46 + 'Graphiques DE'!$B$45</f>
        <v>0.3813105613504455</v>
      </c>
      <c r="AD36" s="69">
        <f>'Graphiques DE'!$B$45</f>
        <v>0.13449975053963459</v>
      </c>
      <c r="AE36" s="69">
        <f>'Graphiques DE'!$B$45</f>
        <v>0.13449975053963459</v>
      </c>
      <c r="AF36" s="42">
        <f t="shared" si="12"/>
        <v>3.0000000000000027E-2</v>
      </c>
      <c r="AG36" s="69">
        <f>'Graphiques DE'!$B$58 + 'Graphiques DE'!$B$57</f>
        <v>0.53120245324233717</v>
      </c>
      <c r="AH36" s="69">
        <f>'Graphiques DE'!$B$57</f>
        <v>0.13449975053963459</v>
      </c>
      <c r="AI36" s="69">
        <f>'Graphiques DE'!$B$57</f>
        <v>0.13449975053963459</v>
      </c>
      <c r="AJ36" s="36">
        <f t="shared" si="13"/>
        <v>0.2</v>
      </c>
      <c r="AK36" s="69">
        <f>'Graphiques DE'!$B$70 + 'Graphiques DE'!$B$69</f>
        <v>0.56816249969801413</v>
      </c>
      <c r="AL36" s="69">
        <f>'Graphiques DE'!$B$69</f>
        <v>0.17994628348179792</v>
      </c>
      <c r="AM36" s="69">
        <f>'Graphiques DE'!$B$69</f>
        <v>0.17994628348179792</v>
      </c>
      <c r="AN36" s="42">
        <f t="shared" si="17"/>
        <v>0.16000000000000003</v>
      </c>
      <c r="AO36" s="69">
        <f>'Graphiques DE'!$B$82 + 'Graphiques DE'!$B$81</f>
        <v>0.62142273561986772</v>
      </c>
      <c r="AP36" s="69">
        <f>'Graphiques DE'!$B$81</f>
        <v>0.18777408697121897</v>
      </c>
      <c r="AQ36" s="69">
        <f>'Graphiques DE'!$B$81</f>
        <v>0.18777408697121897</v>
      </c>
      <c r="AR36" s="36">
        <f t="shared" si="14"/>
        <v>0.10999999999999999</v>
      </c>
      <c r="AS36" s="69">
        <f>'Graphiques DE'!$B$94 + 'Graphiques DE'!$B$93</f>
        <v>0.73690112383285822</v>
      </c>
      <c r="AT36" s="69">
        <f>'Graphiques DE'!$B$93</f>
        <v>0.20383355626529071</v>
      </c>
      <c r="AU36" s="69">
        <f>'Graphiques DE'!$B$93</f>
        <v>0.20383355626529071</v>
      </c>
      <c r="AV36" s="42">
        <f t="shared" si="15"/>
        <v>9.9999999999999978E-2</v>
      </c>
      <c r="AW36" s="69">
        <f>'Graphiques DE'!$B$106 + 'Graphiques DE'!$B$105</f>
        <v>0.83312625588569733</v>
      </c>
      <c r="AX36" s="69">
        <f>'Graphiques DE'!$B$105</f>
        <v>0.23020733696677867</v>
      </c>
      <c r="AY36" s="69">
        <f>'Graphiques DE'!$B$105</f>
        <v>0.23020733696677867</v>
      </c>
      <c r="AZ36" s="36">
        <f t="shared" si="18"/>
        <v>0.13</v>
      </c>
      <c r="BA36" s="69">
        <f>'Graphiques DE'!$B$118 + 'Graphiques DE'!$B$117</f>
        <v>0.65426085726737337</v>
      </c>
      <c r="BB36" s="69">
        <f>'Graphiques DE'!$B$117</f>
        <v>0.15143653294304904</v>
      </c>
      <c r="BC36" s="69">
        <f>'Graphiques DE'!$B$117</f>
        <v>0.15143653294304904</v>
      </c>
      <c r="BD36" s="42">
        <f t="shared" si="19"/>
        <v>4.0000000000000036E-2</v>
      </c>
      <c r="BE36" s="69">
        <f>'Graphiques DE'!$B$130 + 'Graphiques DE'!$B$129</f>
        <v>0.61541298732488015</v>
      </c>
      <c r="BF36" s="69">
        <f>'Graphiques DE'!$B$129</f>
        <v>0.15384541975731275</v>
      </c>
      <c r="BG36" s="69">
        <f>'Graphiques DE'!$B$129</f>
        <v>0.15384541975731275</v>
      </c>
      <c r="BH36" s="36">
        <f t="shared" si="20"/>
        <v>1.0000000000000009E-2</v>
      </c>
      <c r="BI36" s="69">
        <f>'Graphiques DE'!$B$142 + 'Graphiques DE'!$B$141</f>
        <v>0.59715869831984925</v>
      </c>
      <c r="BJ36" s="69">
        <f>'Graphiques DE'!$B$141</f>
        <v>0.16549653615768714</v>
      </c>
      <c r="BK36" s="69">
        <f>'Graphiques DE'!$B$141</f>
        <v>0.16549653615768714</v>
      </c>
      <c r="BL36" s="42">
        <f t="shared" si="21"/>
        <v>0.32</v>
      </c>
      <c r="BM36" s="69">
        <f>'Graphiques DE'!$B$154 + 'Graphiques DE'!$B$153</f>
        <v>0.51993603839279889</v>
      </c>
      <c r="BN36" s="69">
        <f>'Graphiques DE'!$B$153</f>
        <v>0.19389549785225843</v>
      </c>
      <c r="BO36" s="69">
        <f>'Graphiques DE'!$B$153</f>
        <v>0.19389549785225843</v>
      </c>
      <c r="BP36" s="36">
        <f t="shared" si="22"/>
        <v>0.13</v>
      </c>
      <c r="BQ36" s="69">
        <f>'Graphiques DE'!$B$166 + 'Graphiques DE'!$B$165</f>
        <v>0.4734434170029016</v>
      </c>
      <c r="BR36" s="69">
        <f>'Graphiques DE'!$B$165</f>
        <v>0.17891638997587456</v>
      </c>
      <c r="BS36" s="69">
        <f>'Graphiques DE'!$B$165</f>
        <v>0.17891638997587456</v>
      </c>
      <c r="BT36" s="42">
        <f t="shared" si="23"/>
        <v>0.17000000000000004</v>
      </c>
      <c r="BU36" s="69">
        <f>'Graphiques DE'!$B$178 + 'Graphiques DE'!$B$177</f>
        <v>0.44200824799043215</v>
      </c>
      <c r="BV36" s="69">
        <f>'Graphiques DE'!$B$177</f>
        <v>0.16281905880124295</v>
      </c>
      <c r="BW36" s="69">
        <f>'Graphiques DE'!$B$177</f>
        <v>0.16281905880124295</v>
      </c>
      <c r="BX36" s="36">
        <f t="shared" si="24"/>
        <v>0.14000000000000007</v>
      </c>
      <c r="BY36" s="69">
        <f>'Graphiques DE'!$B$190 + 'Graphiques DE'!$B$189</f>
        <v>0.46971044869251488</v>
      </c>
      <c r="BZ36" s="69">
        <f>'Graphiques DE'!$B$189</f>
        <v>0.17112936761143382</v>
      </c>
      <c r="CA36" s="69">
        <f>'Graphiques DE'!$B$189</f>
        <v>0.17112936761143382</v>
      </c>
    </row>
    <row r="37" spans="1:79">
      <c r="A37" s="72">
        <v>43525</v>
      </c>
      <c r="B37" s="68">
        <f t="shared" si="16"/>
        <v>36</v>
      </c>
      <c r="C37" s="19">
        <v>52961454</v>
      </c>
      <c r="D37" s="68" t="e">
        <f>NA()</f>
        <v>#N/A</v>
      </c>
      <c r="E37" s="29">
        <v>0.16</v>
      </c>
      <c r="F37" s="27">
        <v>0.45</v>
      </c>
      <c r="G37" s="29">
        <v>0.06</v>
      </c>
      <c r="H37" s="27">
        <v>0.32</v>
      </c>
      <c r="I37" s="29">
        <v>0.52</v>
      </c>
      <c r="J37" s="27">
        <v>0.67</v>
      </c>
      <c r="K37" s="29">
        <v>0.69</v>
      </c>
      <c r="L37" s="27">
        <v>0.74</v>
      </c>
      <c r="M37" s="29">
        <v>0.39</v>
      </c>
      <c r="N37" s="27">
        <v>0.41</v>
      </c>
      <c r="O37" s="29">
        <v>0.43</v>
      </c>
      <c r="P37" s="27">
        <v>0.65</v>
      </c>
      <c r="Q37" s="29">
        <v>0.53</v>
      </c>
      <c r="R37" s="27">
        <v>0.55000000000000004</v>
      </c>
      <c r="S37" s="29">
        <v>0.55000000000000004</v>
      </c>
      <c r="T37" s="36">
        <f t="shared" si="9"/>
        <v>1.0000000000000009E-2</v>
      </c>
      <c r="U37" s="69">
        <f>'Graphiques DE'!$B$22 + 'Graphiques DE'!$B$21</f>
        <v>0.28515834799243711</v>
      </c>
      <c r="V37" s="69">
        <f>'Graphiques DE'!$B$21</f>
        <v>9.5874564208653326E-2</v>
      </c>
      <c r="W37" s="69">
        <f>'Graphiques DE'!$B$21</f>
        <v>9.5874564208653326E-2</v>
      </c>
      <c r="X37" s="42">
        <f t="shared" si="10"/>
        <v>8.0000000000000016E-2</v>
      </c>
      <c r="Y37" s="69">
        <f>'Graphiques DE'!$B$34 + 'Graphiques DE'!$B$33</f>
        <v>0.65151501094159259</v>
      </c>
      <c r="Z37" s="69">
        <f>'Graphiques DE'!$B$33</f>
        <v>0.20747447040105213</v>
      </c>
      <c r="AA37" s="69">
        <f>'Graphiques DE'!$B$33</f>
        <v>0.20747447040105213</v>
      </c>
      <c r="AB37" s="36">
        <f t="shared" si="11"/>
        <v>0.18</v>
      </c>
      <c r="AC37" s="69">
        <f>'Graphiques DE'!$B$46 + 'Graphiques DE'!$B$45</f>
        <v>0.3813105613504455</v>
      </c>
      <c r="AD37" s="69">
        <f>'Graphiques DE'!$B$45</f>
        <v>0.13449975053963459</v>
      </c>
      <c r="AE37" s="69">
        <f>'Graphiques DE'!$B$45</f>
        <v>0.13449975053963459</v>
      </c>
      <c r="AF37" s="42">
        <f t="shared" si="12"/>
        <v>9.9999999999999978E-2</v>
      </c>
      <c r="AG37" s="69">
        <f>'Graphiques DE'!$B$58 + 'Graphiques DE'!$B$57</f>
        <v>0.53120245324233717</v>
      </c>
      <c r="AH37" s="69">
        <f>'Graphiques DE'!$B$57</f>
        <v>0.13449975053963459</v>
      </c>
      <c r="AI37" s="69">
        <f>'Graphiques DE'!$B$57</f>
        <v>0.13449975053963459</v>
      </c>
      <c r="AJ37" s="36">
        <f t="shared" si="13"/>
        <v>1.0000000000000009E-2</v>
      </c>
      <c r="AK37" s="69">
        <f>'Graphiques DE'!$B$70 + 'Graphiques DE'!$B$69</f>
        <v>0.56816249969801413</v>
      </c>
      <c r="AL37" s="69">
        <f>'Graphiques DE'!$B$69</f>
        <v>0.17994628348179792</v>
      </c>
      <c r="AM37" s="69">
        <f>'Graphiques DE'!$B$69</f>
        <v>0.17994628348179792</v>
      </c>
      <c r="AN37" s="42">
        <f t="shared" si="17"/>
        <v>0.10999999999999999</v>
      </c>
      <c r="AO37" s="69">
        <f>'Graphiques DE'!$B$82 + 'Graphiques DE'!$B$81</f>
        <v>0.62142273561986772</v>
      </c>
      <c r="AP37" s="69">
        <f>'Graphiques DE'!$B$81</f>
        <v>0.18777408697121897</v>
      </c>
      <c r="AQ37" s="69">
        <f>'Graphiques DE'!$B$81</f>
        <v>0.18777408697121897</v>
      </c>
      <c r="AR37" s="36">
        <f t="shared" si="14"/>
        <v>0.13</v>
      </c>
      <c r="AS37" s="69">
        <f>'Graphiques DE'!$B$94 + 'Graphiques DE'!$B$93</f>
        <v>0.73690112383285822</v>
      </c>
      <c r="AT37" s="69">
        <f>'Graphiques DE'!$B$93</f>
        <v>0.20383355626529071</v>
      </c>
      <c r="AU37" s="69">
        <f>'Graphiques DE'!$B$93</f>
        <v>0.20383355626529071</v>
      </c>
      <c r="AV37" s="42">
        <f t="shared" si="15"/>
        <v>0.13</v>
      </c>
      <c r="AW37" s="69">
        <f>'Graphiques DE'!$B$106 + 'Graphiques DE'!$B$105</f>
        <v>0.83312625588569733</v>
      </c>
      <c r="AX37" s="69">
        <f>'Graphiques DE'!$B$105</f>
        <v>0.23020733696677867</v>
      </c>
      <c r="AY37" s="69">
        <f>'Graphiques DE'!$B$105</f>
        <v>0.23020733696677867</v>
      </c>
      <c r="AZ37" s="36">
        <f t="shared" si="18"/>
        <v>0.26</v>
      </c>
      <c r="BA37" s="69">
        <f>'Graphiques DE'!$B$118 + 'Graphiques DE'!$B$117</f>
        <v>0.65426085726737337</v>
      </c>
      <c r="BB37" s="69">
        <f>'Graphiques DE'!$B$117</f>
        <v>0.15143653294304904</v>
      </c>
      <c r="BC37" s="69">
        <f>'Graphiques DE'!$B$117</f>
        <v>0.15143653294304904</v>
      </c>
      <c r="BD37" s="42">
        <f t="shared" si="19"/>
        <v>0.16999999999999998</v>
      </c>
      <c r="BE37" s="69">
        <f>'Graphiques DE'!$B$130 + 'Graphiques DE'!$B$129</f>
        <v>0.61541298732488015</v>
      </c>
      <c r="BF37" s="69">
        <f>'Graphiques DE'!$B$129</f>
        <v>0.15384541975731275</v>
      </c>
      <c r="BG37" s="69">
        <f>'Graphiques DE'!$B$129</f>
        <v>0.15384541975731275</v>
      </c>
      <c r="BH37" s="36">
        <f t="shared" si="20"/>
        <v>4.9999999999999989E-2</v>
      </c>
      <c r="BI37" s="69">
        <f>'Graphiques DE'!$B$142 + 'Graphiques DE'!$B$141</f>
        <v>0.59715869831984925</v>
      </c>
      <c r="BJ37" s="69">
        <f>'Graphiques DE'!$B$141</f>
        <v>0.16549653615768714</v>
      </c>
      <c r="BK37" s="69">
        <f>'Graphiques DE'!$B$141</f>
        <v>0.16549653615768714</v>
      </c>
      <c r="BL37" s="42">
        <f t="shared" si="21"/>
        <v>0.36000000000000004</v>
      </c>
      <c r="BM37" s="69">
        <f>'Graphiques DE'!$B$154 + 'Graphiques DE'!$B$153</f>
        <v>0.51993603839279889</v>
      </c>
      <c r="BN37" s="69">
        <f>'Graphiques DE'!$B$153</f>
        <v>0.19389549785225843</v>
      </c>
      <c r="BO37" s="69">
        <f>'Graphiques DE'!$B$153</f>
        <v>0.19389549785225843</v>
      </c>
      <c r="BP37" s="36">
        <f t="shared" si="22"/>
        <v>0.28000000000000003</v>
      </c>
      <c r="BQ37" s="69">
        <f>'Graphiques DE'!$B$166 + 'Graphiques DE'!$B$165</f>
        <v>0.4734434170029016</v>
      </c>
      <c r="BR37" s="69">
        <f>'Graphiques DE'!$B$165</f>
        <v>0.17891638997587456</v>
      </c>
      <c r="BS37" s="69">
        <f>'Graphiques DE'!$B$165</f>
        <v>0.17891638997587456</v>
      </c>
      <c r="BT37" s="42">
        <f t="shared" si="23"/>
        <v>0.38</v>
      </c>
      <c r="BU37" s="69">
        <f>'Graphiques DE'!$B$178 + 'Graphiques DE'!$B$177</f>
        <v>0.44200824799043215</v>
      </c>
      <c r="BV37" s="69">
        <f>'Graphiques DE'!$B$177</f>
        <v>0.16281905880124295</v>
      </c>
      <c r="BW37" s="69">
        <f>'Graphiques DE'!$B$177</f>
        <v>0.16281905880124295</v>
      </c>
      <c r="BX37" s="36">
        <f t="shared" si="24"/>
        <v>0.36000000000000004</v>
      </c>
      <c r="BY37" s="69">
        <f>'Graphiques DE'!$B$190 + 'Graphiques DE'!$B$189</f>
        <v>0.46971044869251488</v>
      </c>
      <c r="BZ37" s="69">
        <f>'Graphiques DE'!$B$189</f>
        <v>0.17112936761143382</v>
      </c>
      <c r="CA37" s="69">
        <f>'Graphiques DE'!$B$189</f>
        <v>0.17112936761143382</v>
      </c>
    </row>
    <row r="38" spans="1:79">
      <c r="A38" s="72">
        <v>43525</v>
      </c>
      <c r="B38" s="68">
        <f t="shared" si="16"/>
        <v>37</v>
      </c>
      <c r="C38" s="19">
        <v>52966417</v>
      </c>
      <c r="D38" s="68" t="e">
        <f>NA()</f>
        <v>#N/A</v>
      </c>
      <c r="E38" s="29">
        <v>0.17</v>
      </c>
      <c r="F38" s="27">
        <v>0.53</v>
      </c>
      <c r="G38" s="29">
        <v>0.24</v>
      </c>
      <c r="H38" s="27">
        <v>0.42</v>
      </c>
      <c r="I38" s="29">
        <v>0.51</v>
      </c>
      <c r="J38" s="27">
        <v>0.78</v>
      </c>
      <c r="K38" s="29">
        <v>0.82</v>
      </c>
      <c r="L38" s="27">
        <v>0.87</v>
      </c>
      <c r="M38" s="29">
        <v>0.65</v>
      </c>
      <c r="N38" s="27">
        <v>0.57999999999999996</v>
      </c>
      <c r="O38" s="29">
        <v>0.48</v>
      </c>
      <c r="P38" s="27">
        <v>0.28999999999999998</v>
      </c>
      <c r="Q38" s="29">
        <v>0.25</v>
      </c>
      <c r="R38" s="27">
        <v>0.17</v>
      </c>
      <c r="S38" s="29">
        <v>0.19</v>
      </c>
      <c r="T38" s="36">
        <f t="shared" si="9"/>
        <v>7.9999999999999988E-2</v>
      </c>
      <c r="U38" s="69">
        <f>'Graphiques DE'!$B$22 + 'Graphiques DE'!$B$21</f>
        <v>0.28515834799243711</v>
      </c>
      <c r="V38" s="69">
        <f>'Graphiques DE'!$B$21</f>
        <v>9.5874564208653326E-2</v>
      </c>
      <c r="W38" s="69">
        <f>'Graphiques DE'!$B$21</f>
        <v>9.5874564208653326E-2</v>
      </c>
      <c r="X38" s="42">
        <f t="shared" si="10"/>
        <v>3.0000000000000027E-2</v>
      </c>
      <c r="Y38" s="69">
        <f>'Graphiques DE'!$B$34 + 'Graphiques DE'!$B$33</f>
        <v>0.65151501094159259</v>
      </c>
      <c r="Z38" s="69">
        <f>'Graphiques DE'!$B$33</f>
        <v>0.20747447040105213</v>
      </c>
      <c r="AA38" s="69">
        <f>'Graphiques DE'!$B$33</f>
        <v>0.20747447040105213</v>
      </c>
      <c r="AB38" s="36">
        <f t="shared" si="11"/>
        <v>0</v>
      </c>
      <c r="AC38" s="69">
        <f>'Graphiques DE'!$B$46 + 'Graphiques DE'!$B$45</f>
        <v>0.3813105613504455</v>
      </c>
      <c r="AD38" s="69">
        <f>'Graphiques DE'!$B$45</f>
        <v>0.13449975053963459</v>
      </c>
      <c r="AE38" s="69">
        <f>'Graphiques DE'!$B$45</f>
        <v>0.13449975053963459</v>
      </c>
      <c r="AF38" s="42">
        <f t="shared" si="12"/>
        <v>0.06</v>
      </c>
      <c r="AG38" s="69">
        <f>'Graphiques DE'!$B$58 + 'Graphiques DE'!$B$57</f>
        <v>0.53120245324233717</v>
      </c>
      <c r="AH38" s="69">
        <f>'Graphiques DE'!$B$57</f>
        <v>0.13449975053963459</v>
      </c>
      <c r="AI38" s="69">
        <f>'Graphiques DE'!$B$57</f>
        <v>0.13449975053963459</v>
      </c>
      <c r="AJ38" s="36">
        <f t="shared" si="13"/>
        <v>4.9999999999999989E-2</v>
      </c>
      <c r="AK38" s="69">
        <f>'Graphiques DE'!$B$70 + 'Graphiques DE'!$B$69</f>
        <v>0.56816249969801413</v>
      </c>
      <c r="AL38" s="69">
        <f>'Graphiques DE'!$B$69</f>
        <v>0.17994628348179792</v>
      </c>
      <c r="AM38" s="69">
        <f>'Graphiques DE'!$B$69</f>
        <v>0.17994628348179792</v>
      </c>
      <c r="AN38" s="42">
        <f t="shared" si="17"/>
        <v>0.38</v>
      </c>
      <c r="AO38" s="69">
        <f>'Graphiques DE'!$B$82 + 'Graphiques DE'!$B$81</f>
        <v>0.62142273561986772</v>
      </c>
      <c r="AP38" s="69">
        <f>'Graphiques DE'!$B$81</f>
        <v>0.18777408697121897</v>
      </c>
      <c r="AQ38" s="69">
        <f>'Graphiques DE'!$B$81</f>
        <v>0.18777408697121897</v>
      </c>
      <c r="AR38" s="36">
        <f t="shared" si="14"/>
        <v>0.37999999999999995</v>
      </c>
      <c r="AS38" s="69">
        <f>'Graphiques DE'!$B$94 + 'Graphiques DE'!$B$93</f>
        <v>0.73690112383285822</v>
      </c>
      <c r="AT38" s="69">
        <f>'Graphiques DE'!$B$93</f>
        <v>0.20383355626529071</v>
      </c>
      <c r="AU38" s="69">
        <f>'Graphiques DE'!$B$93</f>
        <v>0.20383355626529071</v>
      </c>
      <c r="AV38" s="42">
        <f t="shared" si="15"/>
        <v>0.37</v>
      </c>
      <c r="AW38" s="69">
        <f>'Graphiques DE'!$B$106 + 'Graphiques DE'!$B$105</f>
        <v>0.83312625588569733</v>
      </c>
      <c r="AX38" s="69">
        <f>'Graphiques DE'!$B$105</f>
        <v>0.23020733696677867</v>
      </c>
      <c r="AY38" s="69">
        <f>'Graphiques DE'!$B$105</f>
        <v>0.23020733696677867</v>
      </c>
      <c r="AZ38" s="36">
        <f t="shared" si="18"/>
        <v>0.21000000000000002</v>
      </c>
      <c r="BA38" s="69">
        <f>'Graphiques DE'!$B$118 + 'Graphiques DE'!$B$117</f>
        <v>0.65426085726737337</v>
      </c>
      <c r="BB38" s="69">
        <f>'Graphiques DE'!$B$117</f>
        <v>0.15143653294304904</v>
      </c>
      <c r="BC38" s="69">
        <f>'Graphiques DE'!$B$117</f>
        <v>0.15143653294304904</v>
      </c>
      <c r="BD38" s="42">
        <f t="shared" si="19"/>
        <v>0.12999999999999995</v>
      </c>
      <c r="BE38" s="69">
        <f>'Graphiques DE'!$B$130 + 'Graphiques DE'!$B$129</f>
        <v>0.61541298732488015</v>
      </c>
      <c r="BF38" s="69">
        <f>'Graphiques DE'!$B$129</f>
        <v>0.15384541975731275</v>
      </c>
      <c r="BG38" s="69">
        <f>'Graphiques DE'!$B$129</f>
        <v>0.15384541975731275</v>
      </c>
      <c r="BH38" s="36">
        <f t="shared" si="20"/>
        <v>1.9999999999999962E-2</v>
      </c>
      <c r="BI38" s="69">
        <f>'Graphiques DE'!$B$142 + 'Graphiques DE'!$B$141</f>
        <v>0.59715869831984925</v>
      </c>
      <c r="BJ38" s="69">
        <f>'Graphiques DE'!$B$141</f>
        <v>0.16549653615768714</v>
      </c>
      <c r="BK38" s="69">
        <f>'Graphiques DE'!$B$141</f>
        <v>0.16549653615768714</v>
      </c>
      <c r="BL38" s="42">
        <f t="shared" si="21"/>
        <v>5.999999999999997E-2</v>
      </c>
      <c r="BM38" s="69">
        <f>'Graphiques DE'!$B$154 + 'Graphiques DE'!$B$153</f>
        <v>0.51993603839279889</v>
      </c>
      <c r="BN38" s="69">
        <f>'Graphiques DE'!$B$153</f>
        <v>0.19389549785225843</v>
      </c>
      <c r="BO38" s="69">
        <f>'Graphiques DE'!$B$153</f>
        <v>0.19389549785225843</v>
      </c>
      <c r="BP38" s="36">
        <f t="shared" si="22"/>
        <v>0.18</v>
      </c>
      <c r="BQ38" s="69">
        <f>'Graphiques DE'!$B$166 + 'Graphiques DE'!$B$165</f>
        <v>0.4734434170029016</v>
      </c>
      <c r="BR38" s="69">
        <f>'Graphiques DE'!$B$165</f>
        <v>0.17891638997587456</v>
      </c>
      <c r="BS38" s="69">
        <f>'Graphiques DE'!$B$165</f>
        <v>0.17891638997587456</v>
      </c>
      <c r="BT38" s="42">
        <f t="shared" si="23"/>
        <v>0.17999999999999997</v>
      </c>
      <c r="BU38" s="69">
        <f>'Graphiques DE'!$B$178 + 'Graphiques DE'!$B$177</f>
        <v>0.44200824799043215</v>
      </c>
      <c r="BV38" s="69">
        <f>'Graphiques DE'!$B$177</f>
        <v>0.16281905880124295</v>
      </c>
      <c r="BW38" s="69">
        <f>'Graphiques DE'!$B$177</f>
        <v>0.16281905880124295</v>
      </c>
      <c r="BX38" s="36">
        <f t="shared" si="24"/>
        <v>0.13</v>
      </c>
      <c r="BY38" s="69">
        <f>'Graphiques DE'!$B$190 + 'Graphiques DE'!$B$189</f>
        <v>0.46971044869251488</v>
      </c>
      <c r="BZ38" s="69">
        <f>'Graphiques DE'!$B$189</f>
        <v>0.17112936761143382</v>
      </c>
      <c r="CA38" s="69">
        <f>'Graphiques DE'!$B$189</f>
        <v>0.17112936761143382</v>
      </c>
    </row>
    <row r="39" spans="1:79">
      <c r="A39" s="72">
        <v>43525</v>
      </c>
      <c r="B39" s="68">
        <f t="shared" si="16"/>
        <v>38</v>
      </c>
      <c r="C39" s="19">
        <v>52977822</v>
      </c>
      <c r="D39" s="68" t="e">
        <f>NA()</f>
        <v>#N/A</v>
      </c>
      <c r="E39" s="29">
        <v>0.25</v>
      </c>
      <c r="F39" s="27">
        <v>0.5</v>
      </c>
      <c r="G39" s="29">
        <v>0.24</v>
      </c>
      <c r="H39" s="27">
        <v>0.48</v>
      </c>
      <c r="I39" s="29">
        <v>0.46</v>
      </c>
      <c r="J39" s="27">
        <v>0.4</v>
      </c>
      <c r="K39" s="29">
        <v>0.44</v>
      </c>
      <c r="L39" s="27">
        <v>0.5</v>
      </c>
      <c r="M39" s="29">
        <v>0.44</v>
      </c>
      <c r="N39" s="27">
        <v>0.45</v>
      </c>
      <c r="O39" s="29">
        <v>0.46</v>
      </c>
      <c r="P39" s="27">
        <v>0.23</v>
      </c>
      <c r="Q39" s="29">
        <v>0.43</v>
      </c>
      <c r="R39" s="27">
        <v>0.35</v>
      </c>
      <c r="S39" s="29">
        <v>0.32</v>
      </c>
      <c r="T39" s="36">
        <f t="shared" si="9"/>
        <v>0.12</v>
      </c>
      <c r="U39" s="69">
        <f>'Graphiques DE'!$B$22 + 'Graphiques DE'!$B$21</f>
        <v>0.28515834799243711</v>
      </c>
      <c r="V39" s="69">
        <f>'Graphiques DE'!$B$21</f>
        <v>9.5874564208653326E-2</v>
      </c>
      <c r="W39" s="69">
        <f>'Graphiques DE'!$B$21</f>
        <v>9.5874564208653326E-2</v>
      </c>
      <c r="X39" s="42">
        <f t="shared" si="10"/>
        <v>7.0000000000000007E-2</v>
      </c>
      <c r="Y39" s="69">
        <f>'Graphiques DE'!$B$34 + 'Graphiques DE'!$B$33</f>
        <v>0.65151501094159259</v>
      </c>
      <c r="Z39" s="69">
        <f>'Graphiques DE'!$B$33</f>
        <v>0.20747447040105213</v>
      </c>
      <c r="AA39" s="69">
        <f>'Graphiques DE'!$B$33</f>
        <v>0.20747447040105213</v>
      </c>
      <c r="AB39" s="36">
        <f t="shared" si="11"/>
        <v>0.24</v>
      </c>
      <c r="AC39" s="69">
        <f>'Graphiques DE'!$B$46 + 'Graphiques DE'!$B$45</f>
        <v>0.3813105613504455</v>
      </c>
      <c r="AD39" s="69">
        <f>'Graphiques DE'!$B$45</f>
        <v>0.13449975053963459</v>
      </c>
      <c r="AE39" s="69">
        <f>'Graphiques DE'!$B$45</f>
        <v>0.13449975053963459</v>
      </c>
      <c r="AF39" s="42">
        <f t="shared" si="12"/>
        <v>0.22999999999999998</v>
      </c>
      <c r="AG39" s="69">
        <f>'Graphiques DE'!$B$58 + 'Graphiques DE'!$B$57</f>
        <v>0.53120245324233717</v>
      </c>
      <c r="AH39" s="69">
        <f>'Graphiques DE'!$B$57</f>
        <v>0.13449975053963459</v>
      </c>
      <c r="AI39" s="69">
        <f>'Graphiques DE'!$B$57</f>
        <v>0.13449975053963459</v>
      </c>
      <c r="AJ39" s="36">
        <f t="shared" si="13"/>
        <v>0.12</v>
      </c>
      <c r="AK39" s="69">
        <f>'Graphiques DE'!$B$70 + 'Graphiques DE'!$B$69</f>
        <v>0.56816249969801413</v>
      </c>
      <c r="AL39" s="69">
        <f>'Graphiques DE'!$B$69</f>
        <v>0.17994628348179792</v>
      </c>
      <c r="AM39" s="69">
        <f>'Graphiques DE'!$B$69</f>
        <v>0.17994628348179792</v>
      </c>
      <c r="AN39" s="42">
        <f t="shared" si="17"/>
        <v>0.16000000000000003</v>
      </c>
      <c r="AO39" s="69">
        <f>'Graphiques DE'!$B$82 + 'Graphiques DE'!$B$81</f>
        <v>0.62142273561986772</v>
      </c>
      <c r="AP39" s="69">
        <f>'Graphiques DE'!$B$81</f>
        <v>0.18777408697121897</v>
      </c>
      <c r="AQ39" s="69">
        <f>'Graphiques DE'!$B$81</f>
        <v>0.18777408697121897</v>
      </c>
      <c r="AR39" s="36">
        <f t="shared" si="14"/>
        <v>0.12000000000000005</v>
      </c>
      <c r="AS39" s="69">
        <f>'Graphiques DE'!$B$94 + 'Graphiques DE'!$B$93</f>
        <v>0.73690112383285822</v>
      </c>
      <c r="AT39" s="69">
        <f>'Graphiques DE'!$B$93</f>
        <v>0.20383355626529071</v>
      </c>
      <c r="AU39" s="69">
        <f>'Graphiques DE'!$B$93</f>
        <v>0.20383355626529071</v>
      </c>
      <c r="AV39" s="42">
        <f t="shared" si="15"/>
        <v>3.0000000000000027E-2</v>
      </c>
      <c r="AW39" s="69">
        <f>'Graphiques DE'!$B$106 + 'Graphiques DE'!$B$105</f>
        <v>0.83312625588569733</v>
      </c>
      <c r="AX39" s="69">
        <f>'Graphiques DE'!$B$105</f>
        <v>0.23020733696677867</v>
      </c>
      <c r="AY39" s="69">
        <f>'Graphiques DE'!$B$105</f>
        <v>0.23020733696677867</v>
      </c>
      <c r="AZ39" s="36">
        <f t="shared" si="18"/>
        <v>0.06</v>
      </c>
      <c r="BA39" s="69">
        <f>'Graphiques DE'!$B$118 + 'Graphiques DE'!$B$117</f>
        <v>0.65426085726737337</v>
      </c>
      <c r="BB39" s="69">
        <f>'Graphiques DE'!$B$117</f>
        <v>0.15143653294304904</v>
      </c>
      <c r="BC39" s="69">
        <f>'Graphiques DE'!$B$117</f>
        <v>0.15143653294304904</v>
      </c>
      <c r="BD39" s="42">
        <f t="shared" si="19"/>
        <v>7.0000000000000007E-2</v>
      </c>
      <c r="BE39" s="69">
        <f>'Graphiques DE'!$B$130 + 'Graphiques DE'!$B$129</f>
        <v>0.61541298732488015</v>
      </c>
      <c r="BF39" s="69">
        <f>'Graphiques DE'!$B$129</f>
        <v>0.15384541975731275</v>
      </c>
      <c r="BG39" s="69">
        <f>'Graphiques DE'!$B$129</f>
        <v>0.15384541975731275</v>
      </c>
      <c r="BH39" s="36">
        <f t="shared" si="20"/>
        <v>0</v>
      </c>
      <c r="BI39" s="69">
        <f>'Graphiques DE'!$B$142 + 'Graphiques DE'!$B$141</f>
        <v>0.59715869831984925</v>
      </c>
      <c r="BJ39" s="69">
        <f>'Graphiques DE'!$B$141</f>
        <v>0.16549653615768714</v>
      </c>
      <c r="BK39" s="69">
        <f>'Graphiques DE'!$B$141</f>
        <v>0.16549653615768714</v>
      </c>
      <c r="BL39" s="42">
        <f t="shared" si="21"/>
        <v>0.14000000000000001</v>
      </c>
      <c r="BM39" s="69">
        <f>'Graphiques DE'!$B$154 + 'Graphiques DE'!$B$153</f>
        <v>0.51993603839279889</v>
      </c>
      <c r="BN39" s="69">
        <f>'Graphiques DE'!$B$153</f>
        <v>0.19389549785225843</v>
      </c>
      <c r="BO39" s="69">
        <f>'Graphiques DE'!$B$153</f>
        <v>0.19389549785225843</v>
      </c>
      <c r="BP39" s="36">
        <f t="shared" si="22"/>
        <v>0.26</v>
      </c>
      <c r="BQ39" s="69">
        <f>'Graphiques DE'!$B$166 + 'Graphiques DE'!$B$165</f>
        <v>0.4734434170029016</v>
      </c>
      <c r="BR39" s="69">
        <f>'Graphiques DE'!$B$165</f>
        <v>0.17891638997587456</v>
      </c>
      <c r="BS39" s="69">
        <f>'Graphiques DE'!$B$165</f>
        <v>0.17891638997587456</v>
      </c>
      <c r="BT39" s="42">
        <f t="shared" si="23"/>
        <v>0.24999999999999997</v>
      </c>
      <c r="BU39" s="69">
        <f>'Graphiques DE'!$B$178 + 'Graphiques DE'!$B$177</f>
        <v>0.44200824799043215</v>
      </c>
      <c r="BV39" s="69">
        <f>'Graphiques DE'!$B$177</f>
        <v>0.16281905880124295</v>
      </c>
      <c r="BW39" s="69">
        <f>'Graphiques DE'!$B$177</f>
        <v>0.16281905880124295</v>
      </c>
      <c r="BX39" s="36">
        <f t="shared" si="24"/>
        <v>0.28000000000000003</v>
      </c>
      <c r="BY39" s="69">
        <f>'Graphiques DE'!$B$190 + 'Graphiques DE'!$B$189</f>
        <v>0.46971044869251488</v>
      </c>
      <c r="BZ39" s="69">
        <f>'Graphiques DE'!$B$189</f>
        <v>0.17112936761143382</v>
      </c>
      <c r="CA39" s="69">
        <f>'Graphiques DE'!$B$189</f>
        <v>0.17112936761143382</v>
      </c>
    </row>
    <row r="40" spans="1:79">
      <c r="A40" s="72">
        <v>43525</v>
      </c>
      <c r="B40" s="68">
        <f t="shared" si="16"/>
        <v>39</v>
      </c>
      <c r="C40" s="19">
        <v>52984473</v>
      </c>
      <c r="D40" s="68" t="e">
        <f>NA()</f>
        <v>#N/A</v>
      </c>
      <c r="E40" s="29">
        <v>0.13</v>
      </c>
      <c r="F40" s="27">
        <v>0.43</v>
      </c>
      <c r="G40" s="29">
        <v>0.48</v>
      </c>
      <c r="H40" s="27">
        <v>0.25</v>
      </c>
      <c r="I40" s="29">
        <v>0.34</v>
      </c>
      <c r="J40" s="27">
        <v>0.24</v>
      </c>
      <c r="K40" s="29">
        <v>0.56000000000000005</v>
      </c>
      <c r="L40" s="27">
        <v>0.47</v>
      </c>
      <c r="M40" s="29">
        <v>0.5</v>
      </c>
      <c r="N40" s="27">
        <v>0.38</v>
      </c>
      <c r="O40" s="29">
        <v>0.46</v>
      </c>
      <c r="P40" s="27">
        <v>0.09</v>
      </c>
      <c r="Q40" s="29">
        <v>0.17</v>
      </c>
      <c r="R40" s="27">
        <v>0.1</v>
      </c>
      <c r="S40" s="29">
        <v>0.04</v>
      </c>
      <c r="T40" s="36">
        <f t="shared" si="9"/>
        <v>0.19</v>
      </c>
      <c r="U40" s="69">
        <f>'Graphiques DE'!$B$22 + 'Graphiques DE'!$B$21</f>
        <v>0.28515834799243711</v>
      </c>
      <c r="V40" s="69">
        <f>'Graphiques DE'!$B$21</f>
        <v>9.5874564208653326E-2</v>
      </c>
      <c r="W40" s="69">
        <f>'Graphiques DE'!$B$21</f>
        <v>9.5874564208653326E-2</v>
      </c>
      <c r="X40" s="42">
        <f t="shared" si="10"/>
        <v>0.27999999999999997</v>
      </c>
      <c r="Y40" s="69">
        <f>'Graphiques DE'!$B$34 + 'Graphiques DE'!$B$33</f>
        <v>0.65151501094159259</v>
      </c>
      <c r="Z40" s="69">
        <f>'Graphiques DE'!$B$33</f>
        <v>0.20747447040105213</v>
      </c>
      <c r="AA40" s="69">
        <f>'Graphiques DE'!$B$33</f>
        <v>0.20747447040105213</v>
      </c>
      <c r="AB40" s="36">
        <f t="shared" si="11"/>
        <v>0.28999999999999998</v>
      </c>
      <c r="AC40" s="69">
        <f>'Graphiques DE'!$B$46 + 'Graphiques DE'!$B$45</f>
        <v>0.3813105613504455</v>
      </c>
      <c r="AD40" s="69">
        <f>'Graphiques DE'!$B$45</f>
        <v>0.13449975053963459</v>
      </c>
      <c r="AE40" s="69">
        <f>'Graphiques DE'!$B$45</f>
        <v>0.13449975053963459</v>
      </c>
      <c r="AF40" s="42">
        <f t="shared" si="12"/>
        <v>0.13</v>
      </c>
      <c r="AG40" s="69">
        <f>'Graphiques DE'!$B$58 + 'Graphiques DE'!$B$57</f>
        <v>0.53120245324233717</v>
      </c>
      <c r="AH40" s="69">
        <f>'Graphiques DE'!$B$57</f>
        <v>0.13449975053963459</v>
      </c>
      <c r="AI40" s="69">
        <f>'Graphiques DE'!$B$57</f>
        <v>0.13449975053963459</v>
      </c>
      <c r="AJ40" s="36">
        <f t="shared" si="13"/>
        <v>0.22000000000000003</v>
      </c>
      <c r="AK40" s="69">
        <f>'Graphiques DE'!$B$70 + 'Graphiques DE'!$B$69</f>
        <v>0.56816249969801413</v>
      </c>
      <c r="AL40" s="69">
        <f>'Graphiques DE'!$B$69</f>
        <v>0.17994628348179792</v>
      </c>
      <c r="AM40" s="69">
        <f>'Graphiques DE'!$B$69</f>
        <v>0.17994628348179792</v>
      </c>
      <c r="AN40" s="42">
        <f t="shared" si="17"/>
        <v>0.42000000000000004</v>
      </c>
      <c r="AO40" s="69">
        <f>'Graphiques DE'!$B$82 + 'Graphiques DE'!$B$81</f>
        <v>0.62142273561986772</v>
      </c>
      <c r="AP40" s="69">
        <f>'Graphiques DE'!$B$81</f>
        <v>0.18777408697121897</v>
      </c>
      <c r="AQ40" s="69">
        <f>'Graphiques DE'!$B$81</f>
        <v>0.18777408697121897</v>
      </c>
      <c r="AR40" s="36">
        <f t="shared" si="14"/>
        <v>9.9999999999999978E-2</v>
      </c>
      <c r="AS40" s="69">
        <f>'Graphiques DE'!$B$94 + 'Graphiques DE'!$B$93</f>
        <v>0.73690112383285822</v>
      </c>
      <c r="AT40" s="69">
        <f>'Graphiques DE'!$B$93</f>
        <v>0.20383355626529071</v>
      </c>
      <c r="AU40" s="69">
        <f>'Graphiques DE'!$B$93</f>
        <v>0.20383355626529071</v>
      </c>
      <c r="AV40" s="42">
        <f t="shared" si="15"/>
        <v>9.9999999999999978E-2</v>
      </c>
      <c r="AW40" s="69">
        <f>'Graphiques DE'!$B$106 + 'Graphiques DE'!$B$105</f>
        <v>0.83312625588569733</v>
      </c>
      <c r="AX40" s="69">
        <f>'Graphiques DE'!$B$105</f>
        <v>0.23020733696677867</v>
      </c>
      <c r="AY40" s="69">
        <f>'Graphiques DE'!$B$105</f>
        <v>0.23020733696677867</v>
      </c>
      <c r="AZ40" s="36">
        <f t="shared" si="18"/>
        <v>3.999999999999998E-2</v>
      </c>
      <c r="BA40" s="69">
        <f>'Graphiques DE'!$B$118 + 'Graphiques DE'!$B$117</f>
        <v>0.65426085726737337</v>
      </c>
      <c r="BB40" s="69">
        <f>'Graphiques DE'!$B$117</f>
        <v>0.15143653294304904</v>
      </c>
      <c r="BC40" s="69">
        <f>'Graphiques DE'!$B$117</f>
        <v>0.15143653294304904</v>
      </c>
      <c r="BD40" s="42">
        <f t="shared" si="19"/>
        <v>0.10999999999999999</v>
      </c>
      <c r="BE40" s="69">
        <f>'Graphiques DE'!$B$130 + 'Graphiques DE'!$B$129</f>
        <v>0.61541298732488015</v>
      </c>
      <c r="BF40" s="69">
        <f>'Graphiques DE'!$B$129</f>
        <v>0.15384541975731275</v>
      </c>
      <c r="BG40" s="69">
        <f>'Graphiques DE'!$B$129</f>
        <v>0.15384541975731275</v>
      </c>
      <c r="BH40" s="36">
        <f t="shared" si="20"/>
        <v>0</v>
      </c>
      <c r="BI40" s="69">
        <f>'Graphiques DE'!$B$142 + 'Graphiques DE'!$B$141</f>
        <v>0.59715869831984925</v>
      </c>
      <c r="BJ40" s="69">
        <f>'Graphiques DE'!$B$141</f>
        <v>0.16549653615768714</v>
      </c>
      <c r="BK40" s="69">
        <f>'Graphiques DE'!$B$141</f>
        <v>0.16549653615768714</v>
      </c>
      <c r="BL40" s="42">
        <f t="shared" si="21"/>
        <v>0.18000000000000002</v>
      </c>
      <c r="BM40" s="69">
        <f>'Graphiques DE'!$B$154 + 'Graphiques DE'!$B$153</f>
        <v>0.51993603839279889</v>
      </c>
      <c r="BN40" s="69">
        <f>'Graphiques DE'!$B$153</f>
        <v>0.19389549785225843</v>
      </c>
      <c r="BO40" s="69">
        <f>'Graphiques DE'!$B$153</f>
        <v>0.19389549785225843</v>
      </c>
      <c r="BP40" s="36">
        <f t="shared" si="22"/>
        <v>0.26</v>
      </c>
      <c r="BQ40" s="69">
        <f>'Graphiques DE'!$B$166 + 'Graphiques DE'!$B$165</f>
        <v>0.4734434170029016</v>
      </c>
      <c r="BR40" s="69">
        <f>'Graphiques DE'!$B$165</f>
        <v>0.17891638997587456</v>
      </c>
      <c r="BS40" s="69">
        <f>'Graphiques DE'!$B$165</f>
        <v>0.17891638997587456</v>
      </c>
      <c r="BT40" s="42">
        <f t="shared" si="23"/>
        <v>0.17</v>
      </c>
      <c r="BU40" s="69">
        <f>'Graphiques DE'!$B$178 + 'Graphiques DE'!$B$177</f>
        <v>0.44200824799043215</v>
      </c>
      <c r="BV40" s="69">
        <f>'Graphiques DE'!$B$177</f>
        <v>0.16281905880124295</v>
      </c>
      <c r="BW40" s="69">
        <f>'Graphiques DE'!$B$177</f>
        <v>0.16281905880124295</v>
      </c>
      <c r="BX40" s="36">
        <f t="shared" si="24"/>
        <v>0.16</v>
      </c>
      <c r="BY40" s="69">
        <f>'Graphiques DE'!$B$190 + 'Graphiques DE'!$B$189</f>
        <v>0.46971044869251488</v>
      </c>
      <c r="BZ40" s="69">
        <f>'Graphiques DE'!$B$189</f>
        <v>0.17112936761143382</v>
      </c>
      <c r="CA40" s="69">
        <f>'Graphiques DE'!$B$189</f>
        <v>0.17112936761143382</v>
      </c>
    </row>
    <row r="41" spans="1:79">
      <c r="A41" s="72">
        <v>43525</v>
      </c>
      <c r="B41" s="68">
        <f t="shared" si="16"/>
        <v>40</v>
      </c>
      <c r="C41" s="19">
        <v>52977797</v>
      </c>
      <c r="D41" s="68" t="e">
        <f>NA()</f>
        <v>#N/A</v>
      </c>
      <c r="E41" s="29">
        <v>0.32</v>
      </c>
      <c r="F41" s="27">
        <v>0.71</v>
      </c>
      <c r="G41" s="29">
        <v>0.19</v>
      </c>
      <c r="H41" s="27">
        <v>0.38</v>
      </c>
      <c r="I41" s="29">
        <v>0.56000000000000005</v>
      </c>
      <c r="J41" s="27">
        <v>0.66</v>
      </c>
      <c r="K41" s="29">
        <v>0.66</v>
      </c>
      <c r="L41" s="27">
        <v>0.56999999999999995</v>
      </c>
      <c r="M41" s="29">
        <v>0.46</v>
      </c>
      <c r="N41" s="27">
        <v>0.49</v>
      </c>
      <c r="O41" s="29">
        <v>0.46</v>
      </c>
      <c r="P41" s="27">
        <v>0.27</v>
      </c>
      <c r="Q41" s="29">
        <v>0.43</v>
      </c>
      <c r="R41" s="27">
        <v>0.27</v>
      </c>
      <c r="S41" s="29">
        <v>0.2</v>
      </c>
      <c r="T41" s="36">
        <f t="shared" si="9"/>
        <v>0.18</v>
      </c>
      <c r="U41" s="69">
        <f>'Graphiques DE'!$B$22 + 'Graphiques DE'!$B$21</f>
        <v>0.28515834799243711</v>
      </c>
      <c r="V41" s="69">
        <f>'Graphiques DE'!$B$21</f>
        <v>9.5874564208653326E-2</v>
      </c>
      <c r="W41" s="69">
        <f>'Graphiques DE'!$B$21</f>
        <v>9.5874564208653326E-2</v>
      </c>
      <c r="X41" s="42">
        <f t="shared" si="10"/>
        <v>0.42</v>
      </c>
      <c r="Y41" s="69">
        <f>'Graphiques DE'!$B$34 + 'Graphiques DE'!$B$33</f>
        <v>0.65151501094159259</v>
      </c>
      <c r="Z41" s="69">
        <f>'Graphiques DE'!$B$33</f>
        <v>0.20747447040105213</v>
      </c>
      <c r="AA41" s="69">
        <f>'Graphiques DE'!$B$33</f>
        <v>0.20747447040105213</v>
      </c>
      <c r="AB41" s="36">
        <f t="shared" si="11"/>
        <v>9.9999999999999978E-2</v>
      </c>
      <c r="AC41" s="69">
        <f>'Graphiques DE'!$B$46 + 'Graphiques DE'!$B$45</f>
        <v>0.3813105613504455</v>
      </c>
      <c r="AD41" s="69">
        <f>'Graphiques DE'!$B$45</f>
        <v>0.13449975053963459</v>
      </c>
      <c r="AE41" s="69">
        <f>'Graphiques DE'!$B$45</f>
        <v>0.13449975053963459</v>
      </c>
      <c r="AF41" s="42">
        <f t="shared" si="12"/>
        <v>8.0000000000000016E-2</v>
      </c>
      <c r="AG41" s="69">
        <f>'Graphiques DE'!$B$58 + 'Graphiques DE'!$B$57</f>
        <v>0.53120245324233717</v>
      </c>
      <c r="AH41" s="69">
        <f>'Graphiques DE'!$B$57</f>
        <v>0.13449975053963459</v>
      </c>
      <c r="AI41" s="69">
        <f>'Graphiques DE'!$B$57</f>
        <v>0.13449975053963459</v>
      </c>
      <c r="AJ41" s="36">
        <f t="shared" si="13"/>
        <v>0.31000000000000005</v>
      </c>
      <c r="AK41" s="69">
        <f>'Graphiques DE'!$B$70 + 'Graphiques DE'!$B$69</f>
        <v>0.56816249969801413</v>
      </c>
      <c r="AL41" s="69">
        <f>'Graphiques DE'!$B$69</f>
        <v>0.17994628348179792</v>
      </c>
      <c r="AM41" s="69">
        <f>'Graphiques DE'!$B$69</f>
        <v>0.17994628348179792</v>
      </c>
      <c r="AN41" s="42">
        <f t="shared" si="17"/>
        <v>0.4</v>
      </c>
      <c r="AO41" s="69">
        <f>'Graphiques DE'!$B$82 + 'Graphiques DE'!$B$81</f>
        <v>0.62142273561986772</v>
      </c>
      <c r="AP41" s="69">
        <f>'Graphiques DE'!$B$81</f>
        <v>0.18777408697121897</v>
      </c>
      <c r="AQ41" s="69">
        <f>'Graphiques DE'!$B$81</f>
        <v>0.18777408697121897</v>
      </c>
      <c r="AR41" s="36">
        <f t="shared" si="14"/>
        <v>0.32</v>
      </c>
      <c r="AS41" s="69">
        <f>'Graphiques DE'!$B$94 + 'Graphiques DE'!$B$93</f>
        <v>0.73690112383285822</v>
      </c>
      <c r="AT41" s="69">
        <f>'Graphiques DE'!$B$93</f>
        <v>0.20383355626529071</v>
      </c>
      <c r="AU41" s="69">
        <f>'Graphiques DE'!$B$93</f>
        <v>0.20383355626529071</v>
      </c>
      <c r="AV41" s="42">
        <f t="shared" si="15"/>
        <v>0.20999999999999996</v>
      </c>
      <c r="AW41" s="69">
        <f>'Graphiques DE'!$B$106 + 'Graphiques DE'!$B$105</f>
        <v>0.83312625588569733</v>
      </c>
      <c r="AX41" s="69">
        <f>'Graphiques DE'!$B$105</f>
        <v>0.23020733696677867</v>
      </c>
      <c r="AY41" s="69">
        <f>'Graphiques DE'!$B$105</f>
        <v>0.23020733696677867</v>
      </c>
      <c r="AZ41" s="36">
        <f t="shared" si="18"/>
        <v>9.0000000000000024E-2</v>
      </c>
      <c r="BA41" s="69">
        <f>'Graphiques DE'!$B$118 + 'Graphiques DE'!$B$117</f>
        <v>0.65426085726737337</v>
      </c>
      <c r="BB41" s="69">
        <f>'Graphiques DE'!$B$117</f>
        <v>0.15143653294304904</v>
      </c>
      <c r="BC41" s="69">
        <f>'Graphiques DE'!$B$117</f>
        <v>0.15143653294304904</v>
      </c>
      <c r="BD41" s="42">
        <f t="shared" si="19"/>
        <v>0.16999999999999998</v>
      </c>
      <c r="BE41" s="69">
        <f>'Graphiques DE'!$B$130 + 'Graphiques DE'!$B$129</f>
        <v>0.61541298732488015</v>
      </c>
      <c r="BF41" s="69">
        <f>'Graphiques DE'!$B$129</f>
        <v>0.15384541975731275</v>
      </c>
      <c r="BG41" s="69">
        <f>'Graphiques DE'!$B$129</f>
        <v>0.15384541975731275</v>
      </c>
      <c r="BH41" s="36">
        <f t="shared" si="20"/>
        <v>0.27</v>
      </c>
      <c r="BI41" s="69">
        <f>'Graphiques DE'!$B$142 + 'Graphiques DE'!$B$141</f>
        <v>0.59715869831984925</v>
      </c>
      <c r="BJ41" s="69">
        <f>'Graphiques DE'!$B$141</f>
        <v>0.16549653615768714</v>
      </c>
      <c r="BK41" s="69">
        <f>'Graphiques DE'!$B$141</f>
        <v>0.16549653615768714</v>
      </c>
      <c r="BL41" s="42">
        <f t="shared" si="21"/>
        <v>0.15000000000000002</v>
      </c>
      <c r="BM41" s="69">
        <f>'Graphiques DE'!$B$154 + 'Graphiques DE'!$B$153</f>
        <v>0.51993603839279889</v>
      </c>
      <c r="BN41" s="69">
        <f>'Graphiques DE'!$B$153</f>
        <v>0.19389549785225843</v>
      </c>
      <c r="BO41" s="69">
        <f>'Graphiques DE'!$B$153</f>
        <v>0.19389549785225843</v>
      </c>
      <c r="BP41" s="36">
        <f t="shared" si="22"/>
        <v>0.22</v>
      </c>
      <c r="BQ41" s="69">
        <f>'Graphiques DE'!$B$166 + 'Graphiques DE'!$B$165</f>
        <v>0.4734434170029016</v>
      </c>
      <c r="BR41" s="69">
        <f>'Graphiques DE'!$B$165</f>
        <v>0.17891638997587456</v>
      </c>
      <c r="BS41" s="69">
        <f>'Graphiques DE'!$B$165</f>
        <v>0.17891638997587456</v>
      </c>
      <c r="BT41" s="42">
        <f t="shared" si="23"/>
        <v>7.0000000000000007E-2</v>
      </c>
      <c r="BU41" s="69">
        <f>'Graphiques DE'!$B$178 + 'Graphiques DE'!$B$177</f>
        <v>0.44200824799043215</v>
      </c>
      <c r="BV41" s="69">
        <f>'Graphiques DE'!$B$177</f>
        <v>0.16281905880124295</v>
      </c>
      <c r="BW41" s="69">
        <f>'Graphiques DE'!$B$177</f>
        <v>0.16281905880124295</v>
      </c>
      <c r="BX41" s="36">
        <f t="shared" si="24"/>
        <v>8.9999999999999969E-2</v>
      </c>
      <c r="BY41" s="69">
        <f>'Graphiques DE'!$B$190 + 'Graphiques DE'!$B$189</f>
        <v>0.46971044869251488</v>
      </c>
      <c r="BZ41" s="69">
        <f>'Graphiques DE'!$B$189</f>
        <v>0.17112936761143382</v>
      </c>
      <c r="CA41" s="69">
        <f>'Graphiques DE'!$B$189</f>
        <v>0.17112936761143382</v>
      </c>
    </row>
    <row r="42" spans="1:79">
      <c r="A42" s="72">
        <v>43525</v>
      </c>
      <c r="B42" s="68">
        <f t="shared" si="16"/>
        <v>41</v>
      </c>
      <c r="C42" s="19">
        <v>52984477</v>
      </c>
      <c r="D42" s="68" t="e">
        <f>NA()</f>
        <v>#N/A</v>
      </c>
      <c r="E42" s="29">
        <v>0.14000000000000001</v>
      </c>
      <c r="F42" s="27">
        <v>0.28999999999999998</v>
      </c>
      <c r="G42" s="29">
        <v>0.28999999999999998</v>
      </c>
      <c r="H42" s="27">
        <v>0.3</v>
      </c>
      <c r="I42" s="29">
        <v>0.25</v>
      </c>
      <c r="J42" s="27">
        <v>0.26</v>
      </c>
      <c r="K42" s="29">
        <v>0.34</v>
      </c>
      <c r="L42" s="27">
        <v>0.36</v>
      </c>
      <c r="M42" s="29">
        <v>0.37</v>
      </c>
      <c r="N42" s="27">
        <v>0.32</v>
      </c>
      <c r="O42" s="29">
        <v>0.19</v>
      </c>
      <c r="P42" s="27">
        <v>0.12</v>
      </c>
      <c r="Q42" s="29">
        <v>0.21</v>
      </c>
      <c r="R42" s="27">
        <v>0.34</v>
      </c>
      <c r="S42" s="29">
        <v>0.28999999999999998</v>
      </c>
      <c r="T42" s="36">
        <f t="shared" si="9"/>
        <v>9.9999999999999811E-3</v>
      </c>
      <c r="U42" s="69">
        <f>'Graphiques DE'!$B$22 + 'Graphiques DE'!$B$21</f>
        <v>0.28515834799243711</v>
      </c>
      <c r="V42" s="69">
        <f>'Graphiques DE'!$B$21</f>
        <v>9.5874564208653326E-2</v>
      </c>
      <c r="W42" s="69">
        <f>'Graphiques DE'!$B$21</f>
        <v>9.5874564208653326E-2</v>
      </c>
      <c r="X42" s="42">
        <f t="shared" si="10"/>
        <v>0.25000000000000006</v>
      </c>
      <c r="Y42" s="69">
        <f>'Graphiques DE'!$B$34 + 'Graphiques DE'!$B$33</f>
        <v>0.65151501094159259</v>
      </c>
      <c r="Z42" s="69">
        <f>'Graphiques DE'!$B$33</f>
        <v>0.20747447040105213</v>
      </c>
      <c r="AA42" s="69">
        <f>'Graphiques DE'!$B$33</f>
        <v>0.20747447040105213</v>
      </c>
      <c r="AB42" s="36">
        <f t="shared" si="11"/>
        <v>0.12999999999999998</v>
      </c>
      <c r="AC42" s="69">
        <f>'Graphiques DE'!$B$46 + 'Graphiques DE'!$B$45</f>
        <v>0.3813105613504455</v>
      </c>
      <c r="AD42" s="69">
        <f>'Graphiques DE'!$B$45</f>
        <v>0.13449975053963459</v>
      </c>
      <c r="AE42" s="69">
        <f>'Graphiques DE'!$B$45</f>
        <v>0.13449975053963459</v>
      </c>
      <c r="AF42" s="42">
        <f t="shared" si="12"/>
        <v>0.2</v>
      </c>
      <c r="AG42" s="69">
        <f>'Graphiques DE'!$B$58 + 'Graphiques DE'!$B$57</f>
        <v>0.53120245324233717</v>
      </c>
      <c r="AH42" s="69">
        <f>'Graphiques DE'!$B$57</f>
        <v>0.13449975053963459</v>
      </c>
      <c r="AI42" s="69">
        <f>'Graphiques DE'!$B$57</f>
        <v>0.13449975053963459</v>
      </c>
      <c r="AJ42" s="36">
        <f t="shared" si="13"/>
        <v>0.28000000000000003</v>
      </c>
      <c r="AK42" s="69">
        <f>'Graphiques DE'!$B$70 + 'Graphiques DE'!$B$69</f>
        <v>0.56816249969801413</v>
      </c>
      <c r="AL42" s="69">
        <f>'Graphiques DE'!$B$69</f>
        <v>0.17994628348179792</v>
      </c>
      <c r="AM42" s="69">
        <f>'Graphiques DE'!$B$69</f>
        <v>0.17994628348179792</v>
      </c>
      <c r="AN42" s="42">
        <f t="shared" si="17"/>
        <v>0.28000000000000003</v>
      </c>
      <c r="AO42" s="69">
        <f>'Graphiques DE'!$B$82 + 'Graphiques DE'!$B$81</f>
        <v>0.62142273561986772</v>
      </c>
      <c r="AP42" s="69">
        <f>'Graphiques DE'!$B$81</f>
        <v>0.18777408697121897</v>
      </c>
      <c r="AQ42" s="69">
        <f>'Graphiques DE'!$B$81</f>
        <v>0.18777408697121897</v>
      </c>
      <c r="AR42" s="36">
        <f t="shared" si="14"/>
        <v>0.38999999999999996</v>
      </c>
      <c r="AS42" s="69">
        <f>'Graphiques DE'!$B$94 + 'Graphiques DE'!$B$93</f>
        <v>0.73690112383285822</v>
      </c>
      <c r="AT42" s="69">
        <f>'Graphiques DE'!$B$93</f>
        <v>0.20383355626529071</v>
      </c>
      <c r="AU42" s="69">
        <f>'Graphiques DE'!$B$93</f>
        <v>0.20383355626529071</v>
      </c>
      <c r="AV42" s="42">
        <f t="shared" si="15"/>
        <v>0.32999999999999996</v>
      </c>
      <c r="AW42" s="69">
        <f>'Graphiques DE'!$B$106 + 'Graphiques DE'!$B$105</f>
        <v>0.83312625588569733</v>
      </c>
      <c r="AX42" s="69">
        <f>'Graphiques DE'!$B$105</f>
        <v>0.23020733696677867</v>
      </c>
      <c r="AY42" s="69">
        <f>'Graphiques DE'!$B$105</f>
        <v>0.23020733696677867</v>
      </c>
      <c r="AZ42" s="36">
        <f t="shared" si="18"/>
        <v>1.0000000000000009E-2</v>
      </c>
      <c r="BA42" s="69">
        <f>'Graphiques DE'!$B$118 + 'Graphiques DE'!$B$117</f>
        <v>0.65426085726737337</v>
      </c>
      <c r="BB42" s="69">
        <f>'Graphiques DE'!$B$117</f>
        <v>0.15143653294304904</v>
      </c>
      <c r="BC42" s="69">
        <f>'Graphiques DE'!$B$117</f>
        <v>0.15143653294304904</v>
      </c>
      <c r="BD42" s="42">
        <f t="shared" si="19"/>
        <v>0.21000000000000002</v>
      </c>
      <c r="BE42" s="69">
        <f>'Graphiques DE'!$B$130 + 'Graphiques DE'!$B$129</f>
        <v>0.61541298732488015</v>
      </c>
      <c r="BF42" s="69">
        <f>'Graphiques DE'!$B$129</f>
        <v>0.15384541975731275</v>
      </c>
      <c r="BG42" s="69">
        <f>'Graphiques DE'!$B$129</f>
        <v>0.15384541975731275</v>
      </c>
      <c r="BH42" s="36">
        <f t="shared" si="20"/>
        <v>0.3</v>
      </c>
      <c r="BI42" s="69">
        <f>'Graphiques DE'!$B$142 + 'Graphiques DE'!$B$141</f>
        <v>0.59715869831984925</v>
      </c>
      <c r="BJ42" s="69">
        <f>'Graphiques DE'!$B$141</f>
        <v>0.16549653615768714</v>
      </c>
      <c r="BK42" s="69">
        <f>'Graphiques DE'!$B$141</f>
        <v>0.16549653615768714</v>
      </c>
      <c r="BL42" s="42">
        <f t="shared" si="21"/>
        <v>7.9999999999999988E-2</v>
      </c>
      <c r="BM42" s="69">
        <f>'Graphiques DE'!$B$154 + 'Graphiques DE'!$B$153</f>
        <v>0.51993603839279889</v>
      </c>
      <c r="BN42" s="69">
        <f>'Graphiques DE'!$B$153</f>
        <v>0.19389549785225843</v>
      </c>
      <c r="BO42" s="69">
        <f>'Graphiques DE'!$B$153</f>
        <v>0.19389549785225843</v>
      </c>
      <c r="BP42" s="36">
        <f t="shared" si="22"/>
        <v>0.06</v>
      </c>
      <c r="BQ42" s="69">
        <f>'Graphiques DE'!$B$166 + 'Graphiques DE'!$B$165</f>
        <v>0.4734434170029016</v>
      </c>
      <c r="BR42" s="69">
        <f>'Graphiques DE'!$B$165</f>
        <v>0.17891638997587456</v>
      </c>
      <c r="BS42" s="69">
        <f>'Graphiques DE'!$B$165</f>
        <v>0.17891638997587456</v>
      </c>
      <c r="BT42" s="42">
        <f t="shared" si="23"/>
        <v>0.10000000000000003</v>
      </c>
      <c r="BU42" s="69">
        <f>'Graphiques DE'!$B$178 + 'Graphiques DE'!$B$177</f>
        <v>0.44200824799043215</v>
      </c>
      <c r="BV42" s="69">
        <f>'Graphiques DE'!$B$177</f>
        <v>0.16281905880124295</v>
      </c>
      <c r="BW42" s="69">
        <f>'Graphiques DE'!$B$177</f>
        <v>0.16281905880124295</v>
      </c>
      <c r="BX42" s="36">
        <f t="shared" si="24"/>
        <v>0.16000000000000003</v>
      </c>
      <c r="BY42" s="69">
        <f>'Graphiques DE'!$B$190 + 'Graphiques DE'!$B$189</f>
        <v>0.46971044869251488</v>
      </c>
      <c r="BZ42" s="69">
        <f>'Graphiques DE'!$B$189</f>
        <v>0.17112936761143382</v>
      </c>
      <c r="CA42" s="69">
        <f>'Graphiques DE'!$B$189</f>
        <v>0.17112936761143382</v>
      </c>
    </row>
    <row r="43" spans="1:79">
      <c r="A43" s="72">
        <v>43556</v>
      </c>
      <c r="B43" s="68">
        <f t="shared" si="16"/>
        <v>42</v>
      </c>
      <c r="C43" s="19">
        <v>52993253</v>
      </c>
      <c r="D43" s="68" t="e">
        <f>NA()</f>
        <v>#N/A</v>
      </c>
      <c r="E43" s="29">
        <v>0.15</v>
      </c>
      <c r="F43" s="27">
        <v>0.54</v>
      </c>
      <c r="G43" s="29">
        <v>0.16</v>
      </c>
      <c r="H43" s="27">
        <v>0.5</v>
      </c>
      <c r="I43" s="29">
        <v>0.53</v>
      </c>
      <c r="J43" s="27">
        <v>0.54</v>
      </c>
      <c r="K43" s="29">
        <v>0.73</v>
      </c>
      <c r="L43" s="27">
        <v>0.69</v>
      </c>
      <c r="M43" s="29">
        <v>0.38</v>
      </c>
      <c r="N43" s="27">
        <v>0.53</v>
      </c>
      <c r="O43" s="29">
        <v>0.49</v>
      </c>
      <c r="P43" s="27">
        <v>0.04</v>
      </c>
      <c r="Q43" s="29">
        <v>0.15</v>
      </c>
      <c r="R43" s="27">
        <v>0.24</v>
      </c>
      <c r="S43" s="29">
        <v>0.45</v>
      </c>
      <c r="T43" s="36">
        <f t="shared" si="9"/>
        <v>0</v>
      </c>
      <c r="U43" s="69">
        <f>'Graphiques DE'!$B$22 + 'Graphiques DE'!$B$21</f>
        <v>0.28515834799243711</v>
      </c>
      <c r="V43" s="69">
        <f>'Graphiques DE'!$B$21</f>
        <v>9.5874564208653326E-2</v>
      </c>
      <c r="W43" s="69">
        <f>'Graphiques DE'!$B$21</f>
        <v>9.5874564208653326E-2</v>
      </c>
      <c r="X43" s="42">
        <f t="shared" si="10"/>
        <v>0.24000000000000005</v>
      </c>
      <c r="Y43" s="69">
        <f>'Graphiques DE'!$B$34 + 'Graphiques DE'!$B$33</f>
        <v>0.65151501094159259</v>
      </c>
      <c r="Z43" s="69">
        <f>'Graphiques DE'!$B$33</f>
        <v>0.20747447040105213</v>
      </c>
      <c r="AA43" s="69">
        <f>'Graphiques DE'!$B$33</f>
        <v>0.20747447040105213</v>
      </c>
      <c r="AB43" s="36">
        <f t="shared" si="11"/>
        <v>0.14000000000000001</v>
      </c>
      <c r="AC43" s="69">
        <f>'Graphiques DE'!$B$46 + 'Graphiques DE'!$B$45</f>
        <v>0.3813105613504455</v>
      </c>
      <c r="AD43" s="69">
        <f>'Graphiques DE'!$B$45</f>
        <v>0.13449975053963459</v>
      </c>
      <c r="AE43" s="69">
        <f>'Graphiques DE'!$B$45</f>
        <v>0.13449975053963459</v>
      </c>
      <c r="AF43" s="42">
        <f t="shared" si="12"/>
        <v>0.42</v>
      </c>
      <c r="AG43" s="69">
        <f>'Graphiques DE'!$B$58 + 'Graphiques DE'!$B$57</f>
        <v>0.53120245324233717</v>
      </c>
      <c r="AH43" s="69">
        <f>'Graphiques DE'!$B$57</f>
        <v>0.13449975053963459</v>
      </c>
      <c r="AI43" s="69">
        <f>'Graphiques DE'!$B$57</f>
        <v>0.13449975053963459</v>
      </c>
      <c r="AJ43" s="36">
        <f t="shared" si="13"/>
        <v>0.5</v>
      </c>
      <c r="AK43" s="69">
        <f>'Graphiques DE'!$B$70 + 'Graphiques DE'!$B$69</f>
        <v>0.56816249969801413</v>
      </c>
      <c r="AL43" s="69">
        <f>'Graphiques DE'!$B$69</f>
        <v>0.17994628348179792</v>
      </c>
      <c r="AM43" s="69">
        <f>'Graphiques DE'!$B$69</f>
        <v>0.17994628348179792</v>
      </c>
      <c r="AN43" s="42">
        <f t="shared" si="17"/>
        <v>0.37</v>
      </c>
      <c r="AO43" s="69">
        <f>'Graphiques DE'!$B$82 + 'Graphiques DE'!$B$81</f>
        <v>0.62142273561986772</v>
      </c>
      <c r="AP43" s="69">
        <f>'Graphiques DE'!$B$81</f>
        <v>0.18777408697121897</v>
      </c>
      <c r="AQ43" s="69">
        <f>'Graphiques DE'!$B$81</f>
        <v>0.18777408697121897</v>
      </c>
      <c r="AR43" s="36">
        <f t="shared" si="14"/>
        <v>0.38</v>
      </c>
      <c r="AS43" s="69">
        <f>'Graphiques DE'!$B$94 + 'Graphiques DE'!$B$93</f>
        <v>0.73690112383285822</v>
      </c>
      <c r="AT43" s="69">
        <f>'Graphiques DE'!$B$93</f>
        <v>0.20383355626529071</v>
      </c>
      <c r="AU43" s="69">
        <f>'Graphiques DE'!$B$93</f>
        <v>0.20383355626529071</v>
      </c>
      <c r="AV43" s="42">
        <f t="shared" si="15"/>
        <v>0.27999999999999997</v>
      </c>
      <c r="AW43" s="69">
        <f>'Graphiques DE'!$B$106 + 'Graphiques DE'!$B$105</f>
        <v>0.83312625588569733</v>
      </c>
      <c r="AX43" s="69">
        <f>'Graphiques DE'!$B$105</f>
        <v>0.23020733696677867</v>
      </c>
      <c r="AY43" s="69">
        <f>'Graphiques DE'!$B$105</f>
        <v>0.23020733696677867</v>
      </c>
      <c r="AZ43" s="36">
        <f t="shared" si="18"/>
        <v>2.9999999999999971E-2</v>
      </c>
      <c r="BA43" s="69">
        <f>'Graphiques DE'!$B$118 + 'Graphiques DE'!$B$117</f>
        <v>0.65426085726737337</v>
      </c>
      <c r="BB43" s="69">
        <f>'Graphiques DE'!$B$117</f>
        <v>0.15143653294304904</v>
      </c>
      <c r="BC43" s="69">
        <f>'Graphiques DE'!$B$117</f>
        <v>0.15143653294304904</v>
      </c>
      <c r="BD43" s="42">
        <f t="shared" si="19"/>
        <v>0.16000000000000003</v>
      </c>
      <c r="BE43" s="69">
        <f>'Graphiques DE'!$B$130 + 'Graphiques DE'!$B$129</f>
        <v>0.61541298732488015</v>
      </c>
      <c r="BF43" s="69">
        <f>'Graphiques DE'!$B$129</f>
        <v>0.15384541975731275</v>
      </c>
      <c r="BG43" s="69">
        <f>'Graphiques DE'!$B$129</f>
        <v>0.15384541975731275</v>
      </c>
      <c r="BH43" s="36">
        <f t="shared" si="20"/>
        <v>0.18</v>
      </c>
      <c r="BI43" s="69">
        <f>'Graphiques DE'!$B$142 + 'Graphiques DE'!$B$141</f>
        <v>0.59715869831984925</v>
      </c>
      <c r="BJ43" s="69">
        <f>'Graphiques DE'!$B$141</f>
        <v>0.16549653615768714</v>
      </c>
      <c r="BK43" s="69">
        <f>'Graphiques DE'!$B$141</f>
        <v>0.16549653615768714</v>
      </c>
      <c r="BL43" s="42">
        <f t="shared" si="21"/>
        <v>0.12</v>
      </c>
      <c r="BM43" s="69">
        <f>'Graphiques DE'!$B$154 + 'Graphiques DE'!$B$153</f>
        <v>0.51993603839279889</v>
      </c>
      <c r="BN43" s="69">
        <f>'Graphiques DE'!$B$153</f>
        <v>0.19389549785225843</v>
      </c>
      <c r="BO43" s="69">
        <f>'Graphiques DE'!$B$153</f>
        <v>0.19389549785225843</v>
      </c>
      <c r="BP43" s="36">
        <f t="shared" si="22"/>
        <v>0.09</v>
      </c>
      <c r="BQ43" s="69">
        <f>'Graphiques DE'!$B$166 + 'Graphiques DE'!$B$165</f>
        <v>0.4734434170029016</v>
      </c>
      <c r="BR43" s="69">
        <f>'Graphiques DE'!$B$165</f>
        <v>0.17891638997587456</v>
      </c>
      <c r="BS43" s="69">
        <f>'Graphiques DE'!$B$165</f>
        <v>0.17891638997587456</v>
      </c>
      <c r="BT43" s="42">
        <f t="shared" si="23"/>
        <v>0.21</v>
      </c>
      <c r="BU43" s="69">
        <f>'Graphiques DE'!$B$178 + 'Graphiques DE'!$B$177</f>
        <v>0.44200824799043215</v>
      </c>
      <c r="BV43" s="69">
        <f>'Graphiques DE'!$B$177</f>
        <v>0.16281905880124295</v>
      </c>
      <c r="BW43" s="69">
        <f>'Graphiques DE'!$B$177</f>
        <v>0.16281905880124295</v>
      </c>
      <c r="BX43" s="36">
        <f t="shared" si="24"/>
        <v>0.13</v>
      </c>
      <c r="BY43" s="69">
        <f>'Graphiques DE'!$B$190 + 'Graphiques DE'!$B$189</f>
        <v>0.46971044869251488</v>
      </c>
      <c r="BZ43" s="69">
        <f>'Graphiques DE'!$B$189</f>
        <v>0.17112936761143382</v>
      </c>
      <c r="CA43" s="69">
        <f>'Graphiques DE'!$B$189</f>
        <v>0.17112936761143382</v>
      </c>
    </row>
    <row r="44" spans="1:79">
      <c r="A44" s="72">
        <v>43556</v>
      </c>
      <c r="B44" s="68">
        <f t="shared" si="16"/>
        <v>43</v>
      </c>
      <c r="C44" s="19">
        <v>52993259</v>
      </c>
      <c r="D44" s="68" t="e">
        <f>NA()</f>
        <v>#N/A</v>
      </c>
      <c r="E44" s="29">
        <v>0.15</v>
      </c>
      <c r="F44" s="27">
        <v>0.3</v>
      </c>
      <c r="G44" s="29">
        <v>0.02</v>
      </c>
      <c r="H44" s="27">
        <v>0.08</v>
      </c>
      <c r="I44" s="29">
        <v>0.03</v>
      </c>
      <c r="J44" s="27">
        <v>0.17</v>
      </c>
      <c r="K44" s="29">
        <v>0.35</v>
      </c>
      <c r="L44" s="27">
        <v>0.41</v>
      </c>
      <c r="M44" s="29">
        <v>0.41</v>
      </c>
      <c r="N44" s="27">
        <v>0.37</v>
      </c>
      <c r="O44" s="29">
        <v>0.31</v>
      </c>
      <c r="P44" s="27">
        <v>0.16</v>
      </c>
      <c r="Q44" s="29">
        <v>0.06</v>
      </c>
      <c r="R44" s="27">
        <v>0.03</v>
      </c>
      <c r="S44" s="29">
        <v>0.32</v>
      </c>
      <c r="T44" s="36">
        <f t="shared" si="9"/>
        <v>0.06</v>
      </c>
      <c r="U44" s="69">
        <f>'Graphiques DE'!$B$22 + 'Graphiques DE'!$B$21</f>
        <v>0.28515834799243711</v>
      </c>
      <c r="V44" s="69">
        <f>'Graphiques DE'!$B$21</f>
        <v>9.5874564208653326E-2</v>
      </c>
      <c r="W44" s="69">
        <f>'Graphiques DE'!$B$21</f>
        <v>9.5874564208653326E-2</v>
      </c>
      <c r="X44" s="42">
        <f t="shared" si="10"/>
        <v>0.21999999999999997</v>
      </c>
      <c r="Y44" s="69">
        <f>'Graphiques DE'!$B$34 + 'Graphiques DE'!$B$33</f>
        <v>0.65151501094159259</v>
      </c>
      <c r="Z44" s="69">
        <f>'Graphiques DE'!$B$33</f>
        <v>0.20747447040105213</v>
      </c>
      <c r="AA44" s="69">
        <f>'Graphiques DE'!$B$33</f>
        <v>0.20747447040105213</v>
      </c>
      <c r="AB44" s="36">
        <f t="shared" si="11"/>
        <v>0.15000000000000002</v>
      </c>
      <c r="AC44" s="69">
        <f>'Graphiques DE'!$B$46 + 'Graphiques DE'!$B$45</f>
        <v>0.3813105613504455</v>
      </c>
      <c r="AD44" s="69">
        <f>'Graphiques DE'!$B$45</f>
        <v>0.13449975053963459</v>
      </c>
      <c r="AE44" s="69">
        <f>'Graphiques DE'!$B$45</f>
        <v>0.13449975053963459</v>
      </c>
      <c r="AF44" s="42">
        <f t="shared" si="12"/>
        <v>0.26</v>
      </c>
      <c r="AG44" s="69">
        <f>'Graphiques DE'!$B$58 + 'Graphiques DE'!$B$57</f>
        <v>0.53120245324233717</v>
      </c>
      <c r="AH44" s="69">
        <f>'Graphiques DE'!$B$57</f>
        <v>0.13449975053963459</v>
      </c>
      <c r="AI44" s="69">
        <f>'Graphiques DE'!$B$57</f>
        <v>0.13449975053963459</v>
      </c>
      <c r="AJ44" s="36">
        <f t="shared" si="13"/>
        <v>0.31000000000000005</v>
      </c>
      <c r="AK44" s="69">
        <f>'Graphiques DE'!$B$70 + 'Graphiques DE'!$B$69</f>
        <v>0.56816249969801413</v>
      </c>
      <c r="AL44" s="69">
        <f>'Graphiques DE'!$B$69</f>
        <v>0.17994628348179792</v>
      </c>
      <c r="AM44" s="69">
        <f>'Graphiques DE'!$B$69</f>
        <v>0.17994628348179792</v>
      </c>
      <c r="AN44" s="42">
        <f t="shared" si="17"/>
        <v>0.09</v>
      </c>
      <c r="AO44" s="69">
        <f>'Graphiques DE'!$B$82 + 'Graphiques DE'!$B$81</f>
        <v>0.62142273561986772</v>
      </c>
      <c r="AP44" s="69">
        <f>'Graphiques DE'!$B$81</f>
        <v>0.18777408697121897</v>
      </c>
      <c r="AQ44" s="69">
        <f>'Graphiques DE'!$B$81</f>
        <v>0.18777408697121897</v>
      </c>
      <c r="AR44" s="36">
        <f t="shared" si="14"/>
        <v>0</v>
      </c>
      <c r="AS44" s="69">
        <f>'Graphiques DE'!$B$94 + 'Graphiques DE'!$B$93</f>
        <v>0.73690112383285822</v>
      </c>
      <c r="AT44" s="69">
        <f>'Graphiques DE'!$B$93</f>
        <v>0.20383355626529071</v>
      </c>
      <c r="AU44" s="69">
        <f>'Graphiques DE'!$B$93</f>
        <v>0.20383355626529071</v>
      </c>
      <c r="AV44" s="42">
        <f t="shared" si="15"/>
        <v>2.0000000000000018E-2</v>
      </c>
      <c r="AW44" s="69">
        <f>'Graphiques DE'!$B$106 + 'Graphiques DE'!$B$105</f>
        <v>0.83312625588569733</v>
      </c>
      <c r="AX44" s="69">
        <f>'Graphiques DE'!$B$105</f>
        <v>0.23020733696677867</v>
      </c>
      <c r="AY44" s="69">
        <f>'Graphiques DE'!$B$105</f>
        <v>0.23020733696677867</v>
      </c>
      <c r="AZ44" s="36">
        <f t="shared" si="18"/>
        <v>3.999999999999998E-2</v>
      </c>
      <c r="BA44" s="69">
        <f>'Graphiques DE'!$B$118 + 'Graphiques DE'!$B$117</f>
        <v>0.65426085726737337</v>
      </c>
      <c r="BB44" s="69">
        <f>'Graphiques DE'!$B$117</f>
        <v>0.15143653294304904</v>
      </c>
      <c r="BC44" s="69">
        <f>'Graphiques DE'!$B$117</f>
        <v>0.15143653294304904</v>
      </c>
      <c r="BD44" s="42">
        <f t="shared" si="19"/>
        <v>0.13</v>
      </c>
      <c r="BE44" s="69">
        <f>'Graphiques DE'!$B$130 + 'Graphiques DE'!$B$129</f>
        <v>0.61541298732488015</v>
      </c>
      <c r="BF44" s="69">
        <f>'Graphiques DE'!$B$129</f>
        <v>0.15384541975731275</v>
      </c>
      <c r="BG44" s="69">
        <f>'Graphiques DE'!$B$129</f>
        <v>0.15384541975731275</v>
      </c>
      <c r="BH44" s="36">
        <f t="shared" si="20"/>
        <v>0.09</v>
      </c>
      <c r="BI44" s="69">
        <f>'Graphiques DE'!$B$142 + 'Graphiques DE'!$B$141</f>
        <v>0.59715869831984925</v>
      </c>
      <c r="BJ44" s="69">
        <f>'Graphiques DE'!$B$141</f>
        <v>0.16549653615768714</v>
      </c>
      <c r="BK44" s="69">
        <f>'Graphiques DE'!$B$141</f>
        <v>0.16549653615768714</v>
      </c>
      <c r="BL44" s="42">
        <f t="shared" si="21"/>
        <v>0.43999999999999995</v>
      </c>
      <c r="BM44" s="69">
        <f>'Graphiques DE'!$B$154 + 'Graphiques DE'!$B$153</f>
        <v>0.51993603839279889</v>
      </c>
      <c r="BN44" s="69">
        <f>'Graphiques DE'!$B$153</f>
        <v>0.19389549785225843</v>
      </c>
      <c r="BO44" s="69">
        <f>'Graphiques DE'!$B$153</f>
        <v>0.19389549785225843</v>
      </c>
      <c r="BP44" s="36">
        <f t="shared" si="22"/>
        <v>0.5</v>
      </c>
      <c r="BQ44" s="69">
        <f>'Graphiques DE'!$B$166 + 'Graphiques DE'!$B$165</f>
        <v>0.4734434170029016</v>
      </c>
      <c r="BR44" s="69">
        <f>'Graphiques DE'!$B$165</f>
        <v>0.17891638997587456</v>
      </c>
      <c r="BS44" s="69">
        <f>'Graphiques DE'!$B$165</f>
        <v>0.17891638997587456</v>
      </c>
      <c r="BT44" s="42">
        <f t="shared" si="23"/>
        <v>0.48</v>
      </c>
      <c r="BU44" s="69">
        <f>'Graphiques DE'!$B$178 + 'Graphiques DE'!$B$177</f>
        <v>0.44200824799043215</v>
      </c>
      <c r="BV44" s="69">
        <f>'Graphiques DE'!$B$177</f>
        <v>0.16281905880124295</v>
      </c>
      <c r="BW44" s="69">
        <f>'Graphiques DE'!$B$177</f>
        <v>0.16281905880124295</v>
      </c>
      <c r="BX44" s="36">
        <f t="shared" si="24"/>
        <v>0.2</v>
      </c>
      <c r="BY44" s="69">
        <f>'Graphiques DE'!$B$190 + 'Graphiques DE'!$B$189</f>
        <v>0.46971044869251488</v>
      </c>
      <c r="BZ44" s="69">
        <f>'Graphiques DE'!$B$189</f>
        <v>0.17112936761143382</v>
      </c>
      <c r="CA44" s="69">
        <f>'Graphiques DE'!$B$189</f>
        <v>0.17112936761143382</v>
      </c>
    </row>
    <row r="45" spans="1:79">
      <c r="A45" s="72">
        <v>43556</v>
      </c>
      <c r="B45" s="68">
        <f t="shared" si="16"/>
        <v>44</v>
      </c>
      <c r="C45" s="19">
        <v>52995803</v>
      </c>
      <c r="D45" s="68" t="e">
        <f>NA()</f>
        <v>#N/A</v>
      </c>
      <c r="E45" s="29">
        <v>0.09</v>
      </c>
      <c r="F45" s="27">
        <v>0.08</v>
      </c>
      <c r="G45" s="29">
        <v>0.17</v>
      </c>
      <c r="H45" s="27">
        <v>0.34</v>
      </c>
      <c r="I45" s="29">
        <v>0.34</v>
      </c>
      <c r="J45" s="27">
        <v>0.26</v>
      </c>
      <c r="K45" s="29">
        <v>0.35</v>
      </c>
      <c r="L45" s="27">
        <v>0.43</v>
      </c>
      <c r="M45" s="29">
        <v>0.37</v>
      </c>
      <c r="N45" s="27">
        <v>0.24</v>
      </c>
      <c r="O45" s="29">
        <v>0.22</v>
      </c>
      <c r="P45" s="27">
        <v>0.6</v>
      </c>
      <c r="Q45" s="29">
        <v>0.56000000000000005</v>
      </c>
      <c r="R45" s="27">
        <v>0.51</v>
      </c>
      <c r="S45" s="29">
        <v>0.52</v>
      </c>
      <c r="T45" s="36">
        <f t="shared" si="9"/>
        <v>0.15</v>
      </c>
      <c r="U45" s="69">
        <f>'Graphiques DE'!$B$22 + 'Graphiques DE'!$B$21</f>
        <v>0.28515834799243711</v>
      </c>
      <c r="V45" s="69">
        <f>'Graphiques DE'!$B$21</f>
        <v>9.5874564208653326E-2</v>
      </c>
      <c r="W45" s="69">
        <f>'Graphiques DE'!$B$21</f>
        <v>9.5874564208653326E-2</v>
      </c>
      <c r="X45" s="42">
        <f t="shared" si="10"/>
        <v>0.19</v>
      </c>
      <c r="Y45" s="69">
        <f>'Graphiques DE'!$B$34 + 'Graphiques DE'!$B$33</f>
        <v>0.65151501094159259</v>
      </c>
      <c r="Z45" s="69">
        <f>'Graphiques DE'!$B$33</f>
        <v>0.20747447040105213</v>
      </c>
      <c r="AA45" s="69">
        <f>'Graphiques DE'!$B$33</f>
        <v>0.20747447040105213</v>
      </c>
      <c r="AB45" s="36">
        <f t="shared" si="11"/>
        <v>4.0000000000000008E-2</v>
      </c>
      <c r="AC45" s="69">
        <f>'Graphiques DE'!$B$46 + 'Graphiques DE'!$B$45</f>
        <v>0.3813105613504455</v>
      </c>
      <c r="AD45" s="69">
        <f>'Graphiques DE'!$B$45</f>
        <v>0.13449975053963459</v>
      </c>
      <c r="AE45" s="69">
        <f>'Graphiques DE'!$B$45</f>
        <v>0.13449975053963459</v>
      </c>
      <c r="AF45" s="42">
        <f t="shared" si="12"/>
        <v>0.33</v>
      </c>
      <c r="AG45" s="69">
        <f>'Graphiques DE'!$B$58 + 'Graphiques DE'!$B$57</f>
        <v>0.53120245324233717</v>
      </c>
      <c r="AH45" s="69">
        <f>'Graphiques DE'!$B$57</f>
        <v>0.13449975053963459</v>
      </c>
      <c r="AI45" s="69">
        <f>'Graphiques DE'!$B$57</f>
        <v>0.13449975053963459</v>
      </c>
      <c r="AJ45" s="36">
        <f t="shared" si="13"/>
        <v>0.28000000000000003</v>
      </c>
      <c r="AK45" s="69">
        <f>'Graphiques DE'!$B$70 + 'Graphiques DE'!$B$69</f>
        <v>0.56816249969801413</v>
      </c>
      <c r="AL45" s="69">
        <f>'Graphiques DE'!$B$69</f>
        <v>0.17994628348179792</v>
      </c>
      <c r="AM45" s="69">
        <f>'Graphiques DE'!$B$69</f>
        <v>0.17994628348179792</v>
      </c>
      <c r="AN45" s="42">
        <f t="shared" si="17"/>
        <v>0.14000000000000001</v>
      </c>
      <c r="AO45" s="69">
        <f>'Graphiques DE'!$B$82 + 'Graphiques DE'!$B$81</f>
        <v>0.62142273561986772</v>
      </c>
      <c r="AP45" s="69">
        <f>'Graphiques DE'!$B$81</f>
        <v>0.18777408697121897</v>
      </c>
      <c r="AQ45" s="69">
        <f>'Graphiques DE'!$B$81</f>
        <v>0.18777408697121897</v>
      </c>
      <c r="AR45" s="36">
        <f t="shared" si="14"/>
        <v>4.9999999999999989E-2</v>
      </c>
      <c r="AS45" s="69">
        <f>'Graphiques DE'!$B$94 + 'Graphiques DE'!$B$93</f>
        <v>0.73690112383285822</v>
      </c>
      <c r="AT45" s="69">
        <f>'Graphiques DE'!$B$93</f>
        <v>0.20383355626529071</v>
      </c>
      <c r="AU45" s="69">
        <f>'Graphiques DE'!$B$93</f>
        <v>0.20383355626529071</v>
      </c>
      <c r="AV45" s="42">
        <f t="shared" si="15"/>
        <v>3.999999999999998E-2</v>
      </c>
      <c r="AW45" s="69">
        <f>'Graphiques DE'!$B$106 + 'Graphiques DE'!$B$105</f>
        <v>0.83312625588569733</v>
      </c>
      <c r="AX45" s="69">
        <f>'Graphiques DE'!$B$105</f>
        <v>0.23020733696677867</v>
      </c>
      <c r="AY45" s="69">
        <f>'Graphiques DE'!$B$105</f>
        <v>0.23020733696677867</v>
      </c>
      <c r="AZ45" s="36">
        <f t="shared" si="18"/>
        <v>7.0000000000000007E-2</v>
      </c>
      <c r="BA45" s="69">
        <f>'Graphiques DE'!$B$118 + 'Graphiques DE'!$B$117</f>
        <v>0.65426085726737337</v>
      </c>
      <c r="BB45" s="69">
        <f>'Graphiques DE'!$B$117</f>
        <v>0.15143653294304904</v>
      </c>
      <c r="BC45" s="69">
        <f>'Graphiques DE'!$B$117</f>
        <v>0.15143653294304904</v>
      </c>
      <c r="BD45" s="42">
        <f t="shared" si="19"/>
        <v>4.0000000000000036E-2</v>
      </c>
      <c r="BE45" s="69">
        <f>'Graphiques DE'!$B$130 + 'Graphiques DE'!$B$129</f>
        <v>0.61541298732488015</v>
      </c>
      <c r="BF45" s="69">
        <f>'Graphiques DE'!$B$129</f>
        <v>0.15384541975731275</v>
      </c>
      <c r="BG45" s="69">
        <f>'Graphiques DE'!$B$129</f>
        <v>0.15384541975731275</v>
      </c>
      <c r="BH45" s="36">
        <f t="shared" si="20"/>
        <v>7.9999999999999988E-2</v>
      </c>
      <c r="BI45" s="69">
        <f>'Graphiques DE'!$B$142 + 'Graphiques DE'!$B$141</f>
        <v>0.59715869831984925</v>
      </c>
      <c r="BJ45" s="69">
        <f>'Graphiques DE'!$B$141</f>
        <v>0.16549653615768714</v>
      </c>
      <c r="BK45" s="69">
        <f>'Graphiques DE'!$B$141</f>
        <v>0.16549653615768714</v>
      </c>
      <c r="BL45" s="42">
        <f t="shared" si="21"/>
        <v>6.9999999999999951E-2</v>
      </c>
      <c r="BM45" s="69">
        <f>'Graphiques DE'!$B$154 + 'Graphiques DE'!$B$153</f>
        <v>0.51993603839279889</v>
      </c>
      <c r="BN45" s="69">
        <f>'Graphiques DE'!$B$153</f>
        <v>0.19389549785225843</v>
      </c>
      <c r="BO45" s="69">
        <f>'Graphiques DE'!$B$153</f>
        <v>0.19389549785225843</v>
      </c>
      <c r="BP45" s="36">
        <f t="shared" si="22"/>
        <v>9.9999999999998979E-3</v>
      </c>
      <c r="BQ45" s="69">
        <f>'Graphiques DE'!$B$166 + 'Graphiques DE'!$B$165</f>
        <v>0.4734434170029016</v>
      </c>
      <c r="BR45" s="69">
        <f>'Graphiques DE'!$B$165</f>
        <v>0.17891638997587456</v>
      </c>
      <c r="BS45" s="69">
        <f>'Graphiques DE'!$B$165</f>
        <v>0.17891638997587456</v>
      </c>
      <c r="BT45" s="42">
        <f t="shared" si="23"/>
        <v>3.0000000000000027E-2</v>
      </c>
      <c r="BU45" s="69">
        <f>'Graphiques DE'!$B$178 + 'Graphiques DE'!$B$177</f>
        <v>0.44200824799043215</v>
      </c>
      <c r="BV45" s="69">
        <f>'Graphiques DE'!$B$177</f>
        <v>0.16281905880124295</v>
      </c>
      <c r="BW45" s="69">
        <f>'Graphiques DE'!$B$177</f>
        <v>0.16281905880124295</v>
      </c>
      <c r="BX45" s="36">
        <f t="shared" si="24"/>
        <v>3.0000000000000027E-2</v>
      </c>
      <c r="BY45" s="69">
        <f>'Graphiques DE'!$B$190 + 'Graphiques DE'!$B$189</f>
        <v>0.46971044869251488</v>
      </c>
      <c r="BZ45" s="69">
        <f>'Graphiques DE'!$B$189</f>
        <v>0.17112936761143382</v>
      </c>
      <c r="CA45" s="69">
        <f>'Graphiques DE'!$B$189</f>
        <v>0.17112936761143382</v>
      </c>
    </row>
    <row r="46" spans="1:79">
      <c r="A46" s="72">
        <v>43556</v>
      </c>
      <c r="B46" s="68">
        <f t="shared" si="16"/>
        <v>45</v>
      </c>
      <c r="C46" s="19">
        <v>52995810</v>
      </c>
      <c r="D46" s="68" t="e">
        <f>NA()</f>
        <v>#N/A</v>
      </c>
      <c r="E46" s="29">
        <v>0.24</v>
      </c>
      <c r="F46" s="27">
        <v>0.27</v>
      </c>
      <c r="G46" s="29">
        <v>0.13</v>
      </c>
      <c r="H46" s="27">
        <v>0.01</v>
      </c>
      <c r="I46" s="29">
        <v>0.06</v>
      </c>
      <c r="J46" s="27">
        <v>0.12</v>
      </c>
      <c r="K46" s="29">
        <v>0.3</v>
      </c>
      <c r="L46" s="27">
        <v>0.47</v>
      </c>
      <c r="M46" s="29">
        <v>0.3</v>
      </c>
      <c r="N46" s="27">
        <v>0.28000000000000003</v>
      </c>
      <c r="O46" s="29">
        <v>0.3</v>
      </c>
      <c r="P46" s="27">
        <v>0.53</v>
      </c>
      <c r="Q46" s="29">
        <v>0.56999999999999995</v>
      </c>
      <c r="R46" s="27">
        <v>0.48</v>
      </c>
      <c r="S46" s="29">
        <v>0.55000000000000004</v>
      </c>
      <c r="T46" s="36">
        <f t="shared" si="9"/>
        <v>0.09</v>
      </c>
      <c r="U46" s="69">
        <f>'Graphiques DE'!$B$22 + 'Graphiques DE'!$B$21</f>
        <v>0.28515834799243711</v>
      </c>
      <c r="V46" s="69">
        <f>'Graphiques DE'!$B$21</f>
        <v>9.5874564208653326E-2</v>
      </c>
      <c r="W46" s="69">
        <f>'Graphiques DE'!$B$21</f>
        <v>9.5874564208653326E-2</v>
      </c>
      <c r="X46" s="42">
        <f t="shared" si="10"/>
        <v>4.9999999999999989E-2</v>
      </c>
      <c r="Y46" s="69">
        <f>'Graphiques DE'!$B$34 + 'Graphiques DE'!$B$33</f>
        <v>0.65151501094159259</v>
      </c>
      <c r="Z46" s="69">
        <f>'Graphiques DE'!$B$33</f>
        <v>0.20747447040105213</v>
      </c>
      <c r="AA46" s="69">
        <f>'Graphiques DE'!$B$33</f>
        <v>0.20747447040105213</v>
      </c>
      <c r="AB46" s="36">
        <f t="shared" si="11"/>
        <v>0.03</v>
      </c>
      <c r="AC46" s="69">
        <f>'Graphiques DE'!$B$46 + 'Graphiques DE'!$B$45</f>
        <v>0.3813105613504455</v>
      </c>
      <c r="AD46" s="69">
        <f>'Graphiques DE'!$B$45</f>
        <v>0.13449975053963459</v>
      </c>
      <c r="AE46" s="69">
        <f>'Graphiques DE'!$B$45</f>
        <v>0.13449975053963459</v>
      </c>
      <c r="AF46" s="42">
        <f t="shared" si="12"/>
        <v>0.32</v>
      </c>
      <c r="AG46" s="69">
        <f>'Graphiques DE'!$B$58 + 'Graphiques DE'!$B$57</f>
        <v>0.53120245324233717</v>
      </c>
      <c r="AH46" s="69">
        <f>'Graphiques DE'!$B$57</f>
        <v>0.13449975053963459</v>
      </c>
      <c r="AI46" s="69">
        <f>'Graphiques DE'!$B$57</f>
        <v>0.13449975053963459</v>
      </c>
      <c r="AJ46" s="36">
        <f t="shared" si="13"/>
        <v>0.19</v>
      </c>
      <c r="AK46" s="69">
        <f>'Graphiques DE'!$B$70 + 'Graphiques DE'!$B$69</f>
        <v>0.56816249969801413</v>
      </c>
      <c r="AL46" s="69">
        <f>'Graphiques DE'!$B$69</f>
        <v>0.17994628348179792</v>
      </c>
      <c r="AM46" s="69">
        <f>'Graphiques DE'!$B$69</f>
        <v>0.17994628348179792</v>
      </c>
      <c r="AN46" s="42">
        <f t="shared" si="17"/>
        <v>1.0000000000000009E-2</v>
      </c>
      <c r="AO46" s="69">
        <f>'Graphiques DE'!$B$82 + 'Graphiques DE'!$B$81</f>
        <v>0.62142273561986772</v>
      </c>
      <c r="AP46" s="69">
        <f>'Graphiques DE'!$B$81</f>
        <v>0.18777408697121897</v>
      </c>
      <c r="AQ46" s="69">
        <f>'Graphiques DE'!$B$81</f>
        <v>0.18777408697121897</v>
      </c>
      <c r="AR46" s="36">
        <f t="shared" si="14"/>
        <v>7.9999999999999988E-2</v>
      </c>
      <c r="AS46" s="69">
        <f>'Graphiques DE'!$B$94 + 'Graphiques DE'!$B$93</f>
        <v>0.73690112383285822</v>
      </c>
      <c r="AT46" s="69">
        <f>'Graphiques DE'!$B$93</f>
        <v>0.20383355626529071</v>
      </c>
      <c r="AU46" s="69">
        <f>'Graphiques DE'!$B$93</f>
        <v>0.20383355626529071</v>
      </c>
      <c r="AV46" s="42">
        <f t="shared" si="15"/>
        <v>0.26999999999999996</v>
      </c>
      <c r="AW46" s="69">
        <f>'Graphiques DE'!$B$106 + 'Graphiques DE'!$B$105</f>
        <v>0.83312625588569733</v>
      </c>
      <c r="AX46" s="69">
        <f>'Graphiques DE'!$B$105</f>
        <v>0.23020733696677867</v>
      </c>
      <c r="AY46" s="69">
        <f>'Graphiques DE'!$B$105</f>
        <v>0.23020733696677867</v>
      </c>
      <c r="AZ46" s="36">
        <f t="shared" si="18"/>
        <v>0.12</v>
      </c>
      <c r="BA46" s="69">
        <f>'Graphiques DE'!$B$118 + 'Graphiques DE'!$B$117</f>
        <v>0.65426085726737337</v>
      </c>
      <c r="BB46" s="69">
        <f>'Graphiques DE'!$B$117</f>
        <v>0.15143653294304904</v>
      </c>
      <c r="BC46" s="69">
        <f>'Graphiques DE'!$B$117</f>
        <v>0.15143653294304904</v>
      </c>
      <c r="BD46" s="42">
        <f t="shared" si="19"/>
        <v>0.10000000000000003</v>
      </c>
      <c r="BE46" s="69">
        <f>'Graphiques DE'!$B$130 + 'Graphiques DE'!$B$129</f>
        <v>0.61541298732488015</v>
      </c>
      <c r="BF46" s="69">
        <f>'Graphiques DE'!$B$129</f>
        <v>0.15384541975731275</v>
      </c>
      <c r="BG46" s="69">
        <f>'Graphiques DE'!$B$129</f>
        <v>0.15384541975731275</v>
      </c>
      <c r="BH46" s="36">
        <f t="shared" si="20"/>
        <v>4.9999999999999989E-2</v>
      </c>
      <c r="BI46" s="69">
        <f>'Graphiques DE'!$B$142 + 'Graphiques DE'!$B$141</f>
        <v>0.59715869831984925</v>
      </c>
      <c r="BJ46" s="69">
        <f>'Graphiques DE'!$B$141</f>
        <v>0.16549653615768714</v>
      </c>
      <c r="BK46" s="69">
        <f>'Graphiques DE'!$B$141</f>
        <v>0.16549653615768714</v>
      </c>
      <c r="BL46" s="42">
        <f t="shared" si="21"/>
        <v>0.33</v>
      </c>
      <c r="BM46" s="69">
        <f>'Graphiques DE'!$B$154 + 'Graphiques DE'!$B$153</f>
        <v>0.51993603839279889</v>
      </c>
      <c r="BN46" s="69">
        <f>'Graphiques DE'!$B$153</f>
        <v>0.19389549785225843</v>
      </c>
      <c r="BO46" s="69">
        <f>'Graphiques DE'!$B$153</f>
        <v>0.19389549785225843</v>
      </c>
      <c r="BP46" s="36">
        <f t="shared" si="22"/>
        <v>0.27999999999999997</v>
      </c>
      <c r="BQ46" s="69">
        <f>'Graphiques DE'!$B$166 + 'Graphiques DE'!$B$165</f>
        <v>0.4734434170029016</v>
      </c>
      <c r="BR46" s="69">
        <f>'Graphiques DE'!$B$165</f>
        <v>0.17891638997587456</v>
      </c>
      <c r="BS46" s="69">
        <f>'Graphiques DE'!$B$165</f>
        <v>0.17891638997587456</v>
      </c>
      <c r="BT46" s="42">
        <f t="shared" si="23"/>
        <v>0.27999999999999997</v>
      </c>
      <c r="BU46" s="69">
        <f>'Graphiques DE'!$B$178 + 'Graphiques DE'!$B$177</f>
        <v>0.44200824799043215</v>
      </c>
      <c r="BV46" s="69">
        <f>'Graphiques DE'!$B$177</f>
        <v>0.16281905880124295</v>
      </c>
      <c r="BW46" s="69">
        <f>'Graphiques DE'!$B$177</f>
        <v>0.16281905880124295</v>
      </c>
      <c r="BX46" s="36">
        <f t="shared" si="24"/>
        <v>0.38</v>
      </c>
      <c r="BY46" s="69">
        <f>'Graphiques DE'!$B$190 + 'Graphiques DE'!$B$189</f>
        <v>0.46971044869251488</v>
      </c>
      <c r="BZ46" s="69">
        <f>'Graphiques DE'!$B$189</f>
        <v>0.17112936761143382</v>
      </c>
      <c r="CA46" s="69">
        <f>'Graphiques DE'!$B$189</f>
        <v>0.17112936761143382</v>
      </c>
    </row>
    <row r="47" spans="1:79">
      <c r="A47" s="72">
        <v>43556</v>
      </c>
      <c r="B47" s="68">
        <f t="shared" si="16"/>
        <v>46</v>
      </c>
      <c r="C47" s="19">
        <v>53002840</v>
      </c>
      <c r="D47" s="68" t="e">
        <f>NA()</f>
        <v>#N/A</v>
      </c>
      <c r="E47" s="29">
        <v>0.15</v>
      </c>
      <c r="F47" s="27">
        <v>0.32</v>
      </c>
      <c r="G47" s="29">
        <v>0.1</v>
      </c>
      <c r="H47" s="27">
        <v>0.33</v>
      </c>
      <c r="I47" s="29">
        <v>0.25</v>
      </c>
      <c r="J47" s="27">
        <v>0.13</v>
      </c>
      <c r="K47" s="29">
        <v>0.22</v>
      </c>
      <c r="L47" s="27">
        <v>0.2</v>
      </c>
      <c r="M47" s="29">
        <v>0.18</v>
      </c>
      <c r="N47" s="27">
        <v>0.18</v>
      </c>
      <c r="O47" s="29">
        <v>0.25</v>
      </c>
      <c r="P47" s="27">
        <v>0.2</v>
      </c>
      <c r="Q47" s="29">
        <v>0.28999999999999998</v>
      </c>
      <c r="R47" s="27">
        <v>0.2</v>
      </c>
      <c r="S47" s="29">
        <v>0.17</v>
      </c>
      <c r="T47" s="36">
        <f t="shared" si="9"/>
        <v>3.9999999999999994E-2</v>
      </c>
      <c r="U47" s="69">
        <f>'Graphiques DE'!$B$22 + 'Graphiques DE'!$B$21</f>
        <v>0.28515834799243711</v>
      </c>
      <c r="V47" s="69">
        <f>'Graphiques DE'!$B$21</f>
        <v>9.5874564208653326E-2</v>
      </c>
      <c r="W47" s="69">
        <f>'Graphiques DE'!$B$21</f>
        <v>9.5874564208653326E-2</v>
      </c>
      <c r="X47" s="42">
        <f t="shared" si="10"/>
        <v>0.14000000000000001</v>
      </c>
      <c r="Y47" s="69">
        <f>'Graphiques DE'!$B$34 + 'Graphiques DE'!$B$33</f>
        <v>0.65151501094159259</v>
      </c>
      <c r="Z47" s="69">
        <f>'Graphiques DE'!$B$33</f>
        <v>0.20747447040105213</v>
      </c>
      <c r="AA47" s="69">
        <f>'Graphiques DE'!$B$33</f>
        <v>0.20747447040105213</v>
      </c>
      <c r="AB47" s="36">
        <f t="shared" si="11"/>
        <v>0.18000000000000002</v>
      </c>
      <c r="AC47" s="69">
        <f>'Graphiques DE'!$B$46 + 'Graphiques DE'!$B$45</f>
        <v>0.3813105613504455</v>
      </c>
      <c r="AD47" s="69">
        <f>'Graphiques DE'!$B$45</f>
        <v>0.13449975053963459</v>
      </c>
      <c r="AE47" s="69">
        <f>'Graphiques DE'!$B$45</f>
        <v>0.13449975053963459</v>
      </c>
      <c r="AF47" s="42">
        <f t="shared" si="12"/>
        <v>0.14000000000000001</v>
      </c>
      <c r="AG47" s="69">
        <f>'Graphiques DE'!$B$58 + 'Graphiques DE'!$B$57</f>
        <v>0.53120245324233717</v>
      </c>
      <c r="AH47" s="69">
        <f>'Graphiques DE'!$B$57</f>
        <v>0.13449975053963459</v>
      </c>
      <c r="AI47" s="69">
        <f>'Graphiques DE'!$B$57</f>
        <v>0.13449975053963459</v>
      </c>
      <c r="AJ47" s="36">
        <f t="shared" si="13"/>
        <v>0.16999999999999998</v>
      </c>
      <c r="AK47" s="69">
        <f>'Graphiques DE'!$B$70 + 'Graphiques DE'!$B$69</f>
        <v>0.56816249969801413</v>
      </c>
      <c r="AL47" s="69">
        <f>'Graphiques DE'!$B$69</f>
        <v>0.17994628348179792</v>
      </c>
      <c r="AM47" s="69">
        <f>'Graphiques DE'!$B$69</f>
        <v>0.17994628348179792</v>
      </c>
      <c r="AN47" s="42">
        <f t="shared" si="17"/>
        <v>4.0000000000000008E-2</v>
      </c>
      <c r="AO47" s="69">
        <f>'Graphiques DE'!$B$82 + 'Graphiques DE'!$B$81</f>
        <v>0.62142273561986772</v>
      </c>
      <c r="AP47" s="69">
        <f>'Graphiques DE'!$B$81</f>
        <v>0.18777408697121897</v>
      </c>
      <c r="AQ47" s="69">
        <f>'Graphiques DE'!$B$81</f>
        <v>0.18777408697121897</v>
      </c>
      <c r="AR47" s="36">
        <f t="shared" si="14"/>
        <v>7.9999999999999988E-2</v>
      </c>
      <c r="AS47" s="69">
        <f>'Graphiques DE'!$B$94 + 'Graphiques DE'!$B$93</f>
        <v>0.73690112383285822</v>
      </c>
      <c r="AT47" s="69">
        <f>'Graphiques DE'!$B$93</f>
        <v>0.20383355626529071</v>
      </c>
      <c r="AU47" s="69">
        <f>'Graphiques DE'!$B$93</f>
        <v>0.20383355626529071</v>
      </c>
      <c r="AV47" s="42">
        <f t="shared" si="15"/>
        <v>0.27999999999999997</v>
      </c>
      <c r="AW47" s="69">
        <f>'Graphiques DE'!$B$106 + 'Graphiques DE'!$B$105</f>
        <v>0.83312625588569733</v>
      </c>
      <c r="AX47" s="69">
        <f>'Graphiques DE'!$B$105</f>
        <v>0.23020733696677867</v>
      </c>
      <c r="AY47" s="69">
        <f>'Graphiques DE'!$B$105</f>
        <v>0.23020733696677867</v>
      </c>
      <c r="AZ47" s="36">
        <f t="shared" si="18"/>
        <v>8.0000000000000016E-2</v>
      </c>
      <c r="BA47" s="69">
        <f>'Graphiques DE'!$B$118 + 'Graphiques DE'!$B$117</f>
        <v>0.65426085726737337</v>
      </c>
      <c r="BB47" s="69">
        <f>'Graphiques DE'!$B$117</f>
        <v>0.15143653294304904</v>
      </c>
      <c r="BC47" s="69">
        <f>'Graphiques DE'!$B$117</f>
        <v>0.15143653294304904</v>
      </c>
      <c r="BD47" s="42">
        <f t="shared" si="19"/>
        <v>8.0000000000000016E-2</v>
      </c>
      <c r="BE47" s="69">
        <f>'Graphiques DE'!$B$130 + 'Graphiques DE'!$B$129</f>
        <v>0.61541298732488015</v>
      </c>
      <c r="BF47" s="69">
        <f>'Graphiques DE'!$B$129</f>
        <v>0.15384541975731275</v>
      </c>
      <c r="BG47" s="69">
        <f>'Graphiques DE'!$B$129</f>
        <v>0.15384541975731275</v>
      </c>
      <c r="BH47" s="36">
        <f t="shared" si="20"/>
        <v>4.9999999999999989E-2</v>
      </c>
      <c r="BI47" s="69">
        <f>'Graphiques DE'!$B$142 + 'Graphiques DE'!$B$141</f>
        <v>0.59715869831984925</v>
      </c>
      <c r="BJ47" s="69">
        <f>'Graphiques DE'!$B$141</f>
        <v>0.16549653615768714</v>
      </c>
      <c r="BK47" s="69">
        <f>'Graphiques DE'!$B$141</f>
        <v>0.16549653615768714</v>
      </c>
      <c r="BL47" s="42">
        <f t="shared" si="21"/>
        <v>0.14999999999999997</v>
      </c>
      <c r="BM47" s="69">
        <f>'Graphiques DE'!$B$154 + 'Graphiques DE'!$B$153</f>
        <v>0.51993603839279889</v>
      </c>
      <c r="BN47" s="69">
        <f>'Graphiques DE'!$B$153</f>
        <v>0.19389549785225843</v>
      </c>
      <c r="BO47" s="69">
        <f>'Graphiques DE'!$B$153</f>
        <v>0.19389549785225843</v>
      </c>
      <c r="BP47" s="36">
        <f t="shared" si="22"/>
        <v>8.9999999999999969E-2</v>
      </c>
      <c r="BQ47" s="69">
        <f>'Graphiques DE'!$B$166 + 'Graphiques DE'!$B$165</f>
        <v>0.4734434170029016</v>
      </c>
      <c r="BR47" s="69">
        <f>'Graphiques DE'!$B$165</f>
        <v>0.17891638997587456</v>
      </c>
      <c r="BS47" s="69">
        <f>'Graphiques DE'!$B$165</f>
        <v>0.17891638997587456</v>
      </c>
      <c r="BT47" s="42">
        <f t="shared" si="23"/>
        <v>0.1</v>
      </c>
      <c r="BU47" s="69">
        <f>'Graphiques DE'!$B$178 + 'Graphiques DE'!$B$177</f>
        <v>0.44200824799043215</v>
      </c>
      <c r="BV47" s="69">
        <f>'Graphiques DE'!$B$177</f>
        <v>0.16281905880124295</v>
      </c>
      <c r="BW47" s="69">
        <f>'Graphiques DE'!$B$177</f>
        <v>0.16281905880124295</v>
      </c>
      <c r="BX47" s="36">
        <f t="shared" si="24"/>
        <v>5.0000000000000017E-2</v>
      </c>
      <c r="BY47" s="69">
        <f>'Graphiques DE'!$B$190 + 'Graphiques DE'!$B$189</f>
        <v>0.46971044869251488</v>
      </c>
      <c r="BZ47" s="69">
        <f>'Graphiques DE'!$B$189</f>
        <v>0.17112936761143382</v>
      </c>
      <c r="CA47" s="69">
        <f>'Graphiques DE'!$B$189</f>
        <v>0.17112936761143382</v>
      </c>
    </row>
    <row r="48" spans="1:79">
      <c r="A48" s="72">
        <v>43556</v>
      </c>
      <c r="B48" s="68">
        <f t="shared" si="16"/>
        <v>47</v>
      </c>
      <c r="C48" s="19">
        <v>53012728</v>
      </c>
      <c r="D48" s="68" t="e">
        <f>NA()</f>
        <v>#N/A</v>
      </c>
      <c r="E48" s="29">
        <v>0.11</v>
      </c>
      <c r="F48" s="27">
        <v>0.18</v>
      </c>
      <c r="G48" s="29">
        <v>0.28000000000000003</v>
      </c>
      <c r="H48" s="27">
        <v>0.19</v>
      </c>
      <c r="I48" s="29">
        <v>0.08</v>
      </c>
      <c r="J48" s="27">
        <v>0.09</v>
      </c>
      <c r="K48" s="29">
        <v>0.3</v>
      </c>
      <c r="L48" s="27">
        <v>0.48</v>
      </c>
      <c r="M48" s="29">
        <v>0.26</v>
      </c>
      <c r="N48" s="27">
        <v>0.26</v>
      </c>
      <c r="O48" s="29">
        <v>0.2</v>
      </c>
      <c r="P48" s="27">
        <v>0.35</v>
      </c>
      <c r="Q48" s="29">
        <v>0.2</v>
      </c>
      <c r="R48" s="27">
        <v>0.1</v>
      </c>
      <c r="S48" s="29">
        <v>0.12</v>
      </c>
      <c r="T48" s="36">
        <f t="shared" si="9"/>
        <v>6.0000000000000012E-2</v>
      </c>
      <c r="U48" s="69">
        <f>'Graphiques DE'!$B$22 + 'Graphiques DE'!$B$21</f>
        <v>0.28515834799243711</v>
      </c>
      <c r="V48" s="69">
        <f>'Graphiques DE'!$B$21</f>
        <v>9.5874564208653326E-2</v>
      </c>
      <c r="W48" s="69">
        <f>'Graphiques DE'!$B$21</f>
        <v>9.5874564208653326E-2</v>
      </c>
      <c r="X48" s="42">
        <f t="shared" si="10"/>
        <v>0.22999999999999998</v>
      </c>
      <c r="Y48" s="69">
        <f>'Graphiques DE'!$B$34 + 'Graphiques DE'!$B$33</f>
        <v>0.65151501094159259</v>
      </c>
      <c r="Z48" s="69">
        <f>'Graphiques DE'!$B$33</f>
        <v>0.20747447040105213</v>
      </c>
      <c r="AA48" s="69">
        <f>'Graphiques DE'!$B$33</f>
        <v>0.20747447040105213</v>
      </c>
      <c r="AB48" s="36">
        <f t="shared" si="11"/>
        <v>0.22000000000000003</v>
      </c>
      <c r="AC48" s="69">
        <f>'Graphiques DE'!$B$46 + 'Graphiques DE'!$B$45</f>
        <v>0.3813105613504455</v>
      </c>
      <c r="AD48" s="69">
        <f>'Graphiques DE'!$B$45</f>
        <v>0.13449975053963459</v>
      </c>
      <c r="AE48" s="69">
        <f>'Graphiques DE'!$B$45</f>
        <v>0.13449975053963459</v>
      </c>
      <c r="AF48" s="42">
        <f t="shared" si="12"/>
        <v>1.0000000000000009E-2</v>
      </c>
      <c r="AG48" s="69">
        <f>'Graphiques DE'!$B$58 + 'Graphiques DE'!$B$57</f>
        <v>0.53120245324233717</v>
      </c>
      <c r="AH48" s="69">
        <f>'Graphiques DE'!$B$57</f>
        <v>0.13449975053963459</v>
      </c>
      <c r="AI48" s="69">
        <f>'Graphiques DE'!$B$57</f>
        <v>0.13449975053963459</v>
      </c>
      <c r="AJ48" s="36">
        <f t="shared" si="13"/>
        <v>0.11</v>
      </c>
      <c r="AK48" s="69">
        <f>'Graphiques DE'!$B$70 + 'Graphiques DE'!$B$69</f>
        <v>0.56816249969801413</v>
      </c>
      <c r="AL48" s="69">
        <f>'Graphiques DE'!$B$69</f>
        <v>0.17994628348179792</v>
      </c>
      <c r="AM48" s="69">
        <f>'Graphiques DE'!$B$69</f>
        <v>0.17994628348179792</v>
      </c>
      <c r="AN48" s="42">
        <f t="shared" si="17"/>
        <v>0.16</v>
      </c>
      <c r="AO48" s="69">
        <f>'Graphiques DE'!$B$82 + 'Graphiques DE'!$B$81</f>
        <v>0.62142273561986772</v>
      </c>
      <c r="AP48" s="69">
        <f>'Graphiques DE'!$B$81</f>
        <v>0.18777408697121897</v>
      </c>
      <c r="AQ48" s="69">
        <f>'Graphiques DE'!$B$81</f>
        <v>0.18777408697121897</v>
      </c>
      <c r="AR48" s="36">
        <f t="shared" si="14"/>
        <v>0.10000000000000003</v>
      </c>
      <c r="AS48" s="69">
        <f>'Graphiques DE'!$B$94 + 'Graphiques DE'!$B$93</f>
        <v>0.73690112383285822</v>
      </c>
      <c r="AT48" s="69">
        <f>'Graphiques DE'!$B$93</f>
        <v>0.20383355626529071</v>
      </c>
      <c r="AU48" s="69">
        <f>'Graphiques DE'!$B$93</f>
        <v>0.20383355626529071</v>
      </c>
      <c r="AV48" s="42">
        <f t="shared" si="15"/>
        <v>6.0000000000000053E-2</v>
      </c>
      <c r="AW48" s="69">
        <f>'Graphiques DE'!$B$106 + 'Graphiques DE'!$B$105</f>
        <v>0.83312625588569733</v>
      </c>
      <c r="AX48" s="69">
        <f>'Graphiques DE'!$B$105</f>
        <v>0.23020733696677867</v>
      </c>
      <c r="AY48" s="69">
        <f>'Graphiques DE'!$B$105</f>
        <v>0.23020733696677867</v>
      </c>
      <c r="AZ48" s="36">
        <f t="shared" si="18"/>
        <v>0.10999999999999999</v>
      </c>
      <c r="BA48" s="69">
        <f>'Graphiques DE'!$B$118 + 'Graphiques DE'!$B$117</f>
        <v>0.65426085726737337</v>
      </c>
      <c r="BB48" s="69">
        <f>'Graphiques DE'!$B$117</f>
        <v>0.15143653294304904</v>
      </c>
      <c r="BC48" s="69">
        <f>'Graphiques DE'!$B$117</f>
        <v>0.15143653294304904</v>
      </c>
      <c r="BD48" s="42">
        <f t="shared" si="19"/>
        <v>8.9999999999999969E-2</v>
      </c>
      <c r="BE48" s="69">
        <f>'Graphiques DE'!$B$130 + 'Graphiques DE'!$B$129</f>
        <v>0.61541298732488015</v>
      </c>
      <c r="BF48" s="69">
        <f>'Graphiques DE'!$B$129</f>
        <v>0.15384541975731275</v>
      </c>
      <c r="BG48" s="69">
        <f>'Graphiques DE'!$B$129</f>
        <v>0.15384541975731275</v>
      </c>
      <c r="BH48" s="36">
        <f t="shared" si="20"/>
        <v>0.2</v>
      </c>
      <c r="BI48" s="69">
        <f>'Graphiques DE'!$B$142 + 'Graphiques DE'!$B$141</f>
        <v>0.59715869831984925</v>
      </c>
      <c r="BJ48" s="69">
        <f>'Graphiques DE'!$B$141</f>
        <v>0.16549653615768714</v>
      </c>
      <c r="BK48" s="69">
        <f>'Graphiques DE'!$B$141</f>
        <v>0.16549653615768714</v>
      </c>
      <c r="BL48" s="42">
        <f t="shared" si="21"/>
        <v>0.16000000000000003</v>
      </c>
      <c r="BM48" s="69">
        <f>'Graphiques DE'!$B$154 + 'Graphiques DE'!$B$153</f>
        <v>0.51993603839279889</v>
      </c>
      <c r="BN48" s="69">
        <f>'Graphiques DE'!$B$153</f>
        <v>0.19389549785225843</v>
      </c>
      <c r="BO48" s="69">
        <f>'Graphiques DE'!$B$153</f>
        <v>0.19389549785225843</v>
      </c>
      <c r="BP48" s="36">
        <f t="shared" si="22"/>
        <v>0.28999999999999998</v>
      </c>
      <c r="BQ48" s="69">
        <f>'Graphiques DE'!$B$166 + 'Graphiques DE'!$B$165</f>
        <v>0.4734434170029016</v>
      </c>
      <c r="BR48" s="69">
        <f>'Graphiques DE'!$B$165</f>
        <v>0.17891638997587456</v>
      </c>
      <c r="BS48" s="69">
        <f>'Graphiques DE'!$B$165</f>
        <v>0.17891638997587456</v>
      </c>
      <c r="BT48" s="42">
        <f t="shared" si="23"/>
        <v>0.29000000000000004</v>
      </c>
      <c r="BU48" s="69">
        <f>'Graphiques DE'!$B$178 + 'Graphiques DE'!$B$177</f>
        <v>0.44200824799043215</v>
      </c>
      <c r="BV48" s="69">
        <f>'Graphiques DE'!$B$177</f>
        <v>0.16281905880124295</v>
      </c>
      <c r="BW48" s="69">
        <f>'Graphiques DE'!$B$177</f>
        <v>0.16281905880124295</v>
      </c>
      <c r="BX48" s="36">
        <f t="shared" si="24"/>
        <v>0.28000000000000003</v>
      </c>
      <c r="BY48" s="69">
        <f>'Graphiques DE'!$B$190 + 'Graphiques DE'!$B$189</f>
        <v>0.46971044869251488</v>
      </c>
      <c r="BZ48" s="69">
        <f>'Graphiques DE'!$B$189</f>
        <v>0.17112936761143382</v>
      </c>
      <c r="CA48" s="69">
        <f>'Graphiques DE'!$B$189</f>
        <v>0.17112936761143382</v>
      </c>
    </row>
    <row r="49" spans="1:79">
      <c r="A49" s="72">
        <v>43556</v>
      </c>
      <c r="B49" s="68">
        <f t="shared" si="16"/>
        <v>48</v>
      </c>
      <c r="C49" s="19">
        <v>53012729</v>
      </c>
      <c r="D49" s="68" t="e">
        <f>NA()</f>
        <v>#N/A</v>
      </c>
      <c r="E49" s="29">
        <v>0.17</v>
      </c>
      <c r="F49" s="27">
        <v>0.41</v>
      </c>
      <c r="G49" s="29">
        <v>0.06</v>
      </c>
      <c r="H49" s="27">
        <v>0.18</v>
      </c>
      <c r="I49" s="29">
        <v>0.19</v>
      </c>
      <c r="J49" s="27">
        <v>0.25</v>
      </c>
      <c r="K49" s="29">
        <v>0.4</v>
      </c>
      <c r="L49" s="27">
        <v>0.54</v>
      </c>
      <c r="M49" s="29">
        <v>0.37</v>
      </c>
      <c r="N49" s="27">
        <v>0.35</v>
      </c>
      <c r="O49" s="29">
        <v>0.4</v>
      </c>
      <c r="P49" s="27">
        <v>0.51</v>
      </c>
      <c r="Q49" s="29">
        <v>0.49</v>
      </c>
      <c r="R49" s="27">
        <v>0.39</v>
      </c>
      <c r="S49" s="29">
        <v>0.4</v>
      </c>
      <c r="T49" s="36">
        <f t="shared" si="9"/>
        <v>0.13999999999999999</v>
      </c>
      <c r="U49" s="69">
        <f>'Graphiques DE'!$B$22 + 'Graphiques DE'!$B$21</f>
        <v>0.28515834799243711</v>
      </c>
      <c r="V49" s="69">
        <f>'Graphiques DE'!$B$21</f>
        <v>9.5874564208653326E-2</v>
      </c>
      <c r="W49" s="69">
        <f>'Graphiques DE'!$B$21</f>
        <v>9.5874564208653326E-2</v>
      </c>
      <c r="X49" s="42">
        <f t="shared" si="10"/>
        <v>0.12000000000000005</v>
      </c>
      <c r="Y49" s="69">
        <f>'Graphiques DE'!$B$34 + 'Graphiques DE'!$B$33</f>
        <v>0.65151501094159259</v>
      </c>
      <c r="Z49" s="69">
        <f>'Graphiques DE'!$B$33</f>
        <v>0.20747447040105213</v>
      </c>
      <c r="AA49" s="69">
        <f>'Graphiques DE'!$B$33</f>
        <v>0.20747447040105213</v>
      </c>
      <c r="AB49" s="36">
        <f t="shared" si="11"/>
        <v>0.09</v>
      </c>
      <c r="AC49" s="69">
        <f>'Graphiques DE'!$B$46 + 'Graphiques DE'!$B$45</f>
        <v>0.3813105613504455</v>
      </c>
      <c r="AD49" s="69">
        <f>'Graphiques DE'!$B$45</f>
        <v>0.13449975053963459</v>
      </c>
      <c r="AE49" s="69">
        <f>'Graphiques DE'!$B$45</f>
        <v>0.13449975053963459</v>
      </c>
      <c r="AF49" s="42">
        <f t="shared" si="12"/>
        <v>7.0000000000000007E-2</v>
      </c>
      <c r="AG49" s="69">
        <f>'Graphiques DE'!$B$58 + 'Graphiques DE'!$B$57</f>
        <v>0.53120245324233717</v>
      </c>
      <c r="AH49" s="69">
        <f>'Graphiques DE'!$B$57</f>
        <v>0.13449975053963459</v>
      </c>
      <c r="AI49" s="69">
        <f>'Graphiques DE'!$B$57</f>
        <v>0.13449975053963459</v>
      </c>
      <c r="AJ49" s="36">
        <f t="shared" si="13"/>
        <v>1.0000000000000009E-2</v>
      </c>
      <c r="AK49" s="69">
        <f>'Graphiques DE'!$B$70 + 'Graphiques DE'!$B$69</f>
        <v>0.56816249969801413</v>
      </c>
      <c r="AL49" s="69">
        <f>'Graphiques DE'!$B$69</f>
        <v>0.17994628348179792</v>
      </c>
      <c r="AM49" s="69">
        <f>'Graphiques DE'!$B$69</f>
        <v>0.17994628348179792</v>
      </c>
      <c r="AN49" s="42">
        <f t="shared" si="17"/>
        <v>1.0000000000000009E-2</v>
      </c>
      <c r="AO49" s="69">
        <f>'Graphiques DE'!$B$82 + 'Graphiques DE'!$B$81</f>
        <v>0.62142273561986772</v>
      </c>
      <c r="AP49" s="69">
        <f>'Graphiques DE'!$B$81</f>
        <v>0.18777408697121897</v>
      </c>
      <c r="AQ49" s="69">
        <f>'Graphiques DE'!$B$81</f>
        <v>0.18777408697121897</v>
      </c>
      <c r="AR49" s="36">
        <f t="shared" si="14"/>
        <v>3.0000000000000027E-2</v>
      </c>
      <c r="AS49" s="69">
        <f>'Graphiques DE'!$B$94 + 'Graphiques DE'!$B$93</f>
        <v>0.73690112383285822</v>
      </c>
      <c r="AT49" s="69">
        <f>'Graphiques DE'!$B$93</f>
        <v>0.20383355626529071</v>
      </c>
      <c r="AU49" s="69">
        <f>'Graphiques DE'!$B$93</f>
        <v>0.20383355626529071</v>
      </c>
      <c r="AV49" s="42">
        <f t="shared" si="15"/>
        <v>0.10000000000000003</v>
      </c>
      <c r="AW49" s="69">
        <f>'Graphiques DE'!$B$106 + 'Graphiques DE'!$B$105</f>
        <v>0.83312625588569733</v>
      </c>
      <c r="AX49" s="69">
        <f>'Graphiques DE'!$B$105</f>
        <v>0.23020733696677867</v>
      </c>
      <c r="AY49" s="69">
        <f>'Graphiques DE'!$B$105</f>
        <v>0.23020733696677867</v>
      </c>
      <c r="AZ49" s="36">
        <f t="shared" si="18"/>
        <v>3.999999999999998E-2</v>
      </c>
      <c r="BA49" s="69">
        <f>'Graphiques DE'!$B$118 + 'Graphiques DE'!$B$117</f>
        <v>0.65426085726737337</v>
      </c>
      <c r="BB49" s="69">
        <f>'Graphiques DE'!$B$117</f>
        <v>0.15143653294304904</v>
      </c>
      <c r="BC49" s="69">
        <f>'Graphiques DE'!$B$117</f>
        <v>0.15143653294304904</v>
      </c>
      <c r="BD49" s="42">
        <f t="shared" si="19"/>
        <v>7.0000000000000007E-2</v>
      </c>
      <c r="BE49" s="69">
        <f>'Graphiques DE'!$B$130 + 'Graphiques DE'!$B$129</f>
        <v>0.61541298732488015</v>
      </c>
      <c r="BF49" s="69">
        <f>'Graphiques DE'!$B$129</f>
        <v>0.15384541975731275</v>
      </c>
      <c r="BG49" s="69">
        <f>'Graphiques DE'!$B$129</f>
        <v>0.15384541975731275</v>
      </c>
      <c r="BH49" s="36">
        <f t="shared" si="20"/>
        <v>4.9999999999999989E-2</v>
      </c>
      <c r="BI49" s="69">
        <f>'Graphiques DE'!$B$142 + 'Graphiques DE'!$B$141</f>
        <v>0.59715869831984925</v>
      </c>
      <c r="BJ49" s="69">
        <f>'Graphiques DE'!$B$141</f>
        <v>0.16549653615768714</v>
      </c>
      <c r="BK49" s="69">
        <f>'Graphiques DE'!$B$141</f>
        <v>0.16549653615768714</v>
      </c>
      <c r="BL49" s="42">
        <f t="shared" si="21"/>
        <v>0.16000000000000003</v>
      </c>
      <c r="BM49" s="69">
        <f>'Graphiques DE'!$B$154 + 'Graphiques DE'!$B$153</f>
        <v>0.51993603839279889</v>
      </c>
      <c r="BN49" s="69">
        <f>'Graphiques DE'!$B$153</f>
        <v>0.19389549785225843</v>
      </c>
      <c r="BO49" s="69">
        <f>'Graphiques DE'!$B$153</f>
        <v>0.19389549785225843</v>
      </c>
      <c r="BP49" s="36">
        <f t="shared" si="22"/>
        <v>7.999999999999996E-2</v>
      </c>
      <c r="BQ49" s="69">
        <f>'Graphiques DE'!$B$166 + 'Graphiques DE'!$B$165</f>
        <v>0.4734434170029016</v>
      </c>
      <c r="BR49" s="69">
        <f>'Graphiques DE'!$B$165</f>
        <v>0.17891638997587456</v>
      </c>
      <c r="BS49" s="69">
        <f>'Graphiques DE'!$B$165</f>
        <v>0.17891638997587456</v>
      </c>
      <c r="BT49" s="42">
        <f t="shared" si="23"/>
        <v>3.0000000000000027E-2</v>
      </c>
      <c r="BU49" s="69">
        <f>'Graphiques DE'!$B$178 + 'Graphiques DE'!$B$177</f>
        <v>0.44200824799043215</v>
      </c>
      <c r="BV49" s="69">
        <f>'Graphiques DE'!$B$177</f>
        <v>0.16281905880124295</v>
      </c>
      <c r="BW49" s="69">
        <f>'Graphiques DE'!$B$177</f>
        <v>0.16281905880124295</v>
      </c>
      <c r="BX49" s="36">
        <f t="shared" si="24"/>
        <v>0.18000000000000002</v>
      </c>
      <c r="BY49" s="69">
        <f>'Graphiques DE'!$B$190 + 'Graphiques DE'!$B$189</f>
        <v>0.46971044869251488</v>
      </c>
      <c r="BZ49" s="69">
        <f>'Graphiques DE'!$B$189</f>
        <v>0.17112936761143382</v>
      </c>
      <c r="CA49" s="69">
        <f>'Graphiques DE'!$B$189</f>
        <v>0.17112936761143382</v>
      </c>
    </row>
    <row r="50" spans="1:79">
      <c r="A50" s="72">
        <v>43556</v>
      </c>
      <c r="B50" s="68">
        <f t="shared" si="16"/>
        <v>49</v>
      </c>
      <c r="C50" s="19">
        <v>53020802</v>
      </c>
      <c r="D50" s="68" t="e">
        <f>NA()</f>
        <v>#N/A</v>
      </c>
      <c r="E50" s="29">
        <v>0.31</v>
      </c>
      <c r="F50" s="27">
        <v>0.53</v>
      </c>
      <c r="G50" s="29">
        <v>0.15</v>
      </c>
      <c r="H50" s="27">
        <v>0.25</v>
      </c>
      <c r="I50" s="29">
        <v>0.2</v>
      </c>
      <c r="J50" s="27">
        <v>0.26</v>
      </c>
      <c r="K50" s="29">
        <v>0.37</v>
      </c>
      <c r="L50" s="27">
        <v>0.44</v>
      </c>
      <c r="M50" s="29">
        <v>0.41</v>
      </c>
      <c r="N50" s="27">
        <v>0.42</v>
      </c>
      <c r="O50" s="29">
        <v>0.45</v>
      </c>
      <c r="P50" s="27">
        <v>0.67</v>
      </c>
      <c r="Q50" s="29">
        <v>0.56999999999999995</v>
      </c>
      <c r="R50" s="27">
        <v>0.36</v>
      </c>
      <c r="S50" s="29">
        <v>0.22</v>
      </c>
      <c r="T50" s="36">
        <f t="shared" si="9"/>
        <v>0.27</v>
      </c>
      <c r="U50" s="69">
        <f>'Graphiques DE'!$B$22 + 'Graphiques DE'!$B$21</f>
        <v>0.28515834799243711</v>
      </c>
      <c r="V50" s="69">
        <f>'Graphiques DE'!$B$21</f>
        <v>9.5874564208653326E-2</v>
      </c>
      <c r="W50" s="69">
        <f>'Graphiques DE'!$B$21</f>
        <v>9.5874564208653326E-2</v>
      </c>
      <c r="X50" s="42">
        <f t="shared" si="10"/>
        <v>0.19999999999999996</v>
      </c>
      <c r="Y50" s="69">
        <f>'Graphiques DE'!$B$34 + 'Graphiques DE'!$B$33</f>
        <v>0.65151501094159259</v>
      </c>
      <c r="Z50" s="69">
        <f>'Graphiques DE'!$B$33</f>
        <v>0.20747447040105213</v>
      </c>
      <c r="AA50" s="69">
        <f>'Graphiques DE'!$B$33</f>
        <v>0.20747447040105213</v>
      </c>
      <c r="AB50" s="36">
        <f t="shared" si="11"/>
        <v>0.09</v>
      </c>
      <c r="AC50" s="69">
        <f>'Graphiques DE'!$B$46 + 'Graphiques DE'!$B$45</f>
        <v>0.3813105613504455</v>
      </c>
      <c r="AD50" s="69">
        <f>'Graphiques DE'!$B$45</f>
        <v>0.13449975053963459</v>
      </c>
      <c r="AE50" s="69">
        <f>'Graphiques DE'!$B$45</f>
        <v>0.13449975053963459</v>
      </c>
      <c r="AF50" s="42">
        <f t="shared" si="12"/>
        <v>0.26</v>
      </c>
      <c r="AG50" s="69">
        <f>'Graphiques DE'!$B$58 + 'Graphiques DE'!$B$57</f>
        <v>0.53120245324233717</v>
      </c>
      <c r="AH50" s="69">
        <f>'Graphiques DE'!$B$57</f>
        <v>0.13449975053963459</v>
      </c>
      <c r="AI50" s="69">
        <f>'Graphiques DE'!$B$57</f>
        <v>0.13449975053963459</v>
      </c>
      <c r="AJ50" s="36">
        <f t="shared" si="13"/>
        <v>0.35000000000000003</v>
      </c>
      <c r="AK50" s="69">
        <f>'Graphiques DE'!$B$70 + 'Graphiques DE'!$B$69</f>
        <v>0.56816249969801413</v>
      </c>
      <c r="AL50" s="69">
        <f>'Graphiques DE'!$B$69</f>
        <v>0.17994628348179792</v>
      </c>
      <c r="AM50" s="69">
        <f>'Graphiques DE'!$B$69</f>
        <v>0.17994628348179792</v>
      </c>
      <c r="AN50" s="42">
        <f t="shared" si="17"/>
        <v>0.39</v>
      </c>
      <c r="AO50" s="69">
        <f>'Graphiques DE'!$B$82 + 'Graphiques DE'!$B$81</f>
        <v>0.62142273561986772</v>
      </c>
      <c r="AP50" s="69">
        <f>'Graphiques DE'!$B$81</f>
        <v>0.18777408697121897</v>
      </c>
      <c r="AQ50" s="69">
        <f>'Graphiques DE'!$B$81</f>
        <v>0.18777408697121897</v>
      </c>
      <c r="AR50" s="36">
        <f t="shared" si="14"/>
        <v>0.32999999999999996</v>
      </c>
      <c r="AS50" s="69">
        <f>'Graphiques DE'!$B$94 + 'Graphiques DE'!$B$93</f>
        <v>0.73690112383285822</v>
      </c>
      <c r="AT50" s="69">
        <f>'Graphiques DE'!$B$93</f>
        <v>0.20383355626529071</v>
      </c>
      <c r="AU50" s="69">
        <f>'Graphiques DE'!$B$93</f>
        <v>0.20383355626529071</v>
      </c>
      <c r="AV50" s="42">
        <f t="shared" si="15"/>
        <v>0.35000000000000003</v>
      </c>
      <c r="AW50" s="69">
        <f>'Graphiques DE'!$B$106 + 'Graphiques DE'!$B$105</f>
        <v>0.83312625588569733</v>
      </c>
      <c r="AX50" s="69">
        <f>'Graphiques DE'!$B$105</f>
        <v>0.23020733696677867</v>
      </c>
      <c r="AY50" s="69">
        <f>'Graphiques DE'!$B$105</f>
        <v>0.23020733696677867</v>
      </c>
      <c r="AZ50" s="36">
        <f t="shared" si="18"/>
        <v>0.21000000000000002</v>
      </c>
      <c r="BA50" s="69">
        <f>'Graphiques DE'!$B$118 + 'Graphiques DE'!$B$117</f>
        <v>0.65426085726737337</v>
      </c>
      <c r="BB50" s="69">
        <f>'Graphiques DE'!$B$117</f>
        <v>0.15143653294304904</v>
      </c>
      <c r="BC50" s="69">
        <f>'Graphiques DE'!$B$117</f>
        <v>0.15143653294304904</v>
      </c>
      <c r="BD50" s="42">
        <f t="shared" si="19"/>
        <v>0.22000000000000003</v>
      </c>
      <c r="BE50" s="69">
        <f>'Graphiques DE'!$B$130 + 'Graphiques DE'!$B$129</f>
        <v>0.61541298732488015</v>
      </c>
      <c r="BF50" s="69">
        <f>'Graphiques DE'!$B$129</f>
        <v>0.15384541975731275</v>
      </c>
      <c r="BG50" s="69">
        <f>'Graphiques DE'!$B$129</f>
        <v>0.15384541975731275</v>
      </c>
      <c r="BH50" s="36">
        <f t="shared" si="20"/>
        <v>0.21000000000000002</v>
      </c>
      <c r="BI50" s="69">
        <f>'Graphiques DE'!$B$142 + 'Graphiques DE'!$B$141</f>
        <v>0.59715869831984925</v>
      </c>
      <c r="BJ50" s="69">
        <f>'Graphiques DE'!$B$141</f>
        <v>0.16549653615768714</v>
      </c>
      <c r="BK50" s="69">
        <f>'Graphiques DE'!$B$141</f>
        <v>0.16549653615768714</v>
      </c>
      <c r="BL50" s="42">
        <f t="shared" si="21"/>
        <v>7.0000000000000062E-2</v>
      </c>
      <c r="BM50" s="69">
        <f>'Graphiques DE'!$B$154 + 'Graphiques DE'!$B$153</f>
        <v>0.51993603839279889</v>
      </c>
      <c r="BN50" s="69">
        <f>'Graphiques DE'!$B$153</f>
        <v>0.19389549785225843</v>
      </c>
      <c r="BO50" s="69">
        <f>'Graphiques DE'!$B$153</f>
        <v>0.19389549785225843</v>
      </c>
      <c r="BP50" s="36">
        <f t="shared" si="22"/>
        <v>3.9999999999999925E-2</v>
      </c>
      <c r="BQ50" s="69">
        <f>'Graphiques DE'!$B$166 + 'Graphiques DE'!$B$165</f>
        <v>0.4734434170029016</v>
      </c>
      <c r="BR50" s="69">
        <f>'Graphiques DE'!$B$165</f>
        <v>0.17891638997587456</v>
      </c>
      <c r="BS50" s="69">
        <f>'Graphiques DE'!$B$165</f>
        <v>0.17891638997587456</v>
      </c>
      <c r="BT50" s="42">
        <f t="shared" si="23"/>
        <v>0.22999999999999998</v>
      </c>
      <c r="BU50" s="69">
        <f>'Graphiques DE'!$B$178 + 'Graphiques DE'!$B$177</f>
        <v>0.44200824799043215</v>
      </c>
      <c r="BV50" s="69">
        <f>'Graphiques DE'!$B$177</f>
        <v>0.16281905880124295</v>
      </c>
      <c r="BW50" s="69">
        <f>'Graphiques DE'!$B$177</f>
        <v>0.16281905880124295</v>
      </c>
      <c r="BX50" s="36">
        <f t="shared" si="24"/>
        <v>0.34000000000000008</v>
      </c>
      <c r="BY50" s="69">
        <f>'Graphiques DE'!$B$190 + 'Graphiques DE'!$B$189</f>
        <v>0.46971044869251488</v>
      </c>
      <c r="BZ50" s="69">
        <f>'Graphiques DE'!$B$189</f>
        <v>0.17112936761143382</v>
      </c>
      <c r="CA50" s="69">
        <f>'Graphiques DE'!$B$189</f>
        <v>0.17112936761143382</v>
      </c>
    </row>
    <row r="51" spans="1:79">
      <c r="A51" s="72">
        <v>43556</v>
      </c>
      <c r="B51" s="68">
        <f t="shared" si="16"/>
        <v>50</v>
      </c>
      <c r="C51" s="19">
        <v>53022983</v>
      </c>
      <c r="D51" s="68" t="e">
        <f>NA()</f>
        <v>#N/A</v>
      </c>
      <c r="E51" s="29">
        <v>0.04</v>
      </c>
      <c r="F51" s="27">
        <v>0.73</v>
      </c>
      <c r="G51" s="29">
        <v>0.24</v>
      </c>
      <c r="H51" s="27">
        <v>0.51</v>
      </c>
      <c r="I51" s="29">
        <v>0.55000000000000004</v>
      </c>
      <c r="J51" s="27">
        <v>0.65</v>
      </c>
      <c r="K51" s="29">
        <v>0.7</v>
      </c>
      <c r="L51" s="27">
        <v>0.79</v>
      </c>
      <c r="M51" s="29">
        <v>0.62</v>
      </c>
      <c r="N51" s="27">
        <v>0.64</v>
      </c>
      <c r="O51" s="29">
        <v>0.66</v>
      </c>
      <c r="P51" s="27">
        <v>0.6</v>
      </c>
      <c r="Q51" s="29">
        <v>0.53</v>
      </c>
      <c r="R51" s="27">
        <v>0.59</v>
      </c>
      <c r="S51" s="29">
        <v>0.56000000000000005</v>
      </c>
      <c r="T51" s="36">
        <f t="shared" si="9"/>
        <v>7.0000000000000007E-2</v>
      </c>
      <c r="U51" s="69">
        <f>'Graphiques DE'!$B$22 + 'Graphiques DE'!$B$21</f>
        <v>0.28515834799243711</v>
      </c>
      <c r="V51" s="69">
        <f>'Graphiques DE'!$B$21</f>
        <v>9.5874564208653326E-2</v>
      </c>
      <c r="W51" s="69">
        <f>'Graphiques DE'!$B$21</f>
        <v>9.5874564208653326E-2</v>
      </c>
      <c r="X51" s="42">
        <f t="shared" si="10"/>
        <v>0.54</v>
      </c>
      <c r="Y51" s="69">
        <f>'Graphiques DE'!$B$34 + 'Graphiques DE'!$B$33</f>
        <v>0.65151501094159259</v>
      </c>
      <c r="Z51" s="69">
        <f>'Graphiques DE'!$B$33</f>
        <v>0.20747447040105213</v>
      </c>
      <c r="AA51" s="69">
        <f>'Graphiques DE'!$B$33</f>
        <v>0.20747447040105213</v>
      </c>
      <c r="AB51" s="36">
        <f t="shared" si="11"/>
        <v>4.9999999999999989E-2</v>
      </c>
      <c r="AC51" s="69">
        <f>'Graphiques DE'!$B$46 + 'Graphiques DE'!$B$45</f>
        <v>0.3813105613504455</v>
      </c>
      <c r="AD51" s="69">
        <f>'Graphiques DE'!$B$45</f>
        <v>0.13449975053963459</v>
      </c>
      <c r="AE51" s="69">
        <f>'Graphiques DE'!$B$45</f>
        <v>0.13449975053963459</v>
      </c>
      <c r="AF51" s="42">
        <f t="shared" si="12"/>
        <v>0.26</v>
      </c>
      <c r="AG51" s="69">
        <f>'Graphiques DE'!$B$58 + 'Graphiques DE'!$B$57</f>
        <v>0.53120245324233717</v>
      </c>
      <c r="AH51" s="69">
        <f>'Graphiques DE'!$B$57</f>
        <v>0.13449975053963459</v>
      </c>
      <c r="AI51" s="69">
        <f>'Graphiques DE'!$B$57</f>
        <v>0.13449975053963459</v>
      </c>
      <c r="AJ51" s="36">
        <f t="shared" si="13"/>
        <v>0.43000000000000005</v>
      </c>
      <c r="AK51" s="69">
        <f>'Graphiques DE'!$B$70 + 'Graphiques DE'!$B$69</f>
        <v>0.56816249969801413</v>
      </c>
      <c r="AL51" s="69">
        <f>'Graphiques DE'!$B$69</f>
        <v>0.17994628348179792</v>
      </c>
      <c r="AM51" s="69">
        <f>'Graphiques DE'!$B$69</f>
        <v>0.17994628348179792</v>
      </c>
      <c r="AN51" s="42">
        <f t="shared" si="17"/>
        <v>0.47000000000000003</v>
      </c>
      <c r="AO51" s="69">
        <f>'Graphiques DE'!$B$82 + 'Graphiques DE'!$B$81</f>
        <v>0.62142273561986772</v>
      </c>
      <c r="AP51" s="69">
        <f>'Graphiques DE'!$B$81</f>
        <v>0.18777408697121897</v>
      </c>
      <c r="AQ51" s="69">
        <f>'Graphiques DE'!$B$81</f>
        <v>0.18777408697121897</v>
      </c>
      <c r="AR51" s="36">
        <f t="shared" si="14"/>
        <v>0.47</v>
      </c>
      <c r="AS51" s="69">
        <f>'Graphiques DE'!$B$94 + 'Graphiques DE'!$B$93</f>
        <v>0.73690112383285822</v>
      </c>
      <c r="AT51" s="69">
        <f>'Graphiques DE'!$B$93</f>
        <v>0.20383355626529071</v>
      </c>
      <c r="AU51" s="69">
        <f>'Graphiques DE'!$B$93</f>
        <v>0.20383355626529071</v>
      </c>
      <c r="AV51" s="42">
        <f t="shared" si="15"/>
        <v>0.41000000000000003</v>
      </c>
      <c r="AW51" s="69">
        <f>'Graphiques DE'!$B$106 + 'Graphiques DE'!$B$105</f>
        <v>0.83312625588569733</v>
      </c>
      <c r="AX51" s="69">
        <f>'Graphiques DE'!$B$105</f>
        <v>0.23020733696677867</v>
      </c>
      <c r="AY51" s="69">
        <f>'Graphiques DE'!$B$105</f>
        <v>0.23020733696677867</v>
      </c>
      <c r="AZ51" s="36">
        <f t="shared" si="18"/>
        <v>0.37</v>
      </c>
      <c r="BA51" s="69">
        <f>'Graphiques DE'!$B$118 + 'Graphiques DE'!$B$117</f>
        <v>0.65426085726737337</v>
      </c>
      <c r="BB51" s="69">
        <f>'Graphiques DE'!$B$117</f>
        <v>0.15143653294304904</v>
      </c>
      <c r="BC51" s="69">
        <f>'Graphiques DE'!$B$117</f>
        <v>0.15143653294304904</v>
      </c>
      <c r="BD51" s="42">
        <f t="shared" si="19"/>
        <v>0.51</v>
      </c>
      <c r="BE51" s="69">
        <f>'Graphiques DE'!$B$130 + 'Graphiques DE'!$B$129</f>
        <v>0.61541298732488015</v>
      </c>
      <c r="BF51" s="69">
        <f>'Graphiques DE'!$B$129</f>
        <v>0.15384541975731275</v>
      </c>
      <c r="BG51" s="69">
        <f>'Graphiques DE'!$B$129</f>
        <v>0.15384541975731275</v>
      </c>
      <c r="BH51" s="36">
        <f t="shared" si="20"/>
        <v>0.56000000000000005</v>
      </c>
      <c r="BI51" s="69">
        <f>'Graphiques DE'!$B$142 + 'Graphiques DE'!$B$141</f>
        <v>0.59715869831984925</v>
      </c>
      <c r="BJ51" s="69">
        <f>'Graphiques DE'!$B$141</f>
        <v>0.16549653615768714</v>
      </c>
      <c r="BK51" s="69">
        <f>'Graphiques DE'!$B$141</f>
        <v>0.16549653615768714</v>
      </c>
      <c r="BL51" s="42">
        <f t="shared" si="21"/>
        <v>0.25999999999999995</v>
      </c>
      <c r="BM51" s="69">
        <f>'Graphiques DE'!$B$154 + 'Graphiques DE'!$B$153</f>
        <v>0.51993603839279889</v>
      </c>
      <c r="BN51" s="69">
        <f>'Graphiques DE'!$B$153</f>
        <v>0.19389549785225843</v>
      </c>
      <c r="BO51" s="69">
        <f>'Graphiques DE'!$B$153</f>
        <v>0.19389549785225843</v>
      </c>
      <c r="BP51" s="36">
        <f t="shared" si="22"/>
        <v>0.23000000000000004</v>
      </c>
      <c r="BQ51" s="69">
        <f>'Graphiques DE'!$B$166 + 'Graphiques DE'!$B$165</f>
        <v>0.4734434170029016</v>
      </c>
      <c r="BR51" s="69">
        <f>'Graphiques DE'!$B$165</f>
        <v>0.17891638997587456</v>
      </c>
      <c r="BS51" s="69">
        <f>'Graphiques DE'!$B$165</f>
        <v>0.17891638997587456</v>
      </c>
      <c r="BT51" s="42">
        <f t="shared" si="23"/>
        <v>0.21999999999999997</v>
      </c>
      <c r="BU51" s="69">
        <f>'Graphiques DE'!$B$178 + 'Graphiques DE'!$B$177</f>
        <v>0.44200824799043215</v>
      </c>
      <c r="BV51" s="69">
        <f>'Graphiques DE'!$B$177</f>
        <v>0.16281905880124295</v>
      </c>
      <c r="BW51" s="69">
        <f>'Graphiques DE'!$B$177</f>
        <v>0.16281905880124295</v>
      </c>
      <c r="BX51" s="36">
        <f t="shared" si="24"/>
        <v>0.28000000000000003</v>
      </c>
      <c r="BY51" s="69">
        <f>'Graphiques DE'!$B$190 + 'Graphiques DE'!$B$189</f>
        <v>0.46971044869251488</v>
      </c>
      <c r="BZ51" s="69">
        <f>'Graphiques DE'!$B$189</f>
        <v>0.17112936761143382</v>
      </c>
      <c r="CA51" s="69">
        <f>'Graphiques DE'!$B$189</f>
        <v>0.17112936761143382</v>
      </c>
    </row>
    <row r="52" spans="1:79">
      <c r="A52" s="72">
        <v>43556</v>
      </c>
      <c r="B52" s="68">
        <f t="shared" si="16"/>
        <v>51</v>
      </c>
      <c r="C52" s="19">
        <v>53022986</v>
      </c>
      <c r="D52" s="68" t="e">
        <f>NA()</f>
        <v>#N/A</v>
      </c>
      <c r="E52" s="29">
        <v>0.11</v>
      </c>
      <c r="F52" s="27">
        <v>0.19</v>
      </c>
      <c r="G52" s="29">
        <v>0.19</v>
      </c>
      <c r="H52" s="27">
        <v>0.25</v>
      </c>
      <c r="I52" s="29">
        <v>0.12</v>
      </c>
      <c r="J52" s="27">
        <v>0.18</v>
      </c>
      <c r="K52" s="29">
        <v>0.23</v>
      </c>
      <c r="L52" s="27">
        <v>0.38</v>
      </c>
      <c r="M52" s="29">
        <v>0.25</v>
      </c>
      <c r="N52" s="27">
        <v>0.13</v>
      </c>
      <c r="O52" s="29">
        <v>0.1</v>
      </c>
      <c r="P52" s="27">
        <v>0.34</v>
      </c>
      <c r="Q52" s="29">
        <v>0.3</v>
      </c>
      <c r="R52" s="27">
        <v>0.37</v>
      </c>
      <c r="S52" s="29">
        <v>0.28000000000000003</v>
      </c>
      <c r="T52" s="36">
        <f t="shared" si="9"/>
        <v>0.08</v>
      </c>
      <c r="U52" s="69">
        <f>'Graphiques DE'!$B$22 + 'Graphiques DE'!$B$21</f>
        <v>0.28515834799243711</v>
      </c>
      <c r="V52" s="69">
        <f>'Graphiques DE'!$B$21</f>
        <v>9.5874564208653326E-2</v>
      </c>
      <c r="W52" s="69">
        <f>'Graphiques DE'!$B$21</f>
        <v>9.5874564208653326E-2</v>
      </c>
      <c r="X52" s="42">
        <f t="shared" si="10"/>
        <v>0.06</v>
      </c>
      <c r="Y52" s="69">
        <f>'Graphiques DE'!$B$34 + 'Graphiques DE'!$B$33</f>
        <v>0.65151501094159259</v>
      </c>
      <c r="Z52" s="69">
        <f>'Graphiques DE'!$B$33</f>
        <v>0.20747447040105213</v>
      </c>
      <c r="AA52" s="69">
        <f>'Graphiques DE'!$B$33</f>
        <v>0.20747447040105213</v>
      </c>
      <c r="AB52" s="36">
        <f t="shared" si="11"/>
        <v>4.0000000000000008E-2</v>
      </c>
      <c r="AC52" s="69">
        <f>'Graphiques DE'!$B$46 + 'Graphiques DE'!$B$45</f>
        <v>0.3813105613504455</v>
      </c>
      <c r="AD52" s="69">
        <f>'Graphiques DE'!$B$45</f>
        <v>0.13449975053963459</v>
      </c>
      <c r="AE52" s="69">
        <f>'Graphiques DE'!$B$45</f>
        <v>0.13449975053963459</v>
      </c>
      <c r="AF52" s="42">
        <f t="shared" si="12"/>
        <v>0.06</v>
      </c>
      <c r="AG52" s="69">
        <f>'Graphiques DE'!$B$58 + 'Graphiques DE'!$B$57</f>
        <v>0.53120245324233717</v>
      </c>
      <c r="AH52" s="69">
        <f>'Graphiques DE'!$B$57</f>
        <v>0.13449975053963459</v>
      </c>
      <c r="AI52" s="69">
        <f>'Graphiques DE'!$B$57</f>
        <v>0.13449975053963459</v>
      </c>
      <c r="AJ52" s="36">
        <f t="shared" si="13"/>
        <v>0.12</v>
      </c>
      <c r="AK52" s="69">
        <f>'Graphiques DE'!$B$70 + 'Graphiques DE'!$B$69</f>
        <v>0.56816249969801413</v>
      </c>
      <c r="AL52" s="69">
        <f>'Graphiques DE'!$B$69</f>
        <v>0.17994628348179792</v>
      </c>
      <c r="AM52" s="69">
        <f>'Graphiques DE'!$B$69</f>
        <v>0.17994628348179792</v>
      </c>
      <c r="AN52" s="42">
        <f t="shared" si="17"/>
        <v>1.0000000000000009E-2</v>
      </c>
      <c r="AO52" s="69">
        <f>'Graphiques DE'!$B$82 + 'Graphiques DE'!$B$81</f>
        <v>0.62142273561986772</v>
      </c>
      <c r="AP52" s="69">
        <f>'Graphiques DE'!$B$81</f>
        <v>0.18777408697121897</v>
      </c>
      <c r="AQ52" s="69">
        <f>'Graphiques DE'!$B$81</f>
        <v>0.18777408697121897</v>
      </c>
      <c r="AR52" s="36">
        <f t="shared" si="14"/>
        <v>0.12999999999999998</v>
      </c>
      <c r="AS52" s="69">
        <f>'Graphiques DE'!$B$94 + 'Graphiques DE'!$B$93</f>
        <v>0.73690112383285822</v>
      </c>
      <c r="AT52" s="69">
        <f>'Graphiques DE'!$B$93</f>
        <v>0.20383355626529071</v>
      </c>
      <c r="AU52" s="69">
        <f>'Graphiques DE'!$B$93</f>
        <v>0.20383355626529071</v>
      </c>
      <c r="AV52" s="42">
        <f t="shared" si="15"/>
        <v>9.9999999999999978E-2</v>
      </c>
      <c r="AW52" s="69">
        <f>'Graphiques DE'!$B$106 + 'Graphiques DE'!$B$105</f>
        <v>0.83312625588569733</v>
      </c>
      <c r="AX52" s="69">
        <f>'Graphiques DE'!$B$105</f>
        <v>0.23020733696677867</v>
      </c>
      <c r="AY52" s="69">
        <f>'Graphiques DE'!$B$105</f>
        <v>0.23020733696677867</v>
      </c>
      <c r="AZ52" s="36">
        <f t="shared" si="18"/>
        <v>0.15999999999999998</v>
      </c>
      <c r="BA52" s="69">
        <f>'Graphiques DE'!$B$118 + 'Graphiques DE'!$B$117</f>
        <v>0.65426085726737337</v>
      </c>
      <c r="BB52" s="69">
        <f>'Graphiques DE'!$B$117</f>
        <v>0.15143653294304904</v>
      </c>
      <c r="BC52" s="69">
        <f>'Graphiques DE'!$B$117</f>
        <v>0.15143653294304904</v>
      </c>
      <c r="BD52" s="42">
        <f t="shared" si="19"/>
        <v>0.14000000000000001</v>
      </c>
      <c r="BE52" s="69">
        <f>'Graphiques DE'!$B$130 + 'Graphiques DE'!$B$129</f>
        <v>0.61541298732488015</v>
      </c>
      <c r="BF52" s="69">
        <f>'Graphiques DE'!$B$129</f>
        <v>0.15384541975731275</v>
      </c>
      <c r="BG52" s="69">
        <f>'Graphiques DE'!$B$129</f>
        <v>0.15384541975731275</v>
      </c>
      <c r="BH52" s="36">
        <f t="shared" si="20"/>
        <v>0.19999999999999998</v>
      </c>
      <c r="BI52" s="69">
        <f>'Graphiques DE'!$B$142 + 'Graphiques DE'!$B$141</f>
        <v>0.59715869831984925</v>
      </c>
      <c r="BJ52" s="69">
        <f>'Graphiques DE'!$B$141</f>
        <v>0.16549653615768714</v>
      </c>
      <c r="BK52" s="69">
        <f>'Graphiques DE'!$B$141</f>
        <v>0.16549653615768714</v>
      </c>
      <c r="BL52" s="42">
        <f t="shared" si="21"/>
        <v>0.16000000000000003</v>
      </c>
      <c r="BM52" s="69">
        <f>'Graphiques DE'!$B$154 + 'Graphiques DE'!$B$153</f>
        <v>0.51993603839279889</v>
      </c>
      <c r="BN52" s="69">
        <f>'Graphiques DE'!$B$153</f>
        <v>0.19389549785225843</v>
      </c>
      <c r="BO52" s="69">
        <f>'Graphiques DE'!$B$153</f>
        <v>0.19389549785225843</v>
      </c>
      <c r="BP52" s="36">
        <f t="shared" si="22"/>
        <v>7.9999999999999988E-2</v>
      </c>
      <c r="BQ52" s="69">
        <f>'Graphiques DE'!$B$166 + 'Graphiques DE'!$B$165</f>
        <v>0.4734434170029016</v>
      </c>
      <c r="BR52" s="69">
        <f>'Graphiques DE'!$B$165</f>
        <v>0.17891638997587456</v>
      </c>
      <c r="BS52" s="69">
        <f>'Graphiques DE'!$B$165</f>
        <v>0.17891638997587456</v>
      </c>
      <c r="BT52" s="42">
        <f t="shared" si="23"/>
        <v>0.13999999999999999</v>
      </c>
      <c r="BU52" s="69">
        <f>'Graphiques DE'!$B$178 + 'Graphiques DE'!$B$177</f>
        <v>0.44200824799043215</v>
      </c>
      <c r="BV52" s="69">
        <f>'Graphiques DE'!$B$177</f>
        <v>0.16281905880124295</v>
      </c>
      <c r="BW52" s="69">
        <f>'Graphiques DE'!$B$177</f>
        <v>0.16281905880124295</v>
      </c>
      <c r="BX52" s="36">
        <f t="shared" si="24"/>
        <v>0.16000000000000003</v>
      </c>
      <c r="BY52" s="69">
        <f>'Graphiques DE'!$B$190 + 'Graphiques DE'!$B$189</f>
        <v>0.46971044869251488</v>
      </c>
      <c r="BZ52" s="69">
        <f>'Graphiques DE'!$B$189</f>
        <v>0.17112936761143382</v>
      </c>
      <c r="CA52" s="69">
        <f>'Graphiques DE'!$B$189</f>
        <v>0.17112936761143382</v>
      </c>
    </row>
    <row r="53" spans="1:79">
      <c r="A53" s="72">
        <v>43556</v>
      </c>
      <c r="B53" s="68">
        <f t="shared" si="16"/>
        <v>52</v>
      </c>
      <c r="C53" s="19">
        <v>53022987</v>
      </c>
      <c r="D53" s="68" t="e">
        <f>NA()</f>
        <v>#N/A</v>
      </c>
      <c r="E53" s="29">
        <v>0.03</v>
      </c>
      <c r="F53" s="27">
        <v>0.25</v>
      </c>
      <c r="G53" s="29">
        <v>0.23</v>
      </c>
      <c r="H53" s="27">
        <v>0.31</v>
      </c>
      <c r="I53" s="29">
        <v>0.24</v>
      </c>
      <c r="J53" s="27">
        <v>0.19</v>
      </c>
      <c r="K53" s="29">
        <v>0.36</v>
      </c>
      <c r="L53" s="27">
        <v>0.48</v>
      </c>
      <c r="M53" s="29">
        <v>0.41</v>
      </c>
      <c r="N53" s="27">
        <v>0.27</v>
      </c>
      <c r="O53" s="29">
        <v>0.3</v>
      </c>
      <c r="P53" s="27">
        <v>0.18</v>
      </c>
      <c r="Q53" s="29">
        <v>0.22</v>
      </c>
      <c r="R53" s="27">
        <v>0.23</v>
      </c>
      <c r="S53" s="29">
        <v>0.12</v>
      </c>
      <c r="T53" s="36">
        <f t="shared" si="9"/>
        <v>0.11000000000000001</v>
      </c>
      <c r="U53" s="69">
        <f>'Graphiques DE'!$B$22 + 'Graphiques DE'!$B$21</f>
        <v>0.28515834799243711</v>
      </c>
      <c r="V53" s="69">
        <f>'Graphiques DE'!$B$21</f>
        <v>9.5874564208653326E-2</v>
      </c>
      <c r="W53" s="69">
        <f>'Graphiques DE'!$B$21</f>
        <v>9.5874564208653326E-2</v>
      </c>
      <c r="X53" s="42">
        <f t="shared" si="10"/>
        <v>0.5</v>
      </c>
      <c r="Y53" s="69">
        <f>'Graphiques DE'!$B$34 + 'Graphiques DE'!$B$33</f>
        <v>0.65151501094159259</v>
      </c>
      <c r="Z53" s="69">
        <f>'Graphiques DE'!$B$33</f>
        <v>0.20747447040105213</v>
      </c>
      <c r="AA53" s="69">
        <f>'Graphiques DE'!$B$33</f>
        <v>0.20747447040105213</v>
      </c>
      <c r="AB53" s="36">
        <f t="shared" si="11"/>
        <v>0.15</v>
      </c>
      <c r="AC53" s="69">
        <f>'Graphiques DE'!$B$46 + 'Graphiques DE'!$B$45</f>
        <v>0.3813105613504455</v>
      </c>
      <c r="AD53" s="69">
        <f>'Graphiques DE'!$B$45</f>
        <v>0.13449975053963459</v>
      </c>
      <c r="AE53" s="69">
        <f>'Graphiques DE'!$B$45</f>
        <v>0.13449975053963459</v>
      </c>
      <c r="AF53" s="42">
        <f t="shared" si="12"/>
        <v>0.34</v>
      </c>
      <c r="AG53" s="69">
        <f>'Graphiques DE'!$B$58 + 'Graphiques DE'!$B$57</f>
        <v>0.53120245324233717</v>
      </c>
      <c r="AH53" s="69">
        <f>'Graphiques DE'!$B$57</f>
        <v>0.13449975053963459</v>
      </c>
      <c r="AI53" s="69">
        <f>'Graphiques DE'!$B$57</f>
        <v>0.13449975053963459</v>
      </c>
      <c r="AJ53" s="36">
        <f t="shared" si="13"/>
        <v>0.45999999999999996</v>
      </c>
      <c r="AK53" s="69">
        <f>'Graphiques DE'!$B$70 + 'Graphiques DE'!$B$69</f>
        <v>0.56816249969801413</v>
      </c>
      <c r="AL53" s="69">
        <f>'Graphiques DE'!$B$69</f>
        <v>0.17994628348179792</v>
      </c>
      <c r="AM53" s="69">
        <f>'Graphiques DE'!$B$69</f>
        <v>0.17994628348179792</v>
      </c>
      <c r="AN53" s="42">
        <f t="shared" si="17"/>
        <v>0.62000000000000011</v>
      </c>
      <c r="AO53" s="69">
        <f>'Graphiques DE'!$B$82 + 'Graphiques DE'!$B$81</f>
        <v>0.62142273561986772</v>
      </c>
      <c r="AP53" s="69">
        <f>'Graphiques DE'!$B$81</f>
        <v>0.18777408697121897</v>
      </c>
      <c r="AQ53" s="69">
        <f>'Graphiques DE'!$B$81</f>
        <v>0.18777408697121897</v>
      </c>
      <c r="AR53" s="36">
        <f t="shared" si="14"/>
        <v>0.45999999999999996</v>
      </c>
      <c r="AS53" s="69">
        <f>'Graphiques DE'!$B$94 + 'Graphiques DE'!$B$93</f>
        <v>0.73690112383285822</v>
      </c>
      <c r="AT53" s="69">
        <f>'Graphiques DE'!$B$93</f>
        <v>0.20383355626529071</v>
      </c>
      <c r="AU53" s="69">
        <f>'Graphiques DE'!$B$93</f>
        <v>0.20383355626529071</v>
      </c>
      <c r="AV53" s="42">
        <f t="shared" si="15"/>
        <v>0.5</v>
      </c>
      <c r="AW53" s="69">
        <f>'Graphiques DE'!$B$106 + 'Graphiques DE'!$B$105</f>
        <v>0.83312625588569733</v>
      </c>
      <c r="AX53" s="69">
        <f>'Graphiques DE'!$B$105</f>
        <v>0.23020733696677867</v>
      </c>
      <c r="AY53" s="69">
        <f>'Graphiques DE'!$B$105</f>
        <v>0.23020733696677867</v>
      </c>
      <c r="AZ53" s="36">
        <f t="shared" si="18"/>
        <v>0.37000000000000005</v>
      </c>
      <c r="BA53" s="69">
        <f>'Graphiques DE'!$B$118 + 'Graphiques DE'!$B$117</f>
        <v>0.65426085726737337</v>
      </c>
      <c r="BB53" s="69">
        <f>'Graphiques DE'!$B$117</f>
        <v>0.15143653294304904</v>
      </c>
      <c r="BC53" s="69">
        <f>'Graphiques DE'!$B$117</f>
        <v>0.15143653294304904</v>
      </c>
      <c r="BD53" s="42">
        <f t="shared" si="19"/>
        <v>0.5</v>
      </c>
      <c r="BE53" s="69">
        <f>'Graphiques DE'!$B$130 + 'Graphiques DE'!$B$129</f>
        <v>0.61541298732488015</v>
      </c>
      <c r="BF53" s="69">
        <f>'Graphiques DE'!$B$129</f>
        <v>0.15384541975731275</v>
      </c>
      <c r="BG53" s="69">
        <f>'Graphiques DE'!$B$129</f>
        <v>0.15384541975731275</v>
      </c>
      <c r="BH53" s="36">
        <f t="shared" si="20"/>
        <v>0.43</v>
      </c>
      <c r="BI53" s="69">
        <f>'Graphiques DE'!$B$142 + 'Graphiques DE'!$B$141</f>
        <v>0.59715869831984925</v>
      </c>
      <c r="BJ53" s="69">
        <f>'Graphiques DE'!$B$141</f>
        <v>0.16549653615768714</v>
      </c>
      <c r="BK53" s="69">
        <f>'Graphiques DE'!$B$141</f>
        <v>0.16549653615768714</v>
      </c>
      <c r="BL53" s="42">
        <f t="shared" si="21"/>
        <v>0.24</v>
      </c>
      <c r="BM53" s="69">
        <f>'Graphiques DE'!$B$154 + 'Graphiques DE'!$B$153</f>
        <v>0.51993603839279889</v>
      </c>
      <c r="BN53" s="69">
        <f>'Graphiques DE'!$B$153</f>
        <v>0.19389549785225843</v>
      </c>
      <c r="BO53" s="69">
        <f>'Graphiques DE'!$B$153</f>
        <v>0.19389549785225843</v>
      </c>
      <c r="BP53" s="36">
        <f t="shared" si="22"/>
        <v>4.0000000000000008E-2</v>
      </c>
      <c r="BQ53" s="69">
        <f>'Graphiques DE'!$B$166 + 'Graphiques DE'!$B$165</f>
        <v>0.4734434170029016</v>
      </c>
      <c r="BR53" s="69">
        <f>'Graphiques DE'!$B$165</f>
        <v>0.17891638997587456</v>
      </c>
      <c r="BS53" s="69">
        <f>'Graphiques DE'!$B$165</f>
        <v>0.17891638997587456</v>
      </c>
      <c r="BT53" s="42">
        <f t="shared" si="23"/>
        <v>0</v>
      </c>
      <c r="BU53" s="69">
        <f>'Graphiques DE'!$B$178 + 'Graphiques DE'!$B$177</f>
        <v>0.44200824799043215</v>
      </c>
      <c r="BV53" s="69">
        <f>'Graphiques DE'!$B$177</f>
        <v>0.16281905880124295</v>
      </c>
      <c r="BW53" s="69">
        <f>'Graphiques DE'!$B$177</f>
        <v>0.16281905880124295</v>
      </c>
      <c r="BX53" s="36">
        <f t="shared" si="24"/>
        <v>0.1</v>
      </c>
      <c r="BY53" s="69">
        <f>'Graphiques DE'!$B$190 + 'Graphiques DE'!$B$189</f>
        <v>0.46971044869251488</v>
      </c>
      <c r="BZ53" s="69">
        <f>'Graphiques DE'!$B$189</f>
        <v>0.17112936761143382</v>
      </c>
      <c r="CA53" s="69">
        <f>'Graphiques DE'!$B$189</f>
        <v>0.17112936761143382</v>
      </c>
    </row>
    <row r="54" spans="1:79">
      <c r="A54" s="72">
        <v>43556</v>
      </c>
      <c r="B54" s="68">
        <f t="shared" si="16"/>
        <v>53</v>
      </c>
      <c r="C54" s="19">
        <v>53020804</v>
      </c>
      <c r="D54" s="68" t="e">
        <f>NA()</f>
        <v>#N/A</v>
      </c>
      <c r="E54" s="29">
        <v>0.14000000000000001</v>
      </c>
      <c r="F54" s="27">
        <v>0.75</v>
      </c>
      <c r="G54" s="29">
        <v>0.38</v>
      </c>
      <c r="H54" s="27">
        <v>0.65</v>
      </c>
      <c r="I54" s="29">
        <v>0.7</v>
      </c>
      <c r="J54" s="27">
        <v>0.81</v>
      </c>
      <c r="K54" s="29">
        <v>0.82</v>
      </c>
      <c r="L54" s="27">
        <v>0.98</v>
      </c>
      <c r="M54" s="29">
        <v>0.78</v>
      </c>
      <c r="N54" s="27">
        <v>0.77</v>
      </c>
      <c r="O54" s="29">
        <v>0.73</v>
      </c>
      <c r="P54" s="27">
        <v>0.42</v>
      </c>
      <c r="Q54" s="29">
        <v>0.26</v>
      </c>
      <c r="R54" s="27">
        <v>0.23</v>
      </c>
      <c r="S54" s="29">
        <v>0.22</v>
      </c>
      <c r="T54" s="36">
        <f t="shared" si="9"/>
        <v>8.0000000000000016E-2</v>
      </c>
      <c r="U54" s="69">
        <f>'Graphiques DE'!$B$22 + 'Graphiques DE'!$B$21</f>
        <v>0.28515834799243711</v>
      </c>
      <c r="V54" s="69">
        <f>'Graphiques DE'!$B$21</f>
        <v>9.5874564208653326E-2</v>
      </c>
      <c r="W54" s="69">
        <f>'Graphiques DE'!$B$21</f>
        <v>9.5874564208653326E-2</v>
      </c>
      <c r="X54" s="42">
        <f t="shared" si="10"/>
        <v>6.0000000000000053E-2</v>
      </c>
      <c r="Y54" s="69">
        <f>'Graphiques DE'!$B$34 + 'Graphiques DE'!$B$33</f>
        <v>0.65151501094159259</v>
      </c>
      <c r="Z54" s="69">
        <f>'Graphiques DE'!$B$33</f>
        <v>0.20747447040105213</v>
      </c>
      <c r="AA54" s="69">
        <f>'Graphiques DE'!$B$33</f>
        <v>0.20747447040105213</v>
      </c>
      <c r="AB54" s="36">
        <f t="shared" si="11"/>
        <v>0</v>
      </c>
      <c r="AC54" s="69">
        <f>'Graphiques DE'!$B$46 + 'Graphiques DE'!$B$45</f>
        <v>0.3813105613504455</v>
      </c>
      <c r="AD54" s="69">
        <f>'Graphiques DE'!$B$45</f>
        <v>0.13449975053963459</v>
      </c>
      <c r="AE54" s="69">
        <f>'Graphiques DE'!$B$45</f>
        <v>0.13449975053963459</v>
      </c>
      <c r="AF54" s="42">
        <f t="shared" si="12"/>
        <v>6.0000000000000053E-2</v>
      </c>
      <c r="AG54" s="69">
        <f>'Graphiques DE'!$B$58 + 'Graphiques DE'!$B$57</f>
        <v>0.53120245324233717</v>
      </c>
      <c r="AH54" s="69">
        <f>'Graphiques DE'!$B$57</f>
        <v>0.13449975053963459</v>
      </c>
      <c r="AI54" s="69">
        <f>'Graphiques DE'!$B$57</f>
        <v>0.13449975053963459</v>
      </c>
      <c r="AJ54" s="36">
        <f t="shared" si="13"/>
        <v>1.0000000000000009E-2</v>
      </c>
      <c r="AK54" s="69">
        <f>'Graphiques DE'!$B$70 + 'Graphiques DE'!$B$69</f>
        <v>0.56816249969801413</v>
      </c>
      <c r="AL54" s="69">
        <f>'Graphiques DE'!$B$69</f>
        <v>0.17994628348179792</v>
      </c>
      <c r="AM54" s="69">
        <f>'Graphiques DE'!$B$69</f>
        <v>0.17994628348179792</v>
      </c>
      <c r="AN54" s="42">
        <f t="shared" si="17"/>
        <v>9.000000000000008E-2</v>
      </c>
      <c r="AO54" s="69">
        <f>'Graphiques DE'!$B$82 + 'Graphiques DE'!$B$81</f>
        <v>0.62142273561986772</v>
      </c>
      <c r="AP54" s="69">
        <f>'Graphiques DE'!$B$81</f>
        <v>0.18777408697121897</v>
      </c>
      <c r="AQ54" s="69">
        <f>'Graphiques DE'!$B$81</f>
        <v>0.18777408697121897</v>
      </c>
      <c r="AR54" s="36">
        <f t="shared" si="14"/>
        <v>0.10000000000000009</v>
      </c>
      <c r="AS54" s="69">
        <f>'Graphiques DE'!$B$94 + 'Graphiques DE'!$B$93</f>
        <v>0.73690112383285822</v>
      </c>
      <c r="AT54" s="69">
        <f>'Graphiques DE'!$B$93</f>
        <v>0.20383355626529071</v>
      </c>
      <c r="AU54" s="69">
        <f>'Graphiques DE'!$B$93</f>
        <v>0.20383355626529071</v>
      </c>
      <c r="AV54" s="42">
        <f t="shared" si="15"/>
        <v>8.0000000000000071E-2</v>
      </c>
      <c r="AW54" s="69">
        <f>'Graphiques DE'!$B$106 + 'Graphiques DE'!$B$105</f>
        <v>0.83312625588569733</v>
      </c>
      <c r="AX54" s="69">
        <f>'Graphiques DE'!$B$105</f>
        <v>0.23020733696677867</v>
      </c>
      <c r="AY54" s="69">
        <f>'Graphiques DE'!$B$105</f>
        <v>0.23020733696677867</v>
      </c>
      <c r="AZ54" s="36">
        <f t="shared" si="18"/>
        <v>7.0000000000000062E-2</v>
      </c>
      <c r="BA54" s="69">
        <f>'Graphiques DE'!$B$118 + 'Graphiques DE'!$B$117</f>
        <v>0.65426085726737337</v>
      </c>
      <c r="BB54" s="69">
        <f>'Graphiques DE'!$B$117</f>
        <v>0.15143653294304904</v>
      </c>
      <c r="BC54" s="69">
        <f>'Graphiques DE'!$B$117</f>
        <v>0.15143653294304904</v>
      </c>
      <c r="BD54" s="42">
        <f t="shared" si="19"/>
        <v>4.0000000000000036E-2</v>
      </c>
      <c r="BE54" s="69">
        <f>'Graphiques DE'!$B$130 + 'Graphiques DE'!$B$129</f>
        <v>0.61541298732488015</v>
      </c>
      <c r="BF54" s="69">
        <f>'Graphiques DE'!$B$129</f>
        <v>0.15384541975731275</v>
      </c>
      <c r="BG54" s="69">
        <f>'Graphiques DE'!$B$129</f>
        <v>0.15384541975731275</v>
      </c>
      <c r="BH54" s="36">
        <f t="shared" si="20"/>
        <v>4.9999999999999933E-2</v>
      </c>
      <c r="BI54" s="69">
        <f>'Graphiques DE'!$B$142 + 'Graphiques DE'!$B$141</f>
        <v>0.59715869831984925</v>
      </c>
      <c r="BJ54" s="69">
        <f>'Graphiques DE'!$B$141</f>
        <v>0.16549653615768714</v>
      </c>
      <c r="BK54" s="69">
        <f>'Graphiques DE'!$B$141</f>
        <v>0.16549653615768714</v>
      </c>
      <c r="BL54" s="42">
        <f t="shared" si="21"/>
        <v>0.19</v>
      </c>
      <c r="BM54" s="69">
        <f>'Graphiques DE'!$B$154 + 'Graphiques DE'!$B$153</f>
        <v>0.51993603839279889</v>
      </c>
      <c r="BN54" s="69">
        <f>'Graphiques DE'!$B$153</f>
        <v>0.19389549785225843</v>
      </c>
      <c r="BO54" s="69">
        <f>'Graphiques DE'!$B$153</f>
        <v>0.19389549785225843</v>
      </c>
      <c r="BP54" s="36">
        <f t="shared" si="22"/>
        <v>0.28000000000000003</v>
      </c>
      <c r="BQ54" s="69">
        <f>'Graphiques DE'!$B$166 + 'Graphiques DE'!$B$165</f>
        <v>0.4734434170029016</v>
      </c>
      <c r="BR54" s="69">
        <f>'Graphiques DE'!$B$165</f>
        <v>0.17891638997587456</v>
      </c>
      <c r="BS54" s="69">
        <f>'Graphiques DE'!$B$165</f>
        <v>0.17891638997587456</v>
      </c>
      <c r="BT54" s="42">
        <f t="shared" si="23"/>
        <v>0.31000000000000005</v>
      </c>
      <c r="BU54" s="69">
        <f>'Graphiques DE'!$B$178 + 'Graphiques DE'!$B$177</f>
        <v>0.44200824799043215</v>
      </c>
      <c r="BV54" s="69">
        <f>'Graphiques DE'!$B$177</f>
        <v>0.16281905880124295</v>
      </c>
      <c r="BW54" s="69">
        <f>'Graphiques DE'!$B$177</f>
        <v>0.16281905880124295</v>
      </c>
      <c r="BX54" s="36">
        <f t="shared" si="24"/>
        <v>0.31000000000000005</v>
      </c>
      <c r="BY54" s="69">
        <f>'Graphiques DE'!$B$190 + 'Graphiques DE'!$B$189</f>
        <v>0.46971044869251488</v>
      </c>
      <c r="BZ54" s="69">
        <f>'Graphiques DE'!$B$189</f>
        <v>0.17112936761143382</v>
      </c>
      <c r="CA54" s="69">
        <f>'Graphiques DE'!$B$189</f>
        <v>0.17112936761143382</v>
      </c>
    </row>
    <row r="55" spans="1:79">
      <c r="A55" s="72">
        <v>43586</v>
      </c>
      <c r="B55" s="68">
        <f t="shared" si="16"/>
        <v>54</v>
      </c>
      <c r="C55" s="19">
        <v>53036309</v>
      </c>
      <c r="D55" s="68" t="e">
        <f>NA()</f>
        <v>#N/A</v>
      </c>
      <c r="E55" s="29">
        <v>0.06</v>
      </c>
      <c r="F55" s="27">
        <v>0.69</v>
      </c>
      <c r="G55" s="29">
        <v>0.38</v>
      </c>
      <c r="H55" s="27">
        <v>0.59</v>
      </c>
      <c r="I55" s="29">
        <v>0.69</v>
      </c>
      <c r="J55" s="27">
        <v>0.72</v>
      </c>
      <c r="K55" s="29">
        <v>0.92</v>
      </c>
      <c r="L55" s="27">
        <v>1.06</v>
      </c>
      <c r="M55" s="29">
        <v>0.71</v>
      </c>
      <c r="N55" s="27">
        <v>0.73</v>
      </c>
      <c r="O55" s="29">
        <v>0.68</v>
      </c>
      <c r="P55" s="27">
        <v>0.61</v>
      </c>
      <c r="Q55" s="29">
        <v>0.54</v>
      </c>
      <c r="R55" s="27">
        <v>0.54</v>
      </c>
      <c r="S55" s="29">
        <v>0.53</v>
      </c>
      <c r="T55" s="36">
        <f t="shared" si="9"/>
        <v>0.09</v>
      </c>
      <c r="U55" s="69">
        <f>'Graphiques DE'!$B$22 + 'Graphiques DE'!$B$21</f>
        <v>0.28515834799243711</v>
      </c>
      <c r="V55" s="69">
        <f>'Graphiques DE'!$B$21</f>
        <v>9.5874564208653326E-2</v>
      </c>
      <c r="W55" s="69">
        <f>'Graphiques DE'!$B$21</f>
        <v>9.5874564208653326E-2</v>
      </c>
      <c r="X55" s="42">
        <f t="shared" si="10"/>
        <v>0.42999999999999994</v>
      </c>
      <c r="Y55" s="69">
        <f>'Graphiques DE'!$B$34 + 'Graphiques DE'!$B$33</f>
        <v>0.65151501094159259</v>
      </c>
      <c r="Z55" s="69">
        <f>'Graphiques DE'!$B$33</f>
        <v>0.20747447040105213</v>
      </c>
      <c r="AA55" s="69">
        <f>'Graphiques DE'!$B$33</f>
        <v>0.20747447040105213</v>
      </c>
      <c r="AB55" s="36">
        <f t="shared" si="11"/>
        <v>0.21</v>
      </c>
      <c r="AC55" s="69">
        <f>'Graphiques DE'!$B$46 + 'Graphiques DE'!$B$45</f>
        <v>0.3813105613504455</v>
      </c>
      <c r="AD55" s="69">
        <f>'Graphiques DE'!$B$45</f>
        <v>0.13449975053963459</v>
      </c>
      <c r="AE55" s="69">
        <f>'Graphiques DE'!$B$45</f>
        <v>0.13449975053963459</v>
      </c>
      <c r="AF55" s="42">
        <f t="shared" si="12"/>
        <v>0.30000000000000004</v>
      </c>
      <c r="AG55" s="69">
        <f>'Graphiques DE'!$B$58 + 'Graphiques DE'!$B$57</f>
        <v>0.53120245324233717</v>
      </c>
      <c r="AH55" s="69">
        <f>'Graphiques DE'!$B$57</f>
        <v>0.13449975053963459</v>
      </c>
      <c r="AI55" s="69">
        <f>'Graphiques DE'!$B$57</f>
        <v>0.13449975053963459</v>
      </c>
      <c r="AJ55" s="36">
        <f t="shared" si="13"/>
        <v>2.9999999999999916E-2</v>
      </c>
      <c r="AK55" s="69">
        <f>'Graphiques DE'!$B$70 + 'Graphiques DE'!$B$69</f>
        <v>0.56816249969801413</v>
      </c>
      <c r="AL55" s="69">
        <f>'Graphiques DE'!$B$69</f>
        <v>0.17994628348179792</v>
      </c>
      <c r="AM55" s="69">
        <f>'Graphiques DE'!$B$69</f>
        <v>0.17994628348179792</v>
      </c>
      <c r="AN55" s="42">
        <f t="shared" si="17"/>
        <v>0.14000000000000001</v>
      </c>
      <c r="AO55" s="69">
        <f>'Graphiques DE'!$B$82 + 'Graphiques DE'!$B$81</f>
        <v>0.62142273561986772</v>
      </c>
      <c r="AP55" s="69">
        <f>'Graphiques DE'!$B$81</f>
        <v>0.18777408697121897</v>
      </c>
      <c r="AQ55" s="69">
        <f>'Graphiques DE'!$B$81</f>
        <v>0.18777408697121897</v>
      </c>
      <c r="AR55" s="36">
        <f t="shared" si="14"/>
        <v>0.16000000000000003</v>
      </c>
      <c r="AS55" s="69">
        <f>'Graphiques DE'!$B$94 + 'Graphiques DE'!$B$93</f>
        <v>0.73690112383285822</v>
      </c>
      <c r="AT55" s="69">
        <f>'Graphiques DE'!$B$93</f>
        <v>0.20383355626529071</v>
      </c>
      <c r="AU55" s="69">
        <f>'Graphiques DE'!$B$93</f>
        <v>0.20383355626529071</v>
      </c>
      <c r="AV55" s="42">
        <f t="shared" si="15"/>
        <v>0.22000000000000008</v>
      </c>
      <c r="AW55" s="69">
        <f>'Graphiques DE'!$B$106 + 'Graphiques DE'!$B$105</f>
        <v>0.83312625588569733</v>
      </c>
      <c r="AX55" s="69">
        <f>'Graphiques DE'!$B$105</f>
        <v>0.23020733696677867</v>
      </c>
      <c r="AY55" s="69">
        <f>'Graphiques DE'!$B$105</f>
        <v>0.23020733696677867</v>
      </c>
      <c r="AZ55" s="36">
        <f t="shared" si="18"/>
        <v>8.9999999999999969E-2</v>
      </c>
      <c r="BA55" s="69">
        <f>'Graphiques DE'!$B$118 + 'Graphiques DE'!$B$117</f>
        <v>0.65426085726737337</v>
      </c>
      <c r="BB55" s="69">
        <f>'Graphiques DE'!$B$117</f>
        <v>0.15143653294304904</v>
      </c>
      <c r="BC55" s="69">
        <f>'Graphiques DE'!$B$117</f>
        <v>0.15143653294304904</v>
      </c>
      <c r="BD55" s="42">
        <f t="shared" si="19"/>
        <v>0.22999999999999998</v>
      </c>
      <c r="BE55" s="69">
        <f>'Graphiques DE'!$B$130 + 'Graphiques DE'!$B$129</f>
        <v>0.61541298732488015</v>
      </c>
      <c r="BF55" s="69">
        <f>'Graphiques DE'!$B$129</f>
        <v>0.15384541975731275</v>
      </c>
      <c r="BG55" s="69">
        <f>'Graphiques DE'!$B$129</f>
        <v>0.15384541975731275</v>
      </c>
      <c r="BH55" s="36">
        <f t="shared" si="20"/>
        <v>0.22000000000000003</v>
      </c>
      <c r="BI55" s="69">
        <f>'Graphiques DE'!$B$142 + 'Graphiques DE'!$B$141</f>
        <v>0.59715869831984925</v>
      </c>
      <c r="BJ55" s="69">
        <f>'Graphiques DE'!$B$141</f>
        <v>0.16549653615768714</v>
      </c>
      <c r="BK55" s="69">
        <f>'Graphiques DE'!$B$141</f>
        <v>0.16549653615768714</v>
      </c>
      <c r="BL55" s="42">
        <f t="shared" si="21"/>
        <v>0.14000000000000001</v>
      </c>
      <c r="BM55" s="69">
        <f>'Graphiques DE'!$B$154 + 'Graphiques DE'!$B$153</f>
        <v>0.51993603839279889</v>
      </c>
      <c r="BN55" s="69">
        <f>'Graphiques DE'!$B$153</f>
        <v>0.19389549785225843</v>
      </c>
      <c r="BO55" s="69">
        <f>'Graphiques DE'!$B$153</f>
        <v>0.19389549785225843</v>
      </c>
      <c r="BP55" s="36">
        <f t="shared" si="22"/>
        <v>0.10999999999999999</v>
      </c>
      <c r="BQ55" s="69">
        <f>'Graphiques DE'!$B$166 + 'Graphiques DE'!$B$165</f>
        <v>0.4734434170029016</v>
      </c>
      <c r="BR55" s="69">
        <f>'Graphiques DE'!$B$165</f>
        <v>0.17891638997587456</v>
      </c>
      <c r="BS55" s="69">
        <f>'Graphiques DE'!$B$165</f>
        <v>0.17891638997587456</v>
      </c>
      <c r="BT55" s="42">
        <f t="shared" si="23"/>
        <v>3.0000000000000027E-2</v>
      </c>
      <c r="BU55" s="69">
        <f>'Graphiques DE'!$B$178 + 'Graphiques DE'!$B$177</f>
        <v>0.44200824799043215</v>
      </c>
      <c r="BV55" s="69">
        <f>'Graphiques DE'!$B$177</f>
        <v>0.16281905880124295</v>
      </c>
      <c r="BW55" s="69">
        <f>'Graphiques DE'!$B$177</f>
        <v>0.16281905880124295</v>
      </c>
      <c r="BX55" s="36">
        <f t="shared" si="24"/>
        <v>1.0000000000000009E-2</v>
      </c>
      <c r="BY55" s="69">
        <f>'Graphiques DE'!$B$190 + 'Graphiques DE'!$B$189</f>
        <v>0.46971044869251488</v>
      </c>
      <c r="BZ55" s="69">
        <f>'Graphiques DE'!$B$189</f>
        <v>0.17112936761143382</v>
      </c>
      <c r="CA55" s="69">
        <f>'Graphiques DE'!$B$189</f>
        <v>0.17112936761143382</v>
      </c>
    </row>
    <row r="56" spans="1:79">
      <c r="A56" s="72">
        <v>43586</v>
      </c>
      <c r="B56" s="68">
        <f t="shared" si="16"/>
        <v>55</v>
      </c>
      <c r="C56" s="19">
        <v>53039654</v>
      </c>
      <c r="D56" s="68" t="e">
        <f>NA()</f>
        <v>#N/A</v>
      </c>
      <c r="E56" s="29">
        <v>0.15</v>
      </c>
      <c r="F56" s="27">
        <v>0.26</v>
      </c>
      <c r="G56" s="29">
        <v>0.17</v>
      </c>
      <c r="H56" s="27">
        <v>0.89</v>
      </c>
      <c r="I56" s="29">
        <v>0.66</v>
      </c>
      <c r="J56" s="27">
        <v>0.57999999999999996</v>
      </c>
      <c r="K56" s="29">
        <v>0.76</v>
      </c>
      <c r="L56" s="27">
        <v>0.84</v>
      </c>
      <c r="M56" s="29">
        <v>0.62</v>
      </c>
      <c r="N56" s="27">
        <v>0.5</v>
      </c>
      <c r="O56" s="29">
        <v>0.46</v>
      </c>
      <c r="P56" s="27">
        <v>0.75</v>
      </c>
      <c r="Q56" s="29">
        <v>0.65</v>
      </c>
      <c r="R56" s="27">
        <v>0.51</v>
      </c>
      <c r="S56" s="29">
        <v>0.54</v>
      </c>
      <c r="T56" s="36">
        <f t="shared" si="9"/>
        <v>4.0000000000000008E-2</v>
      </c>
      <c r="U56" s="69">
        <f>'Graphiques DE'!$B$22 + 'Graphiques DE'!$B$21</f>
        <v>0.28515834799243711</v>
      </c>
      <c r="V56" s="69">
        <f>'Graphiques DE'!$B$21</f>
        <v>9.5874564208653326E-2</v>
      </c>
      <c r="W56" s="69">
        <f>'Graphiques DE'!$B$21</f>
        <v>9.5874564208653326E-2</v>
      </c>
      <c r="X56" s="42">
        <f t="shared" si="10"/>
        <v>0.24</v>
      </c>
      <c r="Y56" s="69">
        <f>'Graphiques DE'!$B$34 + 'Graphiques DE'!$B$33</f>
        <v>0.65151501094159259</v>
      </c>
      <c r="Z56" s="69">
        <f>'Graphiques DE'!$B$33</f>
        <v>0.20747447040105213</v>
      </c>
      <c r="AA56" s="69">
        <f>'Graphiques DE'!$B$33</f>
        <v>0.20747447040105213</v>
      </c>
      <c r="AB56" s="36">
        <f t="shared" si="11"/>
        <v>3.999999999999998E-2</v>
      </c>
      <c r="AC56" s="69">
        <f>'Graphiques DE'!$B$46 + 'Graphiques DE'!$B$45</f>
        <v>0.3813105613504455</v>
      </c>
      <c r="AD56" s="69">
        <f>'Graphiques DE'!$B$45</f>
        <v>0.13449975053963459</v>
      </c>
      <c r="AE56" s="69">
        <f>'Graphiques DE'!$B$45</f>
        <v>0.13449975053963459</v>
      </c>
      <c r="AF56" s="42">
        <f t="shared" si="12"/>
        <v>0.44</v>
      </c>
      <c r="AG56" s="69">
        <f>'Graphiques DE'!$B$58 + 'Graphiques DE'!$B$57</f>
        <v>0.53120245324233717</v>
      </c>
      <c r="AH56" s="69">
        <f>'Graphiques DE'!$B$57</f>
        <v>0.13449975053963459</v>
      </c>
      <c r="AI56" s="69">
        <f>'Graphiques DE'!$B$57</f>
        <v>0.13449975053963459</v>
      </c>
      <c r="AJ56" s="36">
        <f t="shared" si="13"/>
        <v>6.0000000000000053E-2</v>
      </c>
      <c r="AK56" s="69">
        <f>'Graphiques DE'!$B$70 + 'Graphiques DE'!$B$69</f>
        <v>0.56816249969801413</v>
      </c>
      <c r="AL56" s="69">
        <f>'Graphiques DE'!$B$69</f>
        <v>0.17994628348179792</v>
      </c>
      <c r="AM56" s="69">
        <f>'Graphiques DE'!$B$69</f>
        <v>0.17994628348179792</v>
      </c>
      <c r="AN56" s="42">
        <f t="shared" si="17"/>
        <v>6.0000000000000053E-2</v>
      </c>
      <c r="AO56" s="69">
        <f>'Graphiques DE'!$B$82 + 'Graphiques DE'!$B$81</f>
        <v>0.62142273561986772</v>
      </c>
      <c r="AP56" s="69">
        <f>'Graphiques DE'!$B$81</f>
        <v>0.18777408697121897</v>
      </c>
      <c r="AQ56" s="69">
        <f>'Graphiques DE'!$B$81</f>
        <v>0.18777408697121897</v>
      </c>
      <c r="AR56" s="36">
        <f t="shared" si="14"/>
        <v>0.10999999999999999</v>
      </c>
      <c r="AS56" s="69">
        <f>'Graphiques DE'!$B$94 + 'Graphiques DE'!$B$93</f>
        <v>0.73690112383285822</v>
      </c>
      <c r="AT56" s="69">
        <f>'Graphiques DE'!$B$93</f>
        <v>0.20383355626529071</v>
      </c>
      <c r="AU56" s="69">
        <f>'Graphiques DE'!$B$93</f>
        <v>0.20383355626529071</v>
      </c>
      <c r="AV56" s="42">
        <f t="shared" si="15"/>
        <v>7.0000000000000062E-2</v>
      </c>
      <c r="AW56" s="69">
        <f>'Graphiques DE'!$B$106 + 'Graphiques DE'!$B$105</f>
        <v>0.83312625588569733</v>
      </c>
      <c r="AX56" s="69">
        <f>'Graphiques DE'!$B$105</f>
        <v>0.23020733696677867</v>
      </c>
      <c r="AY56" s="69">
        <f>'Graphiques DE'!$B$105</f>
        <v>0.23020733696677867</v>
      </c>
      <c r="AZ56" s="36">
        <f t="shared" si="18"/>
        <v>5.0000000000000044E-2</v>
      </c>
      <c r="BA56" s="69">
        <f>'Graphiques DE'!$B$118 + 'Graphiques DE'!$B$117</f>
        <v>0.65426085726737337</v>
      </c>
      <c r="BB56" s="69">
        <f>'Graphiques DE'!$B$117</f>
        <v>0.15143653294304904</v>
      </c>
      <c r="BC56" s="69">
        <f>'Graphiques DE'!$B$117</f>
        <v>0.15143653294304904</v>
      </c>
      <c r="BD56" s="42">
        <f t="shared" si="19"/>
        <v>4.0000000000000036E-2</v>
      </c>
      <c r="BE56" s="69">
        <f>'Graphiques DE'!$B$130 + 'Graphiques DE'!$B$129</f>
        <v>0.61541298732488015</v>
      </c>
      <c r="BF56" s="69">
        <f>'Graphiques DE'!$B$129</f>
        <v>0.15384541975731275</v>
      </c>
      <c r="BG56" s="69">
        <f>'Graphiques DE'!$B$129</f>
        <v>0.15384541975731275</v>
      </c>
      <c r="BH56" s="36">
        <f t="shared" si="20"/>
        <v>3.0000000000000027E-2</v>
      </c>
      <c r="BI56" s="69">
        <f>'Graphiques DE'!$B$142 + 'Graphiques DE'!$B$141</f>
        <v>0.59715869831984925</v>
      </c>
      <c r="BJ56" s="69">
        <f>'Graphiques DE'!$B$141</f>
        <v>0.16549653615768714</v>
      </c>
      <c r="BK56" s="69">
        <f>'Graphiques DE'!$B$141</f>
        <v>0.16549653615768714</v>
      </c>
      <c r="BL56" s="42">
        <f t="shared" si="21"/>
        <v>0.51</v>
      </c>
      <c r="BM56" s="69">
        <f>'Graphiques DE'!$B$154 + 'Graphiques DE'!$B$153</f>
        <v>0.51993603839279889</v>
      </c>
      <c r="BN56" s="69">
        <f>'Graphiques DE'!$B$153</f>
        <v>0.19389549785225843</v>
      </c>
      <c r="BO56" s="69">
        <f>'Graphiques DE'!$B$153</f>
        <v>0.19389549785225843</v>
      </c>
      <c r="BP56" s="36">
        <f t="shared" si="22"/>
        <v>0.48</v>
      </c>
      <c r="BQ56" s="69">
        <f>'Graphiques DE'!$B$166 + 'Graphiques DE'!$B$165</f>
        <v>0.4734434170029016</v>
      </c>
      <c r="BR56" s="69">
        <f>'Graphiques DE'!$B$165</f>
        <v>0.17891638997587456</v>
      </c>
      <c r="BS56" s="69">
        <f>'Graphiques DE'!$B$165</f>
        <v>0.17891638997587456</v>
      </c>
      <c r="BT56" s="42">
        <f t="shared" si="23"/>
        <v>0.28000000000000003</v>
      </c>
      <c r="BU56" s="69">
        <f>'Graphiques DE'!$B$178 + 'Graphiques DE'!$B$177</f>
        <v>0.44200824799043215</v>
      </c>
      <c r="BV56" s="69">
        <f>'Graphiques DE'!$B$177</f>
        <v>0.16281905880124295</v>
      </c>
      <c r="BW56" s="69">
        <f>'Graphiques DE'!$B$177</f>
        <v>0.16281905880124295</v>
      </c>
      <c r="BX56" s="36">
        <f t="shared" si="24"/>
        <v>0.43000000000000005</v>
      </c>
      <c r="BY56" s="69">
        <f>'Graphiques DE'!$B$190 + 'Graphiques DE'!$B$189</f>
        <v>0.46971044869251488</v>
      </c>
      <c r="BZ56" s="69">
        <f>'Graphiques DE'!$B$189</f>
        <v>0.17112936761143382</v>
      </c>
      <c r="CA56" s="69">
        <f>'Graphiques DE'!$B$189</f>
        <v>0.17112936761143382</v>
      </c>
    </row>
    <row r="57" spans="1:79">
      <c r="A57" s="72">
        <v>43586</v>
      </c>
      <c r="B57" s="68">
        <f t="shared" si="16"/>
        <v>56</v>
      </c>
      <c r="C57" s="19">
        <v>53049085</v>
      </c>
      <c r="D57" s="68" t="e">
        <f>NA()</f>
        <v>#N/A</v>
      </c>
      <c r="E57" s="29">
        <v>0.19</v>
      </c>
      <c r="F57" s="27">
        <v>0.5</v>
      </c>
      <c r="G57" s="29">
        <v>0.21</v>
      </c>
      <c r="H57" s="27">
        <v>0.45</v>
      </c>
      <c r="I57" s="29">
        <v>0.6</v>
      </c>
      <c r="J57" s="27">
        <v>0.64</v>
      </c>
      <c r="K57" s="29">
        <v>0.87</v>
      </c>
      <c r="L57" s="27">
        <v>0.91</v>
      </c>
      <c r="M57" s="29">
        <v>0.56999999999999995</v>
      </c>
      <c r="N57" s="27">
        <v>0.54</v>
      </c>
      <c r="O57" s="29">
        <v>0.43</v>
      </c>
      <c r="P57" s="27">
        <v>0.24</v>
      </c>
      <c r="Q57" s="29">
        <v>0.17</v>
      </c>
      <c r="R57" s="27">
        <v>0.23</v>
      </c>
      <c r="S57" s="29">
        <v>0.11</v>
      </c>
      <c r="T57" s="36">
        <f t="shared" si="9"/>
        <v>0.14000000000000001</v>
      </c>
      <c r="U57" s="69">
        <f>'Graphiques DE'!$B$22 + 'Graphiques DE'!$B$21</f>
        <v>0.28515834799243711</v>
      </c>
      <c r="V57" s="69">
        <f>'Graphiques DE'!$B$21</f>
        <v>9.5874564208653326E-2</v>
      </c>
      <c r="W57" s="69">
        <f>'Graphiques DE'!$B$21</f>
        <v>9.5874564208653326E-2</v>
      </c>
      <c r="X57" s="42">
        <f t="shared" si="10"/>
        <v>9.9999999999999978E-2</v>
      </c>
      <c r="Y57" s="69">
        <f>'Graphiques DE'!$B$34 + 'Graphiques DE'!$B$33</f>
        <v>0.65151501094159259</v>
      </c>
      <c r="Z57" s="69">
        <f>'Graphiques DE'!$B$33</f>
        <v>0.20747447040105213</v>
      </c>
      <c r="AA57" s="69">
        <f>'Graphiques DE'!$B$33</f>
        <v>0.20747447040105213</v>
      </c>
      <c r="AB57" s="36">
        <f t="shared" si="11"/>
        <v>0.13999999999999999</v>
      </c>
      <c r="AC57" s="69">
        <f>'Graphiques DE'!$B$46 + 'Graphiques DE'!$B$45</f>
        <v>0.3813105613504455</v>
      </c>
      <c r="AD57" s="69">
        <f>'Graphiques DE'!$B$45</f>
        <v>0.13449975053963459</v>
      </c>
      <c r="AE57" s="69">
        <f>'Graphiques DE'!$B$45</f>
        <v>0.13449975053963459</v>
      </c>
      <c r="AF57" s="42">
        <f t="shared" si="12"/>
        <v>0.12</v>
      </c>
      <c r="AG57" s="69">
        <f>'Graphiques DE'!$B$58 + 'Graphiques DE'!$B$57</f>
        <v>0.53120245324233717</v>
      </c>
      <c r="AH57" s="69">
        <f>'Graphiques DE'!$B$57</f>
        <v>0.13449975053963459</v>
      </c>
      <c r="AI57" s="69">
        <f>'Graphiques DE'!$B$57</f>
        <v>0.13449975053963459</v>
      </c>
      <c r="AJ57" s="36">
        <f t="shared" si="13"/>
        <v>0.24</v>
      </c>
      <c r="AK57" s="69">
        <f>'Graphiques DE'!$B$70 + 'Graphiques DE'!$B$69</f>
        <v>0.56816249969801413</v>
      </c>
      <c r="AL57" s="69">
        <f>'Graphiques DE'!$B$69</f>
        <v>0.17994628348179792</v>
      </c>
      <c r="AM57" s="69">
        <f>'Graphiques DE'!$B$69</f>
        <v>0.17994628348179792</v>
      </c>
      <c r="AN57" s="42">
        <f t="shared" si="17"/>
        <v>8.9999999999999969E-2</v>
      </c>
      <c r="AO57" s="69">
        <f>'Graphiques DE'!$B$82 + 'Graphiques DE'!$B$81</f>
        <v>0.62142273561986772</v>
      </c>
      <c r="AP57" s="69">
        <f>'Graphiques DE'!$B$81</f>
        <v>0.18777408697121897</v>
      </c>
      <c r="AQ57" s="69">
        <f>'Graphiques DE'!$B$81</f>
        <v>0.18777408697121897</v>
      </c>
      <c r="AR57" s="36">
        <f t="shared" si="14"/>
        <v>0.12</v>
      </c>
      <c r="AS57" s="69">
        <f>'Graphiques DE'!$B$94 + 'Graphiques DE'!$B$93</f>
        <v>0.73690112383285822</v>
      </c>
      <c r="AT57" s="69">
        <f>'Graphiques DE'!$B$93</f>
        <v>0.20383355626529071</v>
      </c>
      <c r="AU57" s="69">
        <f>'Graphiques DE'!$B$93</f>
        <v>0.20383355626529071</v>
      </c>
      <c r="AV57" s="42">
        <f t="shared" si="15"/>
        <v>8.9999999999999969E-2</v>
      </c>
      <c r="AW57" s="69">
        <f>'Graphiques DE'!$B$106 + 'Graphiques DE'!$B$105</f>
        <v>0.83312625588569733</v>
      </c>
      <c r="AX57" s="69">
        <f>'Graphiques DE'!$B$105</f>
        <v>0.23020733696677867</v>
      </c>
      <c r="AY57" s="69">
        <f>'Graphiques DE'!$B$105</f>
        <v>0.23020733696677867</v>
      </c>
      <c r="AZ57" s="36">
        <f t="shared" si="18"/>
        <v>4.9999999999999933E-2</v>
      </c>
      <c r="BA57" s="69">
        <f>'Graphiques DE'!$B$118 + 'Graphiques DE'!$B$117</f>
        <v>0.65426085726737337</v>
      </c>
      <c r="BB57" s="69">
        <f>'Graphiques DE'!$B$117</f>
        <v>0.15143653294304904</v>
      </c>
      <c r="BC57" s="69">
        <f>'Graphiques DE'!$B$117</f>
        <v>0.15143653294304904</v>
      </c>
      <c r="BD57" s="42">
        <f t="shared" si="19"/>
        <v>8.0000000000000016E-2</v>
      </c>
      <c r="BE57" s="69">
        <f>'Graphiques DE'!$B$130 + 'Graphiques DE'!$B$129</f>
        <v>0.61541298732488015</v>
      </c>
      <c r="BF57" s="69">
        <f>'Graphiques DE'!$B$129</f>
        <v>0.15384541975731275</v>
      </c>
      <c r="BG57" s="69">
        <f>'Graphiques DE'!$B$129</f>
        <v>0.15384541975731275</v>
      </c>
      <c r="BH57" s="36">
        <f t="shared" si="20"/>
        <v>0.06</v>
      </c>
      <c r="BI57" s="69">
        <f>'Graphiques DE'!$B$142 + 'Graphiques DE'!$B$141</f>
        <v>0.59715869831984925</v>
      </c>
      <c r="BJ57" s="69">
        <f>'Graphiques DE'!$B$141</f>
        <v>0.16549653615768714</v>
      </c>
      <c r="BK57" s="69">
        <f>'Graphiques DE'!$B$141</f>
        <v>0.16549653615768714</v>
      </c>
      <c r="BL57" s="42">
        <f t="shared" si="21"/>
        <v>0.16999999999999998</v>
      </c>
      <c r="BM57" s="69">
        <f>'Graphiques DE'!$B$154 + 'Graphiques DE'!$B$153</f>
        <v>0.51993603839279889</v>
      </c>
      <c r="BN57" s="69">
        <f>'Graphiques DE'!$B$153</f>
        <v>0.19389549785225843</v>
      </c>
      <c r="BO57" s="69">
        <f>'Graphiques DE'!$B$153</f>
        <v>0.19389549785225843</v>
      </c>
      <c r="BP57" s="36">
        <f t="shared" si="22"/>
        <v>0.15000000000000002</v>
      </c>
      <c r="BQ57" s="69">
        <f>'Graphiques DE'!$B$166 + 'Graphiques DE'!$B$165</f>
        <v>0.4734434170029016</v>
      </c>
      <c r="BR57" s="69">
        <f>'Graphiques DE'!$B$165</f>
        <v>0.17891638997587456</v>
      </c>
      <c r="BS57" s="69">
        <f>'Graphiques DE'!$B$165</f>
        <v>0.17891638997587456</v>
      </c>
      <c r="BT57" s="42">
        <f t="shared" si="23"/>
        <v>0.15000000000000002</v>
      </c>
      <c r="BU57" s="69">
        <f>'Graphiques DE'!$B$178 + 'Graphiques DE'!$B$177</f>
        <v>0.44200824799043215</v>
      </c>
      <c r="BV57" s="69">
        <f>'Graphiques DE'!$B$177</f>
        <v>0.16281905880124295</v>
      </c>
      <c r="BW57" s="69">
        <f>'Graphiques DE'!$B$177</f>
        <v>0.16281905880124295</v>
      </c>
      <c r="BX57" s="36">
        <f t="shared" si="24"/>
        <v>6.9999999999999993E-2</v>
      </c>
      <c r="BY57" s="69">
        <f>'Graphiques DE'!$B$190 + 'Graphiques DE'!$B$189</f>
        <v>0.46971044869251488</v>
      </c>
      <c r="BZ57" s="69">
        <f>'Graphiques DE'!$B$189</f>
        <v>0.17112936761143382</v>
      </c>
      <c r="CA57" s="69">
        <f>'Graphiques DE'!$B$189</f>
        <v>0.17112936761143382</v>
      </c>
    </row>
    <row r="58" spans="1:79">
      <c r="A58" s="72">
        <v>43586</v>
      </c>
      <c r="B58" s="68">
        <f t="shared" si="16"/>
        <v>57</v>
      </c>
      <c r="C58" s="19">
        <v>53039663</v>
      </c>
      <c r="D58" s="68" t="e">
        <f>NA()</f>
        <v>#N/A</v>
      </c>
      <c r="E58" s="29">
        <v>0.05</v>
      </c>
      <c r="F58" s="27">
        <v>0.4</v>
      </c>
      <c r="G58" s="29">
        <v>7.0000000000000007E-2</v>
      </c>
      <c r="H58" s="27">
        <v>0.33</v>
      </c>
      <c r="I58" s="29">
        <v>0.36</v>
      </c>
      <c r="J58" s="27">
        <v>0.55000000000000004</v>
      </c>
      <c r="K58" s="29">
        <v>0.75</v>
      </c>
      <c r="L58" s="27">
        <v>1</v>
      </c>
      <c r="M58" s="29">
        <v>0.52</v>
      </c>
      <c r="N58" s="27">
        <v>0.46</v>
      </c>
      <c r="O58" s="29">
        <v>0.49</v>
      </c>
      <c r="P58" s="27">
        <v>7.0000000000000007E-2</v>
      </c>
      <c r="Q58" s="29">
        <v>0.02</v>
      </c>
      <c r="R58" s="27">
        <v>0.08</v>
      </c>
      <c r="S58" s="29">
        <v>0.18</v>
      </c>
      <c r="T58" s="36">
        <f t="shared" si="9"/>
        <v>1.0000000000000002E-2</v>
      </c>
      <c r="U58" s="69">
        <f>'Graphiques DE'!$B$22 + 'Graphiques DE'!$B$21</f>
        <v>0.28515834799243711</v>
      </c>
      <c r="V58" s="69">
        <f>'Graphiques DE'!$B$21</f>
        <v>9.5874564208653326E-2</v>
      </c>
      <c r="W58" s="69">
        <f>'Graphiques DE'!$B$21</f>
        <v>9.5874564208653326E-2</v>
      </c>
      <c r="X58" s="42">
        <f t="shared" si="10"/>
        <v>0.22999999999999998</v>
      </c>
      <c r="Y58" s="69">
        <f>'Graphiques DE'!$B$34 + 'Graphiques DE'!$B$33</f>
        <v>0.65151501094159259</v>
      </c>
      <c r="Z58" s="69">
        <f>'Graphiques DE'!$B$33</f>
        <v>0.20747447040105213</v>
      </c>
      <c r="AA58" s="69">
        <f>'Graphiques DE'!$B$33</f>
        <v>0.20747447040105213</v>
      </c>
      <c r="AB58" s="36">
        <f t="shared" si="11"/>
        <v>0.25</v>
      </c>
      <c r="AC58" s="69">
        <f>'Graphiques DE'!$B$46 + 'Graphiques DE'!$B$45</f>
        <v>0.3813105613504455</v>
      </c>
      <c r="AD58" s="69">
        <f>'Graphiques DE'!$B$45</f>
        <v>0.13449975053963459</v>
      </c>
      <c r="AE58" s="69">
        <f>'Graphiques DE'!$B$45</f>
        <v>0.13449975053963459</v>
      </c>
      <c r="AF58" s="42">
        <f t="shared" si="12"/>
        <v>0.24999999999999994</v>
      </c>
      <c r="AG58" s="69">
        <f>'Graphiques DE'!$B$58 + 'Graphiques DE'!$B$57</f>
        <v>0.53120245324233717</v>
      </c>
      <c r="AH58" s="69">
        <f>'Graphiques DE'!$B$57</f>
        <v>0.13449975053963459</v>
      </c>
      <c r="AI58" s="69">
        <f>'Graphiques DE'!$B$57</f>
        <v>0.13449975053963459</v>
      </c>
      <c r="AJ58" s="36">
        <f t="shared" si="13"/>
        <v>0.28000000000000003</v>
      </c>
      <c r="AK58" s="69">
        <f>'Graphiques DE'!$B$70 + 'Graphiques DE'!$B$69</f>
        <v>0.56816249969801413</v>
      </c>
      <c r="AL58" s="69">
        <f>'Graphiques DE'!$B$69</f>
        <v>0.17994628348179792</v>
      </c>
      <c r="AM58" s="69">
        <f>'Graphiques DE'!$B$69</f>
        <v>0.17994628348179792</v>
      </c>
      <c r="AN58" s="42">
        <f t="shared" si="17"/>
        <v>8.9999999999999969E-2</v>
      </c>
      <c r="AO58" s="69">
        <f>'Graphiques DE'!$B$82 + 'Graphiques DE'!$B$81</f>
        <v>0.62142273561986772</v>
      </c>
      <c r="AP58" s="69">
        <f>'Graphiques DE'!$B$81</f>
        <v>0.18777408697121897</v>
      </c>
      <c r="AQ58" s="69">
        <f>'Graphiques DE'!$B$81</f>
        <v>0.18777408697121897</v>
      </c>
      <c r="AR58" s="36">
        <f t="shared" si="14"/>
        <v>3.0000000000000027E-2</v>
      </c>
      <c r="AS58" s="69">
        <f>'Graphiques DE'!$B$94 + 'Graphiques DE'!$B$93</f>
        <v>0.73690112383285822</v>
      </c>
      <c r="AT58" s="69">
        <f>'Graphiques DE'!$B$93</f>
        <v>0.20383355626529071</v>
      </c>
      <c r="AU58" s="69">
        <f>'Graphiques DE'!$B$93</f>
        <v>0.20383355626529071</v>
      </c>
      <c r="AV58" s="42">
        <f t="shared" si="15"/>
        <v>0.16000000000000003</v>
      </c>
      <c r="AW58" s="69">
        <f>'Graphiques DE'!$B$106 + 'Graphiques DE'!$B$105</f>
        <v>0.83312625588569733</v>
      </c>
      <c r="AX58" s="69">
        <f>'Graphiques DE'!$B$105</f>
        <v>0.23020733696677867</v>
      </c>
      <c r="AY58" s="69">
        <f>'Graphiques DE'!$B$105</f>
        <v>0.23020733696677867</v>
      </c>
      <c r="AZ58" s="36">
        <f t="shared" si="18"/>
        <v>0.18999999999999995</v>
      </c>
      <c r="BA58" s="69">
        <f>'Graphiques DE'!$B$118 + 'Graphiques DE'!$B$117</f>
        <v>0.65426085726737337</v>
      </c>
      <c r="BB58" s="69">
        <f>'Graphiques DE'!$B$117</f>
        <v>0.15143653294304904</v>
      </c>
      <c r="BC58" s="69">
        <f>'Graphiques DE'!$B$117</f>
        <v>0.15143653294304904</v>
      </c>
      <c r="BD58" s="42">
        <f t="shared" si="19"/>
        <v>0.25999999999999995</v>
      </c>
      <c r="BE58" s="69">
        <f>'Graphiques DE'!$B$130 + 'Graphiques DE'!$B$129</f>
        <v>0.61541298732488015</v>
      </c>
      <c r="BF58" s="69">
        <f>'Graphiques DE'!$B$129</f>
        <v>0.15384541975731275</v>
      </c>
      <c r="BG58" s="69">
        <f>'Graphiques DE'!$B$129</f>
        <v>0.15384541975731275</v>
      </c>
      <c r="BH58" s="36">
        <f t="shared" si="20"/>
        <v>0.17000000000000004</v>
      </c>
      <c r="BI58" s="69">
        <f>'Graphiques DE'!$B$142 + 'Graphiques DE'!$B$141</f>
        <v>0.59715869831984925</v>
      </c>
      <c r="BJ58" s="69">
        <f>'Graphiques DE'!$B$141</f>
        <v>0.16549653615768714</v>
      </c>
      <c r="BK58" s="69">
        <f>'Graphiques DE'!$B$141</f>
        <v>0.16549653615768714</v>
      </c>
      <c r="BL58" s="42">
        <f t="shared" si="21"/>
        <v>0.49999999999999994</v>
      </c>
      <c r="BM58" s="69">
        <f>'Graphiques DE'!$B$154 + 'Graphiques DE'!$B$153</f>
        <v>0.51993603839279889</v>
      </c>
      <c r="BN58" s="69">
        <f>'Graphiques DE'!$B$153</f>
        <v>0.19389549785225843</v>
      </c>
      <c r="BO58" s="69">
        <f>'Graphiques DE'!$B$153</f>
        <v>0.19389549785225843</v>
      </c>
      <c r="BP58" s="36">
        <f t="shared" si="22"/>
        <v>0.54999999999999993</v>
      </c>
      <c r="BQ58" s="69">
        <f>'Graphiques DE'!$B$166 + 'Graphiques DE'!$B$165</f>
        <v>0.4734434170029016</v>
      </c>
      <c r="BR58" s="69">
        <f>'Graphiques DE'!$B$165</f>
        <v>0.17891638997587456</v>
      </c>
      <c r="BS58" s="69">
        <f>'Graphiques DE'!$B$165</f>
        <v>0.17891638997587456</v>
      </c>
      <c r="BT58" s="42">
        <f t="shared" si="23"/>
        <v>0.44</v>
      </c>
      <c r="BU58" s="69">
        <f>'Graphiques DE'!$B$178 + 'Graphiques DE'!$B$177</f>
        <v>0.44200824799043215</v>
      </c>
      <c r="BV58" s="69">
        <f>'Graphiques DE'!$B$177</f>
        <v>0.16281905880124295</v>
      </c>
      <c r="BW58" s="69">
        <f>'Graphiques DE'!$B$177</f>
        <v>0.16281905880124295</v>
      </c>
      <c r="BX58" s="36">
        <f t="shared" si="24"/>
        <v>0.5</v>
      </c>
      <c r="BY58" s="69">
        <f>'Graphiques DE'!$B$190 + 'Graphiques DE'!$B$189</f>
        <v>0.46971044869251488</v>
      </c>
      <c r="BZ58" s="69">
        <f>'Graphiques DE'!$B$189</f>
        <v>0.17112936761143382</v>
      </c>
      <c r="CA58" s="69">
        <f>'Graphiques DE'!$B$189</f>
        <v>0.17112936761143382</v>
      </c>
    </row>
    <row r="59" spans="1:79">
      <c r="A59" s="72">
        <v>43586</v>
      </c>
      <c r="B59" s="68">
        <f t="shared" si="16"/>
        <v>58</v>
      </c>
      <c r="C59" s="19">
        <v>53039655</v>
      </c>
      <c r="D59" s="68" t="e">
        <f>NA()</f>
        <v>#N/A</v>
      </c>
      <c r="E59" s="29">
        <v>0.04</v>
      </c>
      <c r="F59" s="27">
        <v>0.63</v>
      </c>
      <c r="G59" s="29">
        <v>0.32</v>
      </c>
      <c r="H59" s="27">
        <v>0.57999999999999996</v>
      </c>
      <c r="I59" s="29">
        <v>0.64</v>
      </c>
      <c r="J59" s="27">
        <v>0.64</v>
      </c>
      <c r="K59" s="29">
        <v>0.78</v>
      </c>
      <c r="L59" s="27">
        <v>0.84</v>
      </c>
      <c r="M59" s="29">
        <v>0.71</v>
      </c>
      <c r="N59" s="27">
        <v>0.72</v>
      </c>
      <c r="O59" s="29">
        <v>0.66</v>
      </c>
      <c r="P59" s="27">
        <v>0.56999999999999995</v>
      </c>
      <c r="Q59" s="29">
        <v>0.56999999999999995</v>
      </c>
      <c r="R59" s="27">
        <v>0.52</v>
      </c>
      <c r="S59" s="29">
        <v>0.68</v>
      </c>
      <c r="T59" s="36">
        <f t="shared" si="9"/>
        <v>0.12</v>
      </c>
      <c r="U59" s="69">
        <f>'Graphiques DE'!$B$22 + 'Graphiques DE'!$B$21</f>
        <v>0.28515834799243711</v>
      </c>
      <c r="V59" s="69">
        <f>'Graphiques DE'!$B$21</f>
        <v>9.5874564208653326E-2</v>
      </c>
      <c r="W59" s="69">
        <f>'Graphiques DE'!$B$21</f>
        <v>9.5874564208653326E-2</v>
      </c>
      <c r="X59" s="42">
        <f t="shared" si="10"/>
        <v>0.14000000000000001</v>
      </c>
      <c r="Y59" s="69">
        <f>'Graphiques DE'!$B$34 + 'Graphiques DE'!$B$33</f>
        <v>0.65151501094159259</v>
      </c>
      <c r="Z59" s="69">
        <f>'Graphiques DE'!$B$33</f>
        <v>0.20747447040105213</v>
      </c>
      <c r="AA59" s="69">
        <f>'Graphiques DE'!$B$33</f>
        <v>0.20747447040105213</v>
      </c>
      <c r="AB59" s="36">
        <f t="shared" si="11"/>
        <v>0.14000000000000001</v>
      </c>
      <c r="AC59" s="69">
        <f>'Graphiques DE'!$B$46 + 'Graphiques DE'!$B$45</f>
        <v>0.3813105613504455</v>
      </c>
      <c r="AD59" s="69">
        <f>'Graphiques DE'!$B$45</f>
        <v>0.13449975053963459</v>
      </c>
      <c r="AE59" s="69">
        <f>'Graphiques DE'!$B$45</f>
        <v>0.13449975053963459</v>
      </c>
      <c r="AF59" s="42">
        <f t="shared" si="12"/>
        <v>0.15999999999999998</v>
      </c>
      <c r="AG59" s="69">
        <f>'Graphiques DE'!$B$58 + 'Graphiques DE'!$B$57</f>
        <v>0.53120245324233717</v>
      </c>
      <c r="AH59" s="69">
        <f>'Graphiques DE'!$B$57</f>
        <v>0.13449975053963459</v>
      </c>
      <c r="AI59" s="69">
        <f>'Graphiques DE'!$B$57</f>
        <v>0.13449975053963459</v>
      </c>
      <c r="AJ59" s="36">
        <f t="shared" si="13"/>
        <v>0.12</v>
      </c>
      <c r="AK59" s="69">
        <f>'Graphiques DE'!$B$70 + 'Graphiques DE'!$B$69</f>
        <v>0.56816249969801413</v>
      </c>
      <c r="AL59" s="69">
        <f>'Graphiques DE'!$B$69</f>
        <v>0.17994628348179792</v>
      </c>
      <c r="AM59" s="69">
        <f>'Graphiques DE'!$B$69</f>
        <v>0.17994628348179792</v>
      </c>
      <c r="AN59" s="42">
        <f t="shared" si="17"/>
        <v>4.0000000000000036E-2</v>
      </c>
      <c r="AO59" s="69">
        <f>'Graphiques DE'!$B$82 + 'Graphiques DE'!$B$81</f>
        <v>0.62142273561986772</v>
      </c>
      <c r="AP59" s="69">
        <f>'Graphiques DE'!$B$81</f>
        <v>0.18777408697121897</v>
      </c>
      <c r="AQ59" s="69">
        <f>'Graphiques DE'!$B$81</f>
        <v>0.18777408697121897</v>
      </c>
      <c r="AR59" s="36">
        <f t="shared" si="14"/>
        <v>0.15000000000000002</v>
      </c>
      <c r="AS59" s="69">
        <f>'Graphiques DE'!$B$94 + 'Graphiques DE'!$B$93</f>
        <v>0.73690112383285822</v>
      </c>
      <c r="AT59" s="69">
        <f>'Graphiques DE'!$B$93</f>
        <v>0.20383355626529071</v>
      </c>
      <c r="AU59" s="69">
        <f>'Graphiques DE'!$B$93</f>
        <v>0.20383355626529071</v>
      </c>
      <c r="AV59" s="42">
        <f t="shared" si="15"/>
        <v>0.15000000000000002</v>
      </c>
      <c r="AW59" s="69">
        <f>'Graphiques DE'!$B$106 + 'Graphiques DE'!$B$105</f>
        <v>0.83312625588569733</v>
      </c>
      <c r="AX59" s="69">
        <f>'Graphiques DE'!$B$105</f>
        <v>0.23020733696677867</v>
      </c>
      <c r="AY59" s="69">
        <f>'Graphiques DE'!$B$105</f>
        <v>0.23020733696677867</v>
      </c>
      <c r="AZ59" s="36">
        <f t="shared" si="18"/>
        <v>0.10000000000000009</v>
      </c>
      <c r="BA59" s="69">
        <f>'Graphiques DE'!$B$118 + 'Graphiques DE'!$B$117</f>
        <v>0.65426085726737337</v>
      </c>
      <c r="BB59" s="69">
        <f>'Graphiques DE'!$B$117</f>
        <v>0.15143653294304904</v>
      </c>
      <c r="BC59" s="69">
        <f>'Graphiques DE'!$B$117</f>
        <v>0.15143653294304904</v>
      </c>
      <c r="BD59" s="42">
        <f t="shared" si="19"/>
        <v>1.0000000000000009E-2</v>
      </c>
      <c r="BE59" s="69">
        <f>'Graphiques DE'!$B$130 + 'Graphiques DE'!$B$129</f>
        <v>0.61541298732488015</v>
      </c>
      <c r="BF59" s="69">
        <f>'Graphiques DE'!$B$129</f>
        <v>0.15384541975731275</v>
      </c>
      <c r="BG59" s="69">
        <f>'Graphiques DE'!$B$129</f>
        <v>0.15384541975731275</v>
      </c>
      <c r="BH59" s="36">
        <f t="shared" si="20"/>
        <v>7.0000000000000062E-2</v>
      </c>
      <c r="BI59" s="69">
        <f>'Graphiques DE'!$B$142 + 'Graphiques DE'!$B$141</f>
        <v>0.59715869831984925</v>
      </c>
      <c r="BJ59" s="69">
        <f>'Graphiques DE'!$B$141</f>
        <v>0.16549653615768714</v>
      </c>
      <c r="BK59" s="69">
        <f>'Graphiques DE'!$B$141</f>
        <v>0.16549653615768714</v>
      </c>
      <c r="BL59" s="42">
        <f t="shared" si="21"/>
        <v>0.35</v>
      </c>
      <c r="BM59" s="69">
        <f>'Graphiques DE'!$B$154 + 'Graphiques DE'!$B$153</f>
        <v>0.51993603839279889</v>
      </c>
      <c r="BN59" s="69">
        <f>'Graphiques DE'!$B$153</f>
        <v>0.19389549785225843</v>
      </c>
      <c r="BO59" s="69">
        <f>'Graphiques DE'!$B$153</f>
        <v>0.19389549785225843</v>
      </c>
      <c r="BP59" s="36">
        <f t="shared" si="22"/>
        <v>0.47</v>
      </c>
      <c r="BQ59" s="69">
        <f>'Graphiques DE'!$B$166 + 'Graphiques DE'!$B$165</f>
        <v>0.4734434170029016</v>
      </c>
      <c r="BR59" s="69">
        <f>'Graphiques DE'!$B$165</f>
        <v>0.17891638997587456</v>
      </c>
      <c r="BS59" s="69">
        <f>'Graphiques DE'!$B$165</f>
        <v>0.17891638997587456</v>
      </c>
      <c r="BT59" s="42">
        <f t="shared" si="23"/>
        <v>0.36</v>
      </c>
      <c r="BU59" s="69">
        <f>'Graphiques DE'!$B$178 + 'Graphiques DE'!$B$177</f>
        <v>0.44200824799043215</v>
      </c>
      <c r="BV59" s="69">
        <f>'Graphiques DE'!$B$177</f>
        <v>0.16281905880124295</v>
      </c>
      <c r="BW59" s="69">
        <f>'Graphiques DE'!$B$177</f>
        <v>0.16281905880124295</v>
      </c>
      <c r="BX59" s="36">
        <f t="shared" si="24"/>
        <v>0.45000000000000007</v>
      </c>
      <c r="BY59" s="69">
        <f>'Graphiques DE'!$B$190 + 'Graphiques DE'!$B$189</f>
        <v>0.46971044869251488</v>
      </c>
      <c r="BZ59" s="69">
        <f>'Graphiques DE'!$B$189</f>
        <v>0.17112936761143382</v>
      </c>
      <c r="CA59" s="69">
        <f>'Graphiques DE'!$B$189</f>
        <v>0.17112936761143382</v>
      </c>
    </row>
    <row r="60" spans="1:79">
      <c r="A60" s="72">
        <v>43586</v>
      </c>
      <c r="B60" s="68">
        <f t="shared" si="16"/>
        <v>59</v>
      </c>
      <c r="C60" s="19">
        <v>53049075</v>
      </c>
      <c r="D60" s="68" t="e">
        <f>NA()</f>
        <v>#N/A</v>
      </c>
      <c r="E60" s="29">
        <v>0.16</v>
      </c>
      <c r="F60" s="27">
        <v>0.49</v>
      </c>
      <c r="G60" s="29">
        <v>0.46</v>
      </c>
      <c r="H60" s="27">
        <v>0.42</v>
      </c>
      <c r="I60" s="29">
        <v>0.52</v>
      </c>
      <c r="J60" s="27">
        <v>0.68</v>
      </c>
      <c r="K60" s="29">
        <v>0.93</v>
      </c>
      <c r="L60" s="27">
        <v>0.99</v>
      </c>
      <c r="M60" s="29">
        <v>0.81</v>
      </c>
      <c r="N60" s="27">
        <v>0.71</v>
      </c>
      <c r="O60" s="29">
        <v>0.59</v>
      </c>
      <c r="P60" s="27">
        <v>0.22</v>
      </c>
      <c r="Q60" s="29">
        <v>0.1</v>
      </c>
      <c r="R60" s="27">
        <v>0.16</v>
      </c>
      <c r="S60" s="29">
        <v>0.23</v>
      </c>
      <c r="T60" s="36">
        <f t="shared" si="9"/>
        <v>0.09</v>
      </c>
      <c r="U60" s="69">
        <f>'Graphiques DE'!$B$22 + 'Graphiques DE'!$B$21</f>
        <v>0.28515834799243711</v>
      </c>
      <c r="V60" s="69">
        <f>'Graphiques DE'!$B$21</f>
        <v>9.5874564208653326E-2</v>
      </c>
      <c r="W60" s="69">
        <f>'Graphiques DE'!$B$21</f>
        <v>9.5874564208653326E-2</v>
      </c>
      <c r="X60" s="42">
        <f t="shared" si="10"/>
        <v>0.27</v>
      </c>
      <c r="Y60" s="69">
        <f>'Graphiques DE'!$B$34 + 'Graphiques DE'!$B$33</f>
        <v>0.65151501094159259</v>
      </c>
      <c r="Z60" s="69">
        <f>'Graphiques DE'!$B$33</f>
        <v>0.20747447040105213</v>
      </c>
      <c r="AA60" s="69">
        <f>'Graphiques DE'!$B$33</f>
        <v>0.20747447040105213</v>
      </c>
      <c r="AB60" s="36">
        <f t="shared" si="11"/>
        <v>8.0000000000000016E-2</v>
      </c>
      <c r="AC60" s="69">
        <f>'Graphiques DE'!$B$46 + 'Graphiques DE'!$B$45</f>
        <v>0.3813105613504455</v>
      </c>
      <c r="AD60" s="69">
        <f>'Graphiques DE'!$B$45</f>
        <v>0.13449975053963459</v>
      </c>
      <c r="AE60" s="69">
        <f>'Graphiques DE'!$B$45</f>
        <v>0.13449975053963459</v>
      </c>
      <c r="AF60" s="42">
        <f t="shared" si="12"/>
        <v>9.0000000000000024E-2</v>
      </c>
      <c r="AG60" s="69">
        <f>'Graphiques DE'!$B$58 + 'Graphiques DE'!$B$57</f>
        <v>0.53120245324233717</v>
      </c>
      <c r="AH60" s="69">
        <f>'Graphiques DE'!$B$57</f>
        <v>0.13449975053963459</v>
      </c>
      <c r="AI60" s="69">
        <f>'Graphiques DE'!$B$57</f>
        <v>0.13449975053963459</v>
      </c>
      <c r="AJ60" s="36">
        <f t="shared" si="13"/>
        <v>6.9999999999999951E-2</v>
      </c>
      <c r="AK60" s="69">
        <f>'Graphiques DE'!$B$70 + 'Graphiques DE'!$B$69</f>
        <v>0.56816249969801413</v>
      </c>
      <c r="AL60" s="69">
        <f>'Graphiques DE'!$B$69</f>
        <v>0.17994628348179792</v>
      </c>
      <c r="AM60" s="69">
        <f>'Graphiques DE'!$B$69</f>
        <v>0.17994628348179792</v>
      </c>
      <c r="AN60" s="42">
        <f t="shared" si="17"/>
        <v>9.000000000000008E-2</v>
      </c>
      <c r="AO60" s="69">
        <f>'Graphiques DE'!$B$82 + 'Graphiques DE'!$B$81</f>
        <v>0.62142273561986772</v>
      </c>
      <c r="AP60" s="69">
        <f>'Graphiques DE'!$B$81</f>
        <v>0.18777408697121897</v>
      </c>
      <c r="AQ60" s="69">
        <f>'Graphiques DE'!$B$81</f>
        <v>0.18777408697121897</v>
      </c>
      <c r="AR60" s="36">
        <f t="shared" si="14"/>
        <v>0.25</v>
      </c>
      <c r="AS60" s="69">
        <f>'Graphiques DE'!$B$94 + 'Graphiques DE'!$B$93</f>
        <v>0.73690112383285822</v>
      </c>
      <c r="AT60" s="69">
        <f>'Graphiques DE'!$B$93</f>
        <v>0.20383355626529071</v>
      </c>
      <c r="AU60" s="69">
        <f>'Graphiques DE'!$B$93</f>
        <v>0.20383355626529071</v>
      </c>
      <c r="AV60" s="42">
        <f t="shared" si="15"/>
        <v>2.0000000000000018E-2</v>
      </c>
      <c r="AW60" s="69">
        <f>'Graphiques DE'!$B$106 + 'Graphiques DE'!$B$105</f>
        <v>0.83312625588569733</v>
      </c>
      <c r="AX60" s="69">
        <f>'Graphiques DE'!$B$105</f>
        <v>0.23020733696677867</v>
      </c>
      <c r="AY60" s="69">
        <f>'Graphiques DE'!$B$105</f>
        <v>0.23020733696677867</v>
      </c>
      <c r="AZ60" s="36">
        <f t="shared" si="18"/>
        <v>0.28000000000000003</v>
      </c>
      <c r="BA60" s="69">
        <f>'Graphiques DE'!$B$118 + 'Graphiques DE'!$B$117</f>
        <v>0.65426085726737337</v>
      </c>
      <c r="BB60" s="69">
        <f>'Graphiques DE'!$B$117</f>
        <v>0.15143653294304904</v>
      </c>
      <c r="BC60" s="69">
        <f>'Graphiques DE'!$B$117</f>
        <v>0.15143653294304904</v>
      </c>
      <c r="BD60" s="42">
        <f t="shared" si="19"/>
        <v>0.14000000000000001</v>
      </c>
      <c r="BE60" s="69">
        <f>'Graphiques DE'!$B$130 + 'Graphiques DE'!$B$129</f>
        <v>0.61541298732488015</v>
      </c>
      <c r="BF60" s="69">
        <f>'Graphiques DE'!$B$129</f>
        <v>0.15384541975731275</v>
      </c>
      <c r="BG60" s="69">
        <f>'Graphiques DE'!$B$129</f>
        <v>0.15384541975731275</v>
      </c>
      <c r="BH60" s="36">
        <f t="shared" si="20"/>
        <v>0.18</v>
      </c>
      <c r="BI60" s="69">
        <f>'Graphiques DE'!$B$142 + 'Graphiques DE'!$B$141</f>
        <v>0.59715869831984925</v>
      </c>
      <c r="BJ60" s="69">
        <f>'Graphiques DE'!$B$141</f>
        <v>0.16549653615768714</v>
      </c>
      <c r="BK60" s="69">
        <f>'Graphiques DE'!$B$141</f>
        <v>0.16549653615768714</v>
      </c>
      <c r="BL60" s="42">
        <f t="shared" si="21"/>
        <v>0.46000000000000008</v>
      </c>
      <c r="BM60" s="69">
        <f>'Graphiques DE'!$B$154 + 'Graphiques DE'!$B$153</f>
        <v>0.51993603839279889</v>
      </c>
      <c r="BN60" s="69">
        <f>'Graphiques DE'!$B$153</f>
        <v>0.19389549785225843</v>
      </c>
      <c r="BO60" s="69">
        <f>'Graphiques DE'!$B$153</f>
        <v>0.19389549785225843</v>
      </c>
      <c r="BP60" s="36">
        <f t="shared" si="22"/>
        <v>0.56000000000000005</v>
      </c>
      <c r="BQ60" s="69">
        <f>'Graphiques DE'!$B$166 + 'Graphiques DE'!$B$165</f>
        <v>0.4734434170029016</v>
      </c>
      <c r="BR60" s="69">
        <f>'Graphiques DE'!$B$165</f>
        <v>0.17891638997587456</v>
      </c>
      <c r="BS60" s="69">
        <f>'Graphiques DE'!$B$165</f>
        <v>0.17891638997587456</v>
      </c>
      <c r="BT60" s="42">
        <f t="shared" si="23"/>
        <v>0.37</v>
      </c>
      <c r="BU60" s="69">
        <f>'Graphiques DE'!$B$178 + 'Graphiques DE'!$B$177</f>
        <v>0.44200824799043215</v>
      </c>
      <c r="BV60" s="69">
        <f>'Graphiques DE'!$B$177</f>
        <v>0.16281905880124295</v>
      </c>
      <c r="BW60" s="69">
        <f>'Graphiques DE'!$B$177</f>
        <v>0.16281905880124295</v>
      </c>
      <c r="BX60" s="36">
        <f t="shared" si="24"/>
        <v>0.26</v>
      </c>
      <c r="BY60" s="69">
        <f>'Graphiques DE'!$B$190 + 'Graphiques DE'!$B$189</f>
        <v>0.46971044869251488</v>
      </c>
      <c r="BZ60" s="69">
        <f>'Graphiques DE'!$B$189</f>
        <v>0.17112936761143382</v>
      </c>
      <c r="CA60" s="69">
        <f>'Graphiques DE'!$B$189</f>
        <v>0.17112936761143382</v>
      </c>
    </row>
    <row r="61" spans="1:79">
      <c r="A61" s="72">
        <v>43586</v>
      </c>
      <c r="B61" s="68">
        <f t="shared" si="16"/>
        <v>60</v>
      </c>
      <c r="C61" s="19">
        <v>53039662</v>
      </c>
      <c r="D61" s="68" t="e">
        <f>NA()</f>
        <v>#N/A</v>
      </c>
      <c r="E61" s="29">
        <v>7.0000000000000007E-2</v>
      </c>
      <c r="F61" s="27">
        <v>0.76</v>
      </c>
      <c r="G61" s="29">
        <v>0.38</v>
      </c>
      <c r="H61" s="27">
        <v>0.51</v>
      </c>
      <c r="I61" s="29">
        <v>0.59</v>
      </c>
      <c r="J61" s="27">
        <v>0.59</v>
      </c>
      <c r="K61" s="29">
        <v>0.68</v>
      </c>
      <c r="L61" s="27">
        <v>0.97</v>
      </c>
      <c r="M61" s="29">
        <v>0.53</v>
      </c>
      <c r="N61" s="27">
        <v>0.56999999999999995</v>
      </c>
      <c r="O61" s="29">
        <v>0.41</v>
      </c>
      <c r="P61" s="27">
        <v>0.68</v>
      </c>
      <c r="Q61" s="29">
        <v>0.66</v>
      </c>
      <c r="R61" s="27">
        <v>0.53</v>
      </c>
      <c r="S61" s="29">
        <v>0.49</v>
      </c>
      <c r="T61" s="36">
        <f t="shared" si="9"/>
        <v>0.15</v>
      </c>
      <c r="U61" s="69">
        <f>'Graphiques DE'!$B$22 + 'Graphiques DE'!$B$21</f>
        <v>0.28515834799243711</v>
      </c>
      <c r="V61" s="69">
        <f>'Graphiques DE'!$B$21</f>
        <v>9.5874564208653326E-2</v>
      </c>
      <c r="W61" s="69">
        <f>'Graphiques DE'!$B$21</f>
        <v>9.5874564208653326E-2</v>
      </c>
      <c r="X61" s="42">
        <f t="shared" si="10"/>
        <v>0.36</v>
      </c>
      <c r="Y61" s="69">
        <f>'Graphiques DE'!$B$34 + 'Graphiques DE'!$B$33</f>
        <v>0.65151501094159259</v>
      </c>
      <c r="Z61" s="69">
        <f>'Graphiques DE'!$B$33</f>
        <v>0.20747447040105213</v>
      </c>
      <c r="AA61" s="69">
        <f>'Graphiques DE'!$B$33</f>
        <v>0.20747447040105213</v>
      </c>
      <c r="AB61" s="36">
        <f t="shared" si="11"/>
        <v>0.06</v>
      </c>
      <c r="AC61" s="69">
        <f>'Graphiques DE'!$B$46 + 'Graphiques DE'!$B$45</f>
        <v>0.3813105613504455</v>
      </c>
      <c r="AD61" s="69">
        <f>'Graphiques DE'!$B$45</f>
        <v>0.13449975053963459</v>
      </c>
      <c r="AE61" s="69">
        <f>'Graphiques DE'!$B$45</f>
        <v>0.13449975053963459</v>
      </c>
      <c r="AF61" s="42">
        <f t="shared" si="12"/>
        <v>0.2</v>
      </c>
      <c r="AG61" s="69">
        <f>'Graphiques DE'!$B$58 + 'Graphiques DE'!$B$57</f>
        <v>0.53120245324233717</v>
      </c>
      <c r="AH61" s="69">
        <f>'Graphiques DE'!$B$57</f>
        <v>0.13449975053963459</v>
      </c>
      <c r="AI61" s="69">
        <f>'Graphiques DE'!$B$57</f>
        <v>0.13449975053963459</v>
      </c>
      <c r="AJ61" s="36">
        <f t="shared" si="13"/>
        <v>0.24999999999999994</v>
      </c>
      <c r="AK61" s="69">
        <f>'Graphiques DE'!$B$70 + 'Graphiques DE'!$B$69</f>
        <v>0.56816249969801413</v>
      </c>
      <c r="AL61" s="69">
        <f>'Graphiques DE'!$B$69</f>
        <v>0.17994628348179792</v>
      </c>
      <c r="AM61" s="69">
        <f>'Graphiques DE'!$B$69</f>
        <v>0.17994628348179792</v>
      </c>
      <c r="AN61" s="42">
        <f t="shared" si="17"/>
        <v>0.19999999999999996</v>
      </c>
      <c r="AO61" s="69">
        <f>'Graphiques DE'!$B$82 + 'Graphiques DE'!$B$81</f>
        <v>0.62142273561986772</v>
      </c>
      <c r="AP61" s="69">
        <f>'Graphiques DE'!$B$81</f>
        <v>0.18777408697121897</v>
      </c>
      <c r="AQ61" s="69">
        <f>'Graphiques DE'!$B$81</f>
        <v>0.18777408697121897</v>
      </c>
      <c r="AR61" s="36">
        <f t="shared" si="14"/>
        <v>0.13</v>
      </c>
      <c r="AS61" s="69">
        <f>'Graphiques DE'!$B$94 + 'Graphiques DE'!$B$93</f>
        <v>0.73690112383285822</v>
      </c>
      <c r="AT61" s="69">
        <f>'Graphiques DE'!$B$93</f>
        <v>0.20383355626529071</v>
      </c>
      <c r="AU61" s="69">
        <f>'Graphiques DE'!$B$93</f>
        <v>0.20383355626529071</v>
      </c>
      <c r="AV61" s="42">
        <f t="shared" si="15"/>
        <v>0.33999999999999997</v>
      </c>
      <c r="AW61" s="69">
        <f>'Graphiques DE'!$B$106 + 'Graphiques DE'!$B$105</f>
        <v>0.83312625588569733</v>
      </c>
      <c r="AX61" s="69">
        <f>'Graphiques DE'!$B$105</f>
        <v>0.23020733696677867</v>
      </c>
      <c r="AY61" s="69">
        <f>'Graphiques DE'!$B$105</f>
        <v>0.23020733696677867</v>
      </c>
      <c r="AZ61" s="36">
        <f t="shared" si="18"/>
        <v>7.999999999999996E-2</v>
      </c>
      <c r="BA61" s="69">
        <f>'Graphiques DE'!$B$118 + 'Graphiques DE'!$B$117</f>
        <v>0.65426085726737337</v>
      </c>
      <c r="BB61" s="69">
        <f>'Graphiques DE'!$B$117</f>
        <v>0.15143653294304904</v>
      </c>
      <c r="BC61" s="69">
        <f>'Graphiques DE'!$B$117</f>
        <v>0.15143653294304904</v>
      </c>
      <c r="BD61" s="42">
        <f t="shared" si="19"/>
        <v>0.13999999999999996</v>
      </c>
      <c r="BE61" s="69">
        <f>'Graphiques DE'!$B$130 + 'Graphiques DE'!$B$129</f>
        <v>0.61541298732488015</v>
      </c>
      <c r="BF61" s="69">
        <f>'Graphiques DE'!$B$129</f>
        <v>0.15384541975731275</v>
      </c>
      <c r="BG61" s="69">
        <f>'Graphiques DE'!$B$129</f>
        <v>0.15384541975731275</v>
      </c>
      <c r="BH61" s="36">
        <f t="shared" si="20"/>
        <v>4.0000000000000036E-2</v>
      </c>
      <c r="BI61" s="69">
        <f>'Graphiques DE'!$B$142 + 'Graphiques DE'!$B$141</f>
        <v>0.59715869831984925</v>
      </c>
      <c r="BJ61" s="69">
        <f>'Graphiques DE'!$B$141</f>
        <v>0.16549653615768714</v>
      </c>
      <c r="BK61" s="69">
        <f>'Graphiques DE'!$B$141</f>
        <v>0.16549653615768714</v>
      </c>
      <c r="BL61" s="42">
        <f t="shared" si="21"/>
        <v>0.4</v>
      </c>
      <c r="BM61" s="69">
        <f>'Graphiques DE'!$B$154 + 'Graphiques DE'!$B$153</f>
        <v>0.51993603839279889</v>
      </c>
      <c r="BN61" s="69">
        <f>'Graphiques DE'!$B$153</f>
        <v>0.19389549785225843</v>
      </c>
      <c r="BO61" s="69">
        <f>'Graphiques DE'!$B$153</f>
        <v>0.19389549785225843</v>
      </c>
      <c r="BP61" s="36">
        <f t="shared" si="22"/>
        <v>0.46</v>
      </c>
      <c r="BQ61" s="69">
        <f>'Graphiques DE'!$B$166 + 'Graphiques DE'!$B$165</f>
        <v>0.4734434170029016</v>
      </c>
      <c r="BR61" s="69">
        <f>'Graphiques DE'!$B$165</f>
        <v>0.17891638997587456</v>
      </c>
      <c r="BS61" s="69">
        <f>'Graphiques DE'!$B$165</f>
        <v>0.17891638997587456</v>
      </c>
      <c r="BT61" s="42">
        <f t="shared" si="23"/>
        <v>0.36</v>
      </c>
      <c r="BU61" s="69">
        <f>'Graphiques DE'!$B$178 + 'Graphiques DE'!$B$177</f>
        <v>0.44200824799043215</v>
      </c>
      <c r="BV61" s="69">
        <f>'Graphiques DE'!$B$177</f>
        <v>0.16281905880124295</v>
      </c>
      <c r="BW61" s="69">
        <f>'Graphiques DE'!$B$177</f>
        <v>0.16281905880124295</v>
      </c>
      <c r="BX61" s="36">
        <f t="shared" si="24"/>
        <v>0.28000000000000003</v>
      </c>
      <c r="BY61" s="69">
        <f>'Graphiques DE'!$B$190 + 'Graphiques DE'!$B$189</f>
        <v>0.46971044869251488</v>
      </c>
      <c r="BZ61" s="69">
        <f>'Graphiques DE'!$B$189</f>
        <v>0.17112936761143382</v>
      </c>
      <c r="CA61" s="69">
        <f>'Graphiques DE'!$B$189</f>
        <v>0.17112936761143382</v>
      </c>
    </row>
    <row r="62" spans="1:79">
      <c r="A62" s="72">
        <v>43586</v>
      </c>
      <c r="B62" s="68">
        <f t="shared" si="16"/>
        <v>61</v>
      </c>
      <c r="C62" s="19">
        <v>53057712</v>
      </c>
      <c r="D62" s="68" t="e">
        <f>NA()</f>
        <v>#N/A</v>
      </c>
      <c r="E62" s="29">
        <v>0.22</v>
      </c>
      <c r="F62" s="27">
        <v>0.4</v>
      </c>
      <c r="G62" s="29">
        <v>0.44</v>
      </c>
      <c r="H62" s="27">
        <v>0.31</v>
      </c>
      <c r="I62" s="29">
        <v>0.34</v>
      </c>
      <c r="J62" s="27">
        <v>0.39</v>
      </c>
      <c r="K62" s="29">
        <v>0.55000000000000004</v>
      </c>
      <c r="L62" s="27">
        <v>0.63</v>
      </c>
      <c r="M62" s="29">
        <v>0.61</v>
      </c>
      <c r="N62" s="27">
        <v>0.43</v>
      </c>
      <c r="O62" s="29">
        <v>0.45</v>
      </c>
      <c r="P62" s="27">
        <v>0.28000000000000003</v>
      </c>
      <c r="Q62" s="29">
        <v>0.2</v>
      </c>
      <c r="R62" s="27">
        <v>0.17</v>
      </c>
      <c r="S62" s="29">
        <v>0.21</v>
      </c>
      <c r="T62" s="36">
        <f t="shared" si="9"/>
        <v>0.15</v>
      </c>
      <c r="U62" s="69">
        <f>'Graphiques DE'!$B$22 + 'Graphiques DE'!$B$21</f>
        <v>0.28515834799243711</v>
      </c>
      <c r="V62" s="69">
        <f>'Graphiques DE'!$B$21</f>
        <v>9.5874564208653326E-2</v>
      </c>
      <c r="W62" s="69">
        <f>'Graphiques DE'!$B$21</f>
        <v>9.5874564208653326E-2</v>
      </c>
      <c r="X62" s="42">
        <f t="shared" si="10"/>
        <v>4.0000000000000036E-2</v>
      </c>
      <c r="Y62" s="69">
        <f>'Graphiques DE'!$B$34 + 'Graphiques DE'!$B$33</f>
        <v>0.65151501094159259</v>
      </c>
      <c r="Z62" s="69">
        <f>'Graphiques DE'!$B$33</f>
        <v>0.20747447040105213</v>
      </c>
      <c r="AA62" s="69">
        <f>'Graphiques DE'!$B$33</f>
        <v>0.20747447040105213</v>
      </c>
      <c r="AB62" s="36">
        <f t="shared" si="11"/>
        <v>0.41000000000000003</v>
      </c>
      <c r="AC62" s="69">
        <f>'Graphiques DE'!$B$46 + 'Graphiques DE'!$B$45</f>
        <v>0.3813105613504455</v>
      </c>
      <c r="AD62" s="69">
        <f>'Graphiques DE'!$B$45</f>
        <v>0.13449975053963459</v>
      </c>
      <c r="AE62" s="69">
        <f>'Graphiques DE'!$B$45</f>
        <v>0.13449975053963459</v>
      </c>
      <c r="AF62" s="42">
        <f>MAX(H62:H63)-MIN(H62:H63)</f>
        <v>0.25000000000000006</v>
      </c>
      <c r="AG62" s="69">
        <f>'Graphiques DE'!$B$58 + 'Graphiques DE'!$B$57</f>
        <v>0.53120245324233717</v>
      </c>
      <c r="AH62" s="69">
        <f>'Graphiques DE'!$B$57</f>
        <v>0.13449975053963459</v>
      </c>
      <c r="AI62" s="69">
        <f>'Graphiques DE'!$B$57</f>
        <v>0.13449975053963459</v>
      </c>
      <c r="AJ62" s="36">
        <f t="shared" si="13"/>
        <v>3.0000000000000027E-2</v>
      </c>
      <c r="AK62" s="69">
        <f>'Graphiques DE'!$B$70 + 'Graphiques DE'!$B$69</f>
        <v>0.56816249969801413</v>
      </c>
      <c r="AL62" s="69">
        <f>'Graphiques DE'!$B$69</f>
        <v>0.17994628348179792</v>
      </c>
      <c r="AM62" s="69">
        <f>'Graphiques DE'!$B$69</f>
        <v>0.17994628348179792</v>
      </c>
      <c r="AN62" s="42">
        <f t="shared" si="17"/>
        <v>0.06</v>
      </c>
      <c r="AO62" s="69">
        <f>'Graphiques DE'!$B$82 + 'Graphiques DE'!$B$81</f>
        <v>0.62142273561986772</v>
      </c>
      <c r="AP62" s="69">
        <f>'Graphiques DE'!$B$81</f>
        <v>0.18777408697121897</v>
      </c>
      <c r="AQ62" s="69">
        <f>'Graphiques DE'!$B$81</f>
        <v>0.18777408697121897</v>
      </c>
      <c r="AR62" s="36">
        <f t="shared" si="14"/>
        <v>0.12000000000000005</v>
      </c>
      <c r="AS62" s="69">
        <f>'Graphiques DE'!$B$94 + 'Graphiques DE'!$B$93</f>
        <v>0.73690112383285822</v>
      </c>
      <c r="AT62" s="69">
        <f>'Graphiques DE'!$B$93</f>
        <v>0.20383355626529071</v>
      </c>
      <c r="AU62" s="69">
        <f>'Graphiques DE'!$B$93</f>
        <v>0.20383355626529071</v>
      </c>
      <c r="AV62" s="42">
        <f t="shared" si="15"/>
        <v>6.0000000000000053E-2</v>
      </c>
      <c r="AW62" s="69">
        <f>'Graphiques DE'!$B$106 + 'Graphiques DE'!$B$105</f>
        <v>0.83312625588569733</v>
      </c>
      <c r="AX62" s="69">
        <f>'Graphiques DE'!$B$105</f>
        <v>0.23020733696677867</v>
      </c>
      <c r="AY62" s="69">
        <f>'Graphiques DE'!$B$105</f>
        <v>0.23020733696677867</v>
      </c>
      <c r="AZ62" s="36">
        <f t="shared" si="18"/>
        <v>0.12</v>
      </c>
      <c r="BA62" s="69">
        <f>'Graphiques DE'!$B$118 + 'Graphiques DE'!$B$117</f>
        <v>0.65426085726737337</v>
      </c>
      <c r="BB62" s="69">
        <f>'Graphiques DE'!$B$117</f>
        <v>0.15143653294304904</v>
      </c>
      <c r="BC62" s="69">
        <f>'Graphiques DE'!$B$117</f>
        <v>0.15143653294304904</v>
      </c>
      <c r="BD62" s="42">
        <f t="shared" si="19"/>
        <v>2.0000000000000018E-2</v>
      </c>
      <c r="BE62" s="69">
        <f>'Graphiques DE'!$B$130 + 'Graphiques DE'!$B$129</f>
        <v>0.61541298732488015</v>
      </c>
      <c r="BF62" s="69">
        <f>'Graphiques DE'!$B$129</f>
        <v>0.15384541975731275</v>
      </c>
      <c r="BG62" s="69">
        <f>'Graphiques DE'!$B$129</f>
        <v>0.15384541975731275</v>
      </c>
      <c r="BH62" s="36">
        <f t="shared" si="20"/>
        <v>9.0000000000000024E-2</v>
      </c>
      <c r="BI62" s="69">
        <f>'Graphiques DE'!$B$142 + 'Graphiques DE'!$B$141</f>
        <v>0.59715869831984925</v>
      </c>
      <c r="BJ62" s="69">
        <f>'Graphiques DE'!$B$141</f>
        <v>0.16549653615768714</v>
      </c>
      <c r="BK62" s="69">
        <f>'Graphiques DE'!$B$141</f>
        <v>0.16549653615768714</v>
      </c>
      <c r="BL62" s="42">
        <f t="shared" si="21"/>
        <v>0.28999999999999992</v>
      </c>
      <c r="BM62" s="69">
        <f>'Graphiques DE'!$B$154 + 'Graphiques DE'!$B$153</f>
        <v>0.51993603839279889</v>
      </c>
      <c r="BN62" s="69">
        <f>'Graphiques DE'!$B$153</f>
        <v>0.19389549785225843</v>
      </c>
      <c r="BO62" s="69">
        <f>'Graphiques DE'!$B$153</f>
        <v>0.19389549785225843</v>
      </c>
      <c r="BP62" s="36">
        <f t="shared" si="22"/>
        <v>0.37999999999999995</v>
      </c>
      <c r="BQ62" s="69">
        <f>'Graphiques DE'!$B$166 + 'Graphiques DE'!$B$165</f>
        <v>0.4734434170029016</v>
      </c>
      <c r="BR62" s="69">
        <f>'Graphiques DE'!$B$165</f>
        <v>0.17891638997587456</v>
      </c>
      <c r="BS62" s="69">
        <f>'Graphiques DE'!$B$165</f>
        <v>0.17891638997587456</v>
      </c>
      <c r="BT62" s="42">
        <f t="shared" si="23"/>
        <v>0.42999999999999994</v>
      </c>
      <c r="BU62" s="69">
        <f>'Graphiques DE'!$B$178 + 'Graphiques DE'!$B$177</f>
        <v>0.44200824799043215</v>
      </c>
      <c r="BV62" s="69">
        <f>'Graphiques DE'!$B$177</f>
        <v>0.16281905880124295</v>
      </c>
      <c r="BW62" s="69">
        <f>'Graphiques DE'!$B$177</f>
        <v>0.16281905880124295</v>
      </c>
      <c r="BX62" s="36">
        <f t="shared" si="24"/>
        <v>0.35000000000000009</v>
      </c>
      <c r="BY62" s="69">
        <f>'Graphiques DE'!$B$190 + 'Graphiques DE'!$B$189</f>
        <v>0.46971044869251488</v>
      </c>
      <c r="BZ62" s="69">
        <f>'Graphiques DE'!$B$189</f>
        <v>0.17112936761143382</v>
      </c>
      <c r="CA62" s="69">
        <f>'Graphiques DE'!$B$189</f>
        <v>0.17112936761143382</v>
      </c>
    </row>
    <row r="63" spans="1:79">
      <c r="A63" s="72">
        <v>43586</v>
      </c>
      <c r="B63" s="68">
        <f t="shared" si="16"/>
        <v>62</v>
      </c>
      <c r="C63" s="19">
        <v>53053406</v>
      </c>
      <c r="D63" s="68" t="e">
        <f>NA()</f>
        <v>#N/A</v>
      </c>
      <c r="E63" s="29">
        <v>7.0000000000000007E-2</v>
      </c>
      <c r="F63" s="27">
        <v>0.36</v>
      </c>
      <c r="G63" s="29">
        <v>0.03</v>
      </c>
      <c r="H63" s="27">
        <v>0.56000000000000005</v>
      </c>
      <c r="I63" s="29">
        <v>0.31</v>
      </c>
      <c r="J63" s="27">
        <v>0.33</v>
      </c>
      <c r="K63" s="29">
        <v>0.43</v>
      </c>
      <c r="L63" s="27">
        <v>0.56999999999999995</v>
      </c>
      <c r="M63" s="29">
        <v>0.49</v>
      </c>
      <c r="N63" s="27">
        <v>0.45</v>
      </c>
      <c r="O63" s="29">
        <v>0.36</v>
      </c>
      <c r="P63" s="27">
        <v>0.56999999999999995</v>
      </c>
      <c r="Q63" s="29">
        <v>0.57999999999999996</v>
      </c>
      <c r="R63" s="27">
        <v>0.6</v>
      </c>
      <c r="S63" s="29">
        <v>0.56000000000000005</v>
      </c>
      <c r="T63" s="36">
        <f t="shared" si="9"/>
        <v>0.06</v>
      </c>
      <c r="U63" s="69">
        <f>'Graphiques DE'!$B$22 + 'Graphiques DE'!$B$21</f>
        <v>0.28515834799243711</v>
      </c>
      <c r="V63" s="69">
        <f>'Graphiques DE'!$B$21</f>
        <v>9.5874564208653326E-2</v>
      </c>
      <c r="W63" s="69">
        <f>'Graphiques DE'!$B$21</f>
        <v>9.5874564208653326E-2</v>
      </c>
      <c r="X63" s="42">
        <f t="shared" si="10"/>
        <v>1.9999999999999962E-2</v>
      </c>
      <c r="Y63" s="69">
        <f>'Graphiques DE'!$B$34 + 'Graphiques DE'!$B$33</f>
        <v>0.65151501094159259</v>
      </c>
      <c r="Z63" s="69">
        <f>'Graphiques DE'!$B$33</f>
        <v>0.20747447040105213</v>
      </c>
      <c r="AA63" s="69">
        <f>'Graphiques DE'!$B$33</f>
        <v>0.20747447040105213</v>
      </c>
      <c r="AB63" s="36">
        <f t="shared" si="11"/>
        <v>9.9999999999999985E-3</v>
      </c>
      <c r="AC63" s="69">
        <f>'Graphiques DE'!$B$46 + 'Graphiques DE'!$B$45</f>
        <v>0.3813105613504455</v>
      </c>
      <c r="AD63" s="69">
        <f>'Graphiques DE'!$B$45</f>
        <v>0.13449975053963459</v>
      </c>
      <c r="AE63" s="69">
        <f>'Graphiques DE'!$B$45</f>
        <v>0.13449975053963459</v>
      </c>
      <c r="AF63" s="42">
        <f t="shared" si="12"/>
        <v>0.23000000000000004</v>
      </c>
      <c r="AG63" s="69">
        <f>'Graphiques DE'!$B$58 + 'Graphiques DE'!$B$57</f>
        <v>0.53120245324233717</v>
      </c>
      <c r="AH63" s="69">
        <f>'Graphiques DE'!$B$57</f>
        <v>0.13449975053963459</v>
      </c>
      <c r="AI63" s="69">
        <f>'Graphiques DE'!$B$57</f>
        <v>0.13449975053963459</v>
      </c>
      <c r="AJ63" s="36">
        <f t="shared" si="13"/>
        <v>0.1</v>
      </c>
      <c r="AK63" s="69">
        <f>'Graphiques DE'!$B$70 + 'Graphiques DE'!$B$69</f>
        <v>0.56816249969801413</v>
      </c>
      <c r="AL63" s="69">
        <f>'Graphiques DE'!$B$69</f>
        <v>0.17994628348179792</v>
      </c>
      <c r="AM63" s="69">
        <f>'Graphiques DE'!$B$69</f>
        <v>0.17994628348179792</v>
      </c>
      <c r="AN63" s="42">
        <f t="shared" si="17"/>
        <v>1.9999999999999962E-2</v>
      </c>
      <c r="AO63" s="69">
        <f>'Graphiques DE'!$B$82 + 'Graphiques DE'!$B$81</f>
        <v>0.62142273561986772</v>
      </c>
      <c r="AP63" s="69">
        <f>'Graphiques DE'!$B$81</f>
        <v>0.18777408697121897</v>
      </c>
      <c r="AQ63" s="69">
        <f>'Graphiques DE'!$B$81</f>
        <v>0.18777408697121897</v>
      </c>
      <c r="AR63" s="36">
        <f t="shared" si="14"/>
        <v>3.999999999999998E-2</v>
      </c>
      <c r="AS63" s="69">
        <f>'Graphiques DE'!$B$94 + 'Graphiques DE'!$B$93</f>
        <v>0.73690112383285822</v>
      </c>
      <c r="AT63" s="69">
        <f>'Graphiques DE'!$B$93</f>
        <v>0.20383355626529071</v>
      </c>
      <c r="AU63" s="69">
        <f>'Graphiques DE'!$B$93</f>
        <v>0.20383355626529071</v>
      </c>
      <c r="AV63" s="42">
        <f t="shared" si="15"/>
        <v>1.0000000000000009E-2</v>
      </c>
      <c r="AW63" s="69">
        <f>'Graphiques DE'!$B$106 + 'Graphiques DE'!$B$105</f>
        <v>0.83312625588569733</v>
      </c>
      <c r="AX63" s="69">
        <f>'Graphiques DE'!$B$105</f>
        <v>0.23020733696677867</v>
      </c>
      <c r="AY63" s="69">
        <f>'Graphiques DE'!$B$105</f>
        <v>0.23020733696677867</v>
      </c>
      <c r="AZ63" s="36">
        <f t="shared" si="18"/>
        <v>0.22999999999999998</v>
      </c>
      <c r="BA63" s="69">
        <f>'Graphiques DE'!$B$118 + 'Graphiques DE'!$B$117</f>
        <v>0.65426085726737337</v>
      </c>
      <c r="BB63" s="69">
        <f>'Graphiques DE'!$B$117</f>
        <v>0.15143653294304904</v>
      </c>
      <c r="BC63" s="69">
        <f>'Graphiques DE'!$B$117</f>
        <v>0.15143653294304904</v>
      </c>
      <c r="BD63" s="42">
        <f t="shared" si="19"/>
        <v>0.21000000000000002</v>
      </c>
      <c r="BE63" s="69">
        <f>'Graphiques DE'!$B$130 + 'Graphiques DE'!$B$129</f>
        <v>0.61541298732488015</v>
      </c>
      <c r="BF63" s="69">
        <f>'Graphiques DE'!$B$129</f>
        <v>0.15384541975731275</v>
      </c>
      <c r="BG63" s="69">
        <f>'Graphiques DE'!$B$129</f>
        <v>0.15384541975731275</v>
      </c>
      <c r="BH63" s="36">
        <f t="shared" si="20"/>
        <v>0.12</v>
      </c>
      <c r="BI63" s="69">
        <f>'Graphiques DE'!$B$142 + 'Graphiques DE'!$B$141</f>
        <v>0.59715869831984925</v>
      </c>
      <c r="BJ63" s="69">
        <f>'Graphiques DE'!$B$141</f>
        <v>0.16549653615768714</v>
      </c>
      <c r="BK63" s="69">
        <f>'Graphiques DE'!$B$141</f>
        <v>0.16549653615768714</v>
      </c>
      <c r="BL63" s="42">
        <f t="shared" si="21"/>
        <v>0.14999999999999997</v>
      </c>
      <c r="BM63" s="69">
        <f>'Graphiques DE'!$B$154 + 'Graphiques DE'!$B$153</f>
        <v>0.51993603839279889</v>
      </c>
      <c r="BN63" s="69">
        <f>'Graphiques DE'!$B$153</f>
        <v>0.19389549785225843</v>
      </c>
      <c r="BO63" s="69">
        <f>'Graphiques DE'!$B$153</f>
        <v>0.19389549785225843</v>
      </c>
      <c r="BP63" s="36">
        <f t="shared" si="22"/>
        <v>0.23999999999999994</v>
      </c>
      <c r="BQ63" s="69">
        <f>'Graphiques DE'!$B$166 + 'Graphiques DE'!$B$165</f>
        <v>0.4734434170029016</v>
      </c>
      <c r="BR63" s="69">
        <f>'Graphiques DE'!$B$165</f>
        <v>0.17891638997587456</v>
      </c>
      <c r="BS63" s="69">
        <f>'Graphiques DE'!$B$165</f>
        <v>0.17891638997587456</v>
      </c>
      <c r="BT63" s="42">
        <f t="shared" si="23"/>
        <v>0.19</v>
      </c>
      <c r="BU63" s="69">
        <f>'Graphiques DE'!$B$178 + 'Graphiques DE'!$B$177</f>
        <v>0.44200824799043215</v>
      </c>
      <c r="BV63" s="69">
        <f>'Graphiques DE'!$B$177</f>
        <v>0.16281905880124295</v>
      </c>
      <c r="BW63" s="69">
        <f>'Graphiques DE'!$B$177</f>
        <v>0.16281905880124295</v>
      </c>
      <c r="BX63" s="36">
        <f t="shared" si="24"/>
        <v>0.24000000000000005</v>
      </c>
      <c r="BY63" s="69">
        <f>'Graphiques DE'!$B$190 + 'Graphiques DE'!$B$189</f>
        <v>0.46971044869251488</v>
      </c>
      <c r="BZ63" s="69">
        <f>'Graphiques DE'!$B$189</f>
        <v>0.17112936761143382</v>
      </c>
      <c r="CA63" s="69">
        <f>'Graphiques DE'!$B$189</f>
        <v>0.17112936761143382</v>
      </c>
    </row>
    <row r="64" spans="1:79">
      <c r="A64" s="72">
        <v>43586</v>
      </c>
      <c r="B64" s="68">
        <f t="shared" si="16"/>
        <v>63</v>
      </c>
      <c r="C64" s="19">
        <v>53064446</v>
      </c>
      <c r="D64" s="68" t="e">
        <f>NA()</f>
        <v>#N/A</v>
      </c>
      <c r="E64" s="29">
        <v>0.13</v>
      </c>
      <c r="F64" s="27">
        <v>0.34</v>
      </c>
      <c r="G64" s="29">
        <v>0.02</v>
      </c>
      <c r="H64" s="27">
        <v>0.33</v>
      </c>
      <c r="I64" s="29">
        <v>0.21</v>
      </c>
      <c r="J64" s="27">
        <v>0.35</v>
      </c>
      <c r="K64" s="29">
        <v>0.47</v>
      </c>
      <c r="L64" s="27">
        <v>0.57999999999999996</v>
      </c>
      <c r="M64" s="29">
        <v>0.26</v>
      </c>
      <c r="N64" s="27">
        <v>0.24</v>
      </c>
      <c r="O64" s="29">
        <v>0.24</v>
      </c>
      <c r="P64" s="27">
        <v>0.42</v>
      </c>
      <c r="Q64" s="29">
        <v>0.34</v>
      </c>
      <c r="R64" s="27">
        <v>0.41</v>
      </c>
      <c r="S64" s="29">
        <v>0.32</v>
      </c>
      <c r="T64" s="36">
        <f>MAX(E64:E64)-MIN(E64:E64)</f>
        <v>0</v>
      </c>
      <c r="U64" s="69">
        <f>'Graphiques DE'!$B$22 + 'Graphiques DE'!$B$21</f>
        <v>0.28515834799243711</v>
      </c>
      <c r="V64" s="69">
        <f>'Graphiques DE'!$B$21</f>
        <v>9.5874564208653326E-2</v>
      </c>
      <c r="W64" s="69">
        <f>'Graphiques DE'!$B$21</f>
        <v>9.5874564208653326E-2</v>
      </c>
      <c r="X64" s="42">
        <f>MAX(F64:F64)-MIN(F64:F64)</f>
        <v>0</v>
      </c>
      <c r="Y64" s="69">
        <f>'Graphiques DE'!$B$34 + 'Graphiques DE'!$B$33</f>
        <v>0.65151501094159259</v>
      </c>
      <c r="Z64" s="69">
        <f>'Graphiques DE'!$B$33</f>
        <v>0.20747447040105213</v>
      </c>
      <c r="AA64" s="69">
        <f>'Graphiques DE'!$B$33</f>
        <v>0.20747447040105213</v>
      </c>
      <c r="AB64" s="36">
        <f>MAX(G64:G64)-MIN(G64:G64)</f>
        <v>0</v>
      </c>
      <c r="AC64" s="69">
        <f>'Graphiques DE'!$B$46 + 'Graphiques DE'!$B$45</f>
        <v>0.3813105613504455</v>
      </c>
      <c r="AD64" s="69">
        <f>'Graphiques DE'!$B$45</f>
        <v>0.13449975053963459</v>
      </c>
      <c r="AE64" s="69">
        <f>'Graphiques DE'!$B$45</f>
        <v>0.13449975053963459</v>
      </c>
      <c r="AF64" s="42">
        <f>MAX(H64:H64)-MIN(H64:H64)</f>
        <v>0</v>
      </c>
      <c r="AG64" s="69">
        <f>'Graphiques DE'!$B$58 + 'Graphiques DE'!$B$57</f>
        <v>0.53120245324233717</v>
      </c>
      <c r="AH64" s="69">
        <f>'Graphiques DE'!$B$57</f>
        <v>0.13449975053963459</v>
      </c>
      <c r="AI64" s="69">
        <f>'Graphiques DE'!$B$57</f>
        <v>0.13449975053963459</v>
      </c>
      <c r="AJ64" s="36">
        <f>MAX(I64:I64)-MIN(I64:I64)</f>
        <v>0</v>
      </c>
      <c r="AK64" s="69">
        <f>'Graphiques DE'!$B$70 + 'Graphiques DE'!$B$69</f>
        <v>0.56816249969801413</v>
      </c>
      <c r="AL64" s="69">
        <f>'Graphiques DE'!$B$69</f>
        <v>0.17994628348179792</v>
      </c>
      <c r="AM64" s="69">
        <f>'Graphiques DE'!$B$69</f>
        <v>0.17994628348179792</v>
      </c>
      <c r="AN64" s="42">
        <f>MAX(J64:J64)-MIN(J64:J64)</f>
        <v>0</v>
      </c>
      <c r="AO64" s="69">
        <f>'Graphiques DE'!$B$82 + 'Graphiques DE'!$B$81</f>
        <v>0.62142273561986772</v>
      </c>
      <c r="AP64" s="69">
        <f>'Graphiques DE'!$B$81</f>
        <v>0.18777408697121897</v>
      </c>
      <c r="AQ64" s="69">
        <f>'Graphiques DE'!$B$81</f>
        <v>0.18777408697121897</v>
      </c>
      <c r="AR64" s="36">
        <f>MAX(K64:K64)-MIN(K64:K64)</f>
        <v>0</v>
      </c>
      <c r="AS64" s="69">
        <f>'Graphiques DE'!$B$94 + 'Graphiques DE'!$B$93</f>
        <v>0.73690112383285822</v>
      </c>
      <c r="AT64" s="69">
        <f>'Graphiques DE'!$B$93</f>
        <v>0.20383355626529071</v>
      </c>
      <c r="AU64" s="69">
        <f>'Graphiques DE'!$B$93</f>
        <v>0.20383355626529071</v>
      </c>
      <c r="AV64" s="42">
        <f>MAX(L64:L64)-MIN(L64:L64)</f>
        <v>0</v>
      </c>
      <c r="AW64" s="69">
        <f>'Graphiques DE'!$B$106 + 'Graphiques DE'!$B$105</f>
        <v>0.83312625588569733</v>
      </c>
      <c r="AX64" s="69">
        <f>'Graphiques DE'!$B$105</f>
        <v>0.23020733696677867</v>
      </c>
      <c r="AY64" s="69">
        <f>'Graphiques DE'!$B$105</f>
        <v>0.23020733696677867</v>
      </c>
      <c r="AZ64" s="36">
        <f>MAX(M64:M64)-MIN(M64:M64)</f>
        <v>0</v>
      </c>
      <c r="BA64" s="69">
        <f>'Graphiques DE'!$B$118 + 'Graphiques DE'!$B$117</f>
        <v>0.65426085726737337</v>
      </c>
      <c r="BB64" s="69">
        <f>'Graphiques DE'!$B$117</f>
        <v>0.15143653294304904</v>
      </c>
      <c r="BC64" s="69">
        <f>'Graphiques DE'!$B$117</f>
        <v>0.15143653294304904</v>
      </c>
      <c r="BD64" s="42">
        <f>MAX(N64:N64)-MIN(N64:N64)</f>
        <v>0</v>
      </c>
      <c r="BE64" s="69">
        <f>'Graphiques DE'!$B$130 + 'Graphiques DE'!$B$129</f>
        <v>0.61541298732488015</v>
      </c>
      <c r="BF64" s="69">
        <f>'Graphiques DE'!$B$129</f>
        <v>0.15384541975731275</v>
      </c>
      <c r="BG64" s="69">
        <f>'Graphiques DE'!$B$129</f>
        <v>0.15384541975731275</v>
      </c>
      <c r="BH64" s="36">
        <f>MAX(O64:O64)-MIN(O64:O64)</f>
        <v>0</v>
      </c>
      <c r="BI64" s="69">
        <f>'Graphiques DE'!$B$142 + 'Graphiques DE'!$B$141</f>
        <v>0.59715869831984925</v>
      </c>
      <c r="BJ64" s="69">
        <f>'Graphiques DE'!$B$141</f>
        <v>0.16549653615768714</v>
      </c>
      <c r="BK64" s="69">
        <f>'Graphiques DE'!$B$141</f>
        <v>0.16549653615768714</v>
      </c>
      <c r="BL64" s="42">
        <f>MAX(P64:P64)-MIN(P64:P64)</f>
        <v>0</v>
      </c>
      <c r="BM64" s="69">
        <f>'Graphiques DE'!$B$154 + 'Graphiques DE'!$B$153</f>
        <v>0.51993603839279889</v>
      </c>
      <c r="BN64" s="69">
        <f>'Graphiques DE'!$B$153</f>
        <v>0.19389549785225843</v>
      </c>
      <c r="BO64" s="69">
        <f>'Graphiques DE'!$B$153</f>
        <v>0.19389549785225843</v>
      </c>
      <c r="BP64" s="36">
        <f>MAX(Q64:Q64)-MIN(Q64:Q64)</f>
        <v>0</v>
      </c>
      <c r="BQ64" s="69">
        <f>'Graphiques DE'!$B$166 + 'Graphiques DE'!$B$165</f>
        <v>0.4734434170029016</v>
      </c>
      <c r="BR64" s="69">
        <f>'Graphiques DE'!$B$165</f>
        <v>0.17891638997587456</v>
      </c>
      <c r="BS64" s="69">
        <f>'Graphiques DE'!$B$165</f>
        <v>0.17891638997587456</v>
      </c>
      <c r="BT64" s="42">
        <f>MAX(R64:R64)-MIN(R64:R64)</f>
        <v>0</v>
      </c>
      <c r="BU64" s="69">
        <f>'Graphiques DE'!$B$178 + 'Graphiques DE'!$B$177</f>
        <v>0.44200824799043215</v>
      </c>
      <c r="BV64" s="69">
        <f>'Graphiques DE'!$B$177</f>
        <v>0.16281905880124295</v>
      </c>
      <c r="BW64" s="69">
        <f>'Graphiques DE'!$B$177</f>
        <v>0.16281905880124295</v>
      </c>
      <c r="BX64" s="36">
        <f>MAX(S64:S64)-MIN(S64:S64)</f>
        <v>0</v>
      </c>
      <c r="BY64" s="69">
        <f>'Graphiques DE'!$B$190 + 'Graphiques DE'!$B$189</f>
        <v>0.46971044869251488</v>
      </c>
      <c r="BZ64" s="69">
        <f>'Graphiques DE'!$B$189</f>
        <v>0.17112936761143382</v>
      </c>
      <c r="CA64" s="69">
        <f>'Graphiques DE'!$B$189</f>
        <v>0.17112936761143382</v>
      </c>
    </row>
    <row r="65" spans="1:79" s="68" customFormat="1" ht="15.75" thickBot="1">
      <c r="A65" s="67">
        <v>43622</v>
      </c>
      <c r="B65" s="68">
        <f t="shared" si="16"/>
        <v>64</v>
      </c>
      <c r="C65" s="71">
        <v>53057708</v>
      </c>
      <c r="D65" s="68" t="e">
        <f>NA()</f>
        <v>#N/A</v>
      </c>
      <c r="E65" s="60">
        <v>0.19700000000000001</v>
      </c>
      <c r="F65" s="44">
        <v>0.36899999999999999</v>
      </c>
      <c r="G65" s="43">
        <v>0.39400000000000002</v>
      </c>
      <c r="H65" s="44">
        <v>0.59599999999999997</v>
      </c>
      <c r="I65" s="43">
        <v>0.45800000000000002</v>
      </c>
      <c r="J65" s="44">
        <v>0.28000000000000003</v>
      </c>
      <c r="K65" s="43">
        <v>0.22700000000000001</v>
      </c>
      <c r="L65" s="44">
        <v>0.23599999999999999</v>
      </c>
      <c r="M65" s="43">
        <v>0.499</v>
      </c>
      <c r="N65" s="44">
        <v>0.48599999999999999</v>
      </c>
      <c r="O65" s="43">
        <v>0.433</v>
      </c>
      <c r="P65" s="44">
        <v>0.107</v>
      </c>
      <c r="Q65" s="60">
        <v>0.23499999999999999</v>
      </c>
      <c r="R65" s="44">
        <v>0.23899999999999999</v>
      </c>
      <c r="S65" s="43">
        <v>0.19700000000000001</v>
      </c>
      <c r="T65" s="36">
        <f>MAX(E65:E66)-MIN(E65:E66)</f>
        <v>9.2999999999999972E-2</v>
      </c>
      <c r="U65" s="69">
        <f>'Graphiques DE'!$B$22 + 'Graphiques DE'!$B$21</f>
        <v>0.28515834799243711</v>
      </c>
      <c r="V65" s="69">
        <f>'Graphiques DE'!$B$21</f>
        <v>9.5874564208653326E-2</v>
      </c>
      <c r="W65" s="69">
        <f>'Graphiques DE'!$B$21</f>
        <v>9.5874564208653326E-2</v>
      </c>
      <c r="X65" s="27">
        <f>MAX(F65:F66)-MIN(F65:F66)</f>
        <v>0.34099999999999997</v>
      </c>
      <c r="Y65" s="70">
        <f>'Graphiques DE'!$B$34 + 'Graphiques DE'!$B$33</f>
        <v>0.65151501094159259</v>
      </c>
      <c r="Z65" s="70">
        <f>'Graphiques DE'!$B$33</f>
        <v>0.20747447040105213</v>
      </c>
      <c r="AA65" s="70">
        <f>'Graphiques DE'!$B$33</f>
        <v>0.20747447040105213</v>
      </c>
      <c r="AB65" s="29">
        <f>MAX(G65:G66)-MIN(G65:G66)</f>
        <v>6.0000000000000053E-3</v>
      </c>
      <c r="AC65" s="65">
        <f>'Graphiques DE'!$B$46 + 'Graphiques DE'!$B$45</f>
        <v>0.3813105613504455</v>
      </c>
      <c r="AD65" s="65">
        <f>'Graphiques DE'!$B$45</f>
        <v>0.13449975053963459</v>
      </c>
      <c r="AE65" s="65">
        <f>'Graphiques DE'!$B$45</f>
        <v>0.13449975053963459</v>
      </c>
      <c r="AF65" s="27">
        <f>MAX(H65:H66)-MIN(H65:H66)</f>
        <v>0.16599999999999998</v>
      </c>
      <c r="AG65" s="65">
        <f>'Graphiques DE'!$B$58 + 'Graphiques DE'!$B$57</f>
        <v>0.53120245324233717</v>
      </c>
      <c r="AH65" s="65">
        <f>'Graphiques DE'!$B$57</f>
        <v>0.13449975053963459</v>
      </c>
      <c r="AI65" s="65">
        <f>'Graphiques DE'!$B$57</f>
        <v>0.13449975053963459</v>
      </c>
      <c r="AJ65" s="29">
        <f>MAX(I65:I66)-MIN(I65:I66)</f>
        <v>0.13199999999999995</v>
      </c>
      <c r="AK65" s="65">
        <f>'Graphiques DE'!$B$70 + 'Graphiques DE'!$B$69</f>
        <v>0.56816249969801413</v>
      </c>
      <c r="AL65" s="65">
        <f>'Graphiques DE'!$B$69</f>
        <v>0.17994628348179792</v>
      </c>
      <c r="AM65" s="65">
        <f>'Graphiques DE'!$B$69</f>
        <v>0.17994628348179792</v>
      </c>
      <c r="AN65" s="27">
        <f>MAX(J65:J66)-MIN(J65:J66)</f>
        <v>0.39</v>
      </c>
      <c r="AO65" s="65">
        <f>'Graphiques DE'!$B$82 + 'Graphiques DE'!$B$81</f>
        <v>0.62142273561986772</v>
      </c>
      <c r="AP65" s="65">
        <f>'Graphiques DE'!$B$81</f>
        <v>0.18777408697121897</v>
      </c>
      <c r="AQ65" s="65">
        <f>'Graphiques DE'!$B$81</f>
        <v>0.18777408697121897</v>
      </c>
      <c r="AR65" s="29">
        <f>MAX(K65:K66)-MIN(K65:K66)</f>
        <v>0.623</v>
      </c>
      <c r="AS65" s="65">
        <f>'Graphiques DE'!$B$94 + 'Graphiques DE'!$B$93</f>
        <v>0.73690112383285822</v>
      </c>
      <c r="AT65" s="65">
        <f>'Graphiques DE'!$B$93</f>
        <v>0.20383355626529071</v>
      </c>
      <c r="AU65" s="65">
        <f>'Graphiques DE'!$B$93</f>
        <v>0.20383355626529071</v>
      </c>
      <c r="AV65" s="27">
        <f>MAX(L65:L66)-MIN(L65:L66)</f>
        <v>0.77400000000000002</v>
      </c>
      <c r="AW65" s="65">
        <f>'Graphiques DE'!$B$106 + 'Graphiques DE'!$B$105</f>
        <v>0.83312625588569733</v>
      </c>
      <c r="AX65" s="65">
        <f>'Graphiques DE'!$B$105</f>
        <v>0.23020733696677867</v>
      </c>
      <c r="AY65" s="65">
        <f>'Graphiques DE'!$B$105</f>
        <v>0.23020733696677867</v>
      </c>
      <c r="AZ65" s="29">
        <f>MAX(M65:M66)-MIN(M65:M66)</f>
        <v>0.32099999999999995</v>
      </c>
      <c r="BA65" s="65">
        <f>'Graphiques DE'!$B$118 + 'Graphiques DE'!$B$117</f>
        <v>0.65426085726737337</v>
      </c>
      <c r="BB65" s="65">
        <f>'Graphiques DE'!$B$117</f>
        <v>0.15143653294304904</v>
      </c>
      <c r="BC65" s="65">
        <f>'Graphiques DE'!$B$117</f>
        <v>0.15143653294304904</v>
      </c>
      <c r="BD65" s="27">
        <f>MAX(N65:N66)-MIN(N65:N66)</f>
        <v>0.28400000000000003</v>
      </c>
      <c r="BE65" s="65">
        <f>'Graphiques DE'!$B$130 + 'Graphiques DE'!$B$129</f>
        <v>0.61541298732488015</v>
      </c>
      <c r="BF65" s="65">
        <f>'Graphiques DE'!$B$129</f>
        <v>0.15384541975731275</v>
      </c>
      <c r="BG65" s="65">
        <f>'Graphiques DE'!$B$129</f>
        <v>0.15384541975731275</v>
      </c>
      <c r="BH65" s="29">
        <f>MAX(O65:O66)-MIN(O65:O66)</f>
        <v>0.25699999999999995</v>
      </c>
      <c r="BI65" s="65">
        <f>'Graphiques DE'!$B$142 + 'Graphiques DE'!$B$141</f>
        <v>0.59715869831984925</v>
      </c>
      <c r="BJ65" s="65">
        <f>'Graphiques DE'!$B$141</f>
        <v>0.16549653615768714</v>
      </c>
      <c r="BK65" s="65">
        <f>'Graphiques DE'!$B$141</f>
        <v>0.16549653615768714</v>
      </c>
      <c r="BL65" s="27">
        <f>MAX(P65:P66)-MIN(P65:P66)</f>
        <v>0.41300000000000003</v>
      </c>
      <c r="BM65" s="65">
        <f>'Graphiques DE'!$B$154 + 'Graphiques DE'!$B$153</f>
        <v>0.51993603839279889</v>
      </c>
      <c r="BN65" s="65">
        <f>'Graphiques DE'!$B$153</f>
        <v>0.19389549785225843</v>
      </c>
      <c r="BO65" s="65">
        <f>'Graphiques DE'!$B$153</f>
        <v>0.19389549785225843</v>
      </c>
      <c r="BP65" s="29">
        <f>MAX(Q65:Q66)-MIN(Q65:Q66)</f>
        <v>0.21500000000000002</v>
      </c>
      <c r="BQ65" s="65">
        <f>'Graphiques DE'!$B$166 + 'Graphiques DE'!$B$165</f>
        <v>0.4734434170029016</v>
      </c>
      <c r="BR65" s="65">
        <f>'Graphiques DE'!$B$165</f>
        <v>0.17891638997587456</v>
      </c>
      <c r="BS65" s="65">
        <f>'Graphiques DE'!$B$165</f>
        <v>0.17891638997587456</v>
      </c>
      <c r="BT65" s="27">
        <f>MAX(R65:R66)-MIN(R65:R66)</f>
        <v>0.20100000000000001</v>
      </c>
      <c r="BU65" s="65">
        <f>'Graphiques DE'!$B$178 + 'Graphiques DE'!$B$177</f>
        <v>0.44200824799043215</v>
      </c>
      <c r="BV65" s="65">
        <f>'Graphiques DE'!$B$177</f>
        <v>0.16281905880124295</v>
      </c>
      <c r="BW65" s="65">
        <f>'Graphiques DE'!$B$177</f>
        <v>0.16281905880124295</v>
      </c>
      <c r="BX65" s="29">
        <f>MAX(S65:S66)-MIN(S65:S66)</f>
        <v>0.313</v>
      </c>
      <c r="BY65" s="65">
        <f>'Graphiques DE'!$B$190 + 'Graphiques DE'!$B$189</f>
        <v>0.46971044869251488</v>
      </c>
      <c r="BZ65" s="65">
        <f>'Graphiques DE'!$B$189</f>
        <v>0.17112936761143382</v>
      </c>
      <c r="CA65" s="65">
        <f>'Graphiques DE'!$B$189</f>
        <v>0.17112936761143382</v>
      </c>
    </row>
    <row r="66" spans="1:79" ht="15.75" thickBot="1">
      <c r="A66" s="67">
        <v>43619</v>
      </c>
      <c r="B66" s="68">
        <f t="shared" ref="B66:B72" si="25">ROW()-1</f>
        <v>65</v>
      </c>
      <c r="C66" s="62">
        <v>53057706</v>
      </c>
      <c r="D66" s="68" t="e">
        <f>NA()</f>
        <v>#N/A</v>
      </c>
      <c r="E66" s="29">
        <v>0.28999999999999998</v>
      </c>
      <c r="F66" s="27">
        <v>0.71</v>
      </c>
      <c r="G66" s="29">
        <v>0.4</v>
      </c>
      <c r="H66" s="27">
        <v>0.43</v>
      </c>
      <c r="I66" s="29">
        <v>0.59</v>
      </c>
      <c r="J66" s="27">
        <v>0.67</v>
      </c>
      <c r="K66" s="29">
        <v>0.85</v>
      </c>
      <c r="L66" s="27">
        <v>1.01</v>
      </c>
      <c r="M66" s="29">
        <v>0.82</v>
      </c>
      <c r="N66" s="27">
        <v>0.77</v>
      </c>
      <c r="O66" s="29">
        <v>0.69</v>
      </c>
      <c r="P66" s="27">
        <v>0.52</v>
      </c>
      <c r="Q66" s="29">
        <v>0.45</v>
      </c>
      <c r="R66" s="27">
        <v>0.44</v>
      </c>
      <c r="S66" s="29">
        <v>0.51</v>
      </c>
      <c r="T66" s="36">
        <f t="shared" ref="T66:T71" si="26">MAX(E66:E67)-MIN(E66:E67)</f>
        <v>0.11999999999999997</v>
      </c>
      <c r="U66" s="69">
        <f>'Graphiques DE'!$B$22 + 'Graphiques DE'!$B$21</f>
        <v>0.28515834799243711</v>
      </c>
      <c r="V66" s="69">
        <f>'Graphiques DE'!$B$21</f>
        <v>9.5874564208653326E-2</v>
      </c>
      <c r="W66" s="69">
        <f>'Graphiques DE'!$B$21</f>
        <v>9.5874564208653326E-2</v>
      </c>
      <c r="X66" s="27">
        <f t="shared" ref="X66:X71" si="27">MAX(F66:F67)-MIN(F66:F67)</f>
        <v>0.20999999999999996</v>
      </c>
      <c r="Y66" s="70">
        <f>'Graphiques DE'!$B$34 + 'Graphiques DE'!$B$33</f>
        <v>0.65151501094159259</v>
      </c>
      <c r="Z66" s="70">
        <f>'Graphiques DE'!$B$33</f>
        <v>0.20747447040105213</v>
      </c>
      <c r="AA66" s="70">
        <f>'Graphiques DE'!$B$33</f>
        <v>0.20747447040105213</v>
      </c>
      <c r="AB66" s="29">
        <f t="shared" ref="AB66:AB71" si="28">MAX(G66:G67)-MIN(G66:G67)</f>
        <v>0.27</v>
      </c>
      <c r="AC66" s="65">
        <f>'Graphiques DE'!$B$46 + 'Graphiques DE'!$B$45</f>
        <v>0.3813105613504455</v>
      </c>
      <c r="AD66" s="65">
        <f>'Graphiques DE'!$B$45</f>
        <v>0.13449975053963459</v>
      </c>
      <c r="AE66" s="65">
        <f>'Graphiques DE'!$B$45</f>
        <v>0.13449975053963459</v>
      </c>
      <c r="AF66" s="27">
        <f t="shared" ref="AF66:AF71" si="29">MAX(H66:H67)-MIN(H66:H67)</f>
        <v>8.0000000000000016E-2</v>
      </c>
      <c r="AG66" s="65">
        <f>'Graphiques DE'!$B$58 + 'Graphiques DE'!$B$57</f>
        <v>0.53120245324233717</v>
      </c>
      <c r="AH66" s="65">
        <f>'Graphiques DE'!$B$57</f>
        <v>0.13449975053963459</v>
      </c>
      <c r="AI66" s="65">
        <f>'Graphiques DE'!$B$57</f>
        <v>0.13449975053963459</v>
      </c>
      <c r="AJ66" s="29">
        <f t="shared" ref="AJ66:AJ71" si="30">MAX(I66:I67)-MIN(I66:I67)</f>
        <v>0.19999999999999996</v>
      </c>
      <c r="AK66" s="65">
        <f>'Graphiques DE'!$B$70 + 'Graphiques DE'!$B$69</f>
        <v>0.56816249969801413</v>
      </c>
      <c r="AL66" s="65">
        <f>'Graphiques DE'!$B$69</f>
        <v>0.17994628348179792</v>
      </c>
      <c r="AM66" s="65">
        <f>'Graphiques DE'!$B$69</f>
        <v>0.17994628348179792</v>
      </c>
      <c r="AN66" s="27">
        <f t="shared" ref="AN66:AN71" si="31">MAX(J66:J67)-MIN(J66:J67)</f>
        <v>0.23000000000000004</v>
      </c>
      <c r="AO66" s="65">
        <f>'Graphiques DE'!$B$82 + 'Graphiques DE'!$B$81</f>
        <v>0.62142273561986772</v>
      </c>
      <c r="AP66" s="65">
        <f>'Graphiques DE'!$B$81</f>
        <v>0.18777408697121897</v>
      </c>
      <c r="AQ66" s="65">
        <f>'Graphiques DE'!$B$81</f>
        <v>0.18777408697121897</v>
      </c>
      <c r="AR66" s="29">
        <f t="shared" ref="AR66:AR71" si="32">MAX(K66:K67)-MIN(K66:K67)</f>
        <v>0.28000000000000003</v>
      </c>
      <c r="AS66" s="65">
        <f>'Graphiques DE'!$B$94 + 'Graphiques DE'!$B$93</f>
        <v>0.73690112383285822</v>
      </c>
      <c r="AT66" s="65">
        <f>'Graphiques DE'!$B$93</f>
        <v>0.20383355626529071</v>
      </c>
      <c r="AU66" s="65">
        <f>'Graphiques DE'!$B$93</f>
        <v>0.20383355626529071</v>
      </c>
      <c r="AV66" s="27">
        <f t="shared" ref="AV66:AV71" si="33">MAX(L66:L67)-MIN(L66:L67)</f>
        <v>0.33999999999999997</v>
      </c>
      <c r="AW66" s="65">
        <f>'Graphiques DE'!$B$106 + 'Graphiques DE'!$B$105</f>
        <v>0.83312625588569733</v>
      </c>
      <c r="AX66" s="65">
        <f>'Graphiques DE'!$B$105</f>
        <v>0.23020733696677867</v>
      </c>
      <c r="AY66" s="65">
        <f>'Graphiques DE'!$B$105</f>
        <v>0.23020733696677867</v>
      </c>
      <c r="AZ66" s="29">
        <f t="shared" ref="AZ66:AZ71" si="34">MAX(M66:M67)-MIN(M66:M67)</f>
        <v>0.24</v>
      </c>
      <c r="BA66" s="65">
        <f>'Graphiques DE'!$B$118 + 'Graphiques DE'!$B$117</f>
        <v>0.65426085726737337</v>
      </c>
      <c r="BB66" s="65">
        <f>'Graphiques DE'!$B$117</f>
        <v>0.15143653294304904</v>
      </c>
      <c r="BC66" s="65">
        <f>'Graphiques DE'!$B$117</f>
        <v>0.15143653294304904</v>
      </c>
      <c r="BD66" s="27">
        <f t="shared" ref="BD66:BD71" si="35">MAX(N66:N67)-MIN(N66:N67)</f>
        <v>0.24</v>
      </c>
      <c r="BE66" s="65">
        <f>'Graphiques DE'!$B$130 + 'Graphiques DE'!$B$129</f>
        <v>0.61541298732488015</v>
      </c>
      <c r="BF66" s="65">
        <f>'Graphiques DE'!$B$129</f>
        <v>0.15384541975731275</v>
      </c>
      <c r="BG66" s="65">
        <f>'Graphiques DE'!$B$129</f>
        <v>0.15384541975731275</v>
      </c>
      <c r="BH66" s="29">
        <f t="shared" ref="BH66:BH71" si="36">MAX(O66:O67)-MIN(O66:O67)</f>
        <v>0.15999999999999992</v>
      </c>
      <c r="BI66" s="65">
        <f>'Graphiques DE'!$B$142 + 'Graphiques DE'!$B$141</f>
        <v>0.59715869831984925</v>
      </c>
      <c r="BJ66" s="65">
        <f>'Graphiques DE'!$B$141</f>
        <v>0.16549653615768714</v>
      </c>
      <c r="BK66" s="65">
        <f>'Graphiques DE'!$B$141</f>
        <v>0.16549653615768714</v>
      </c>
      <c r="BL66" s="27">
        <f t="shared" ref="BL66:BL71" si="37">MAX(P66:P67)-MIN(P66:P67)</f>
        <v>0.38</v>
      </c>
      <c r="BM66" s="65">
        <f>'Graphiques DE'!$B$154 + 'Graphiques DE'!$B$153</f>
        <v>0.51993603839279889</v>
      </c>
      <c r="BN66" s="65">
        <f>'Graphiques DE'!$B$153</f>
        <v>0.19389549785225843</v>
      </c>
      <c r="BO66" s="65">
        <f>'Graphiques DE'!$B$153</f>
        <v>0.19389549785225843</v>
      </c>
      <c r="BP66" s="29">
        <f t="shared" ref="BP66:BP71" si="38">MAX(Q66:Q67)-MIN(Q66:Q67)</f>
        <v>0.23</v>
      </c>
      <c r="BQ66" s="65">
        <f>'Graphiques DE'!$B$166 + 'Graphiques DE'!$B$165</f>
        <v>0.4734434170029016</v>
      </c>
      <c r="BR66" s="65">
        <f>'Graphiques DE'!$B$165</f>
        <v>0.17891638997587456</v>
      </c>
      <c r="BS66" s="65">
        <f>'Graphiques DE'!$B$165</f>
        <v>0.17891638997587456</v>
      </c>
      <c r="BT66" s="27">
        <f t="shared" ref="BT66:BT71" si="39">MAX(R66:R67)-MIN(R66:R67)</f>
        <v>3.0000000000000027E-2</v>
      </c>
      <c r="BU66" s="65">
        <f>'Graphiques DE'!$B$178 + 'Graphiques DE'!$B$177</f>
        <v>0.44200824799043215</v>
      </c>
      <c r="BV66" s="65">
        <f>'Graphiques DE'!$B$177</f>
        <v>0.16281905880124295</v>
      </c>
      <c r="BW66" s="65">
        <f>'Graphiques DE'!$B$177</f>
        <v>0.16281905880124295</v>
      </c>
      <c r="BX66" s="29">
        <f t="shared" ref="BX66:BX71" si="40">MAX(S66:S67)-MIN(S66:S67)</f>
        <v>7.0000000000000007E-2</v>
      </c>
      <c r="BY66" s="65">
        <f>'Graphiques DE'!$B$190 + 'Graphiques DE'!$B$189</f>
        <v>0.46971044869251488</v>
      </c>
      <c r="BZ66" s="65">
        <f>'Graphiques DE'!$B$189</f>
        <v>0.17112936761143382</v>
      </c>
      <c r="CA66" s="65">
        <f>'Graphiques DE'!$B$189</f>
        <v>0.17112936761143382</v>
      </c>
    </row>
    <row r="67" spans="1:79" ht="15.75" thickBot="1">
      <c r="A67" s="73">
        <v>43620</v>
      </c>
      <c r="B67" s="68">
        <f t="shared" si="25"/>
        <v>66</v>
      </c>
      <c r="C67" s="62">
        <v>53071976</v>
      </c>
      <c r="D67" s="68" t="e">
        <f>NA()</f>
        <v>#N/A</v>
      </c>
      <c r="E67" s="29">
        <v>0.17</v>
      </c>
      <c r="F67" s="27">
        <v>0.5</v>
      </c>
      <c r="G67" s="29">
        <v>0.13</v>
      </c>
      <c r="H67" s="27">
        <v>0.35</v>
      </c>
      <c r="I67" s="29">
        <v>0.39</v>
      </c>
      <c r="J67" s="27">
        <v>0.44</v>
      </c>
      <c r="K67" s="29">
        <v>0.56999999999999995</v>
      </c>
      <c r="L67" s="27">
        <v>0.67</v>
      </c>
      <c r="M67" s="29">
        <v>0.57999999999999996</v>
      </c>
      <c r="N67" s="27">
        <v>0.53</v>
      </c>
      <c r="O67" s="29">
        <v>0.53</v>
      </c>
      <c r="P67" s="27">
        <v>0.14000000000000001</v>
      </c>
      <c r="Q67" s="29">
        <v>0.22</v>
      </c>
      <c r="R67" s="27">
        <v>0.41</v>
      </c>
      <c r="S67" s="29">
        <v>0.44</v>
      </c>
      <c r="T67" s="36">
        <f>MAX(E67:E69)-MIN(E67:E69)</f>
        <v>0.15000000000000002</v>
      </c>
      <c r="U67" s="69">
        <f>'Graphiques DE'!$B$22 + 'Graphiques DE'!$B$21</f>
        <v>0.28515834799243711</v>
      </c>
      <c r="V67" s="69">
        <f>'Graphiques DE'!$B$21</f>
        <v>9.5874564208653326E-2</v>
      </c>
      <c r="W67" s="69">
        <f>'Graphiques DE'!$B$21</f>
        <v>9.5874564208653326E-2</v>
      </c>
      <c r="X67" s="27">
        <f>MAX(F67:F69)-MIN(F67:F69)</f>
        <v>0.42</v>
      </c>
      <c r="Y67" s="70">
        <f>'Graphiques DE'!$B$34 + 'Graphiques DE'!$B$33</f>
        <v>0.65151501094159259</v>
      </c>
      <c r="Z67" s="70">
        <f>'Graphiques DE'!$B$33</f>
        <v>0.20747447040105213</v>
      </c>
      <c r="AA67" s="70">
        <f>'Graphiques DE'!$B$33</f>
        <v>0.20747447040105213</v>
      </c>
      <c r="AB67" s="29">
        <f>MAX(G67:G69)-MIN(G67:G69)</f>
        <v>0.15999999999999998</v>
      </c>
      <c r="AC67" s="65">
        <f>'Graphiques DE'!$B$46 + 'Graphiques DE'!$B$45</f>
        <v>0.3813105613504455</v>
      </c>
      <c r="AD67" s="65">
        <f>'Graphiques DE'!$B$45</f>
        <v>0.13449975053963459</v>
      </c>
      <c r="AE67" s="65">
        <f>'Graphiques DE'!$B$45</f>
        <v>0.13449975053963459</v>
      </c>
      <c r="AF67" s="27">
        <f>MAX(H67:H69)-MIN(H67:H69)</f>
        <v>0.24</v>
      </c>
      <c r="AG67" s="65">
        <f>'Graphiques DE'!$B$58 + 'Graphiques DE'!$B$57</f>
        <v>0.53120245324233717</v>
      </c>
      <c r="AH67" s="65">
        <f>'Graphiques DE'!$B$57</f>
        <v>0.13449975053963459</v>
      </c>
      <c r="AI67" s="65">
        <f>'Graphiques DE'!$B$57</f>
        <v>0.13449975053963459</v>
      </c>
      <c r="AJ67" s="29">
        <f>MAX(I67:I69)-MIN(I67:I69)</f>
        <v>0.26</v>
      </c>
      <c r="AK67" s="65">
        <f>'Graphiques DE'!$B$70 + 'Graphiques DE'!$B$69</f>
        <v>0.56816249969801413</v>
      </c>
      <c r="AL67" s="65">
        <f>'Graphiques DE'!$B$69</f>
        <v>0.17994628348179792</v>
      </c>
      <c r="AM67" s="65">
        <f>'Graphiques DE'!$B$69</f>
        <v>0.17994628348179792</v>
      </c>
      <c r="AN67" s="27">
        <f>MAX(J67:J69)-MIN(J67:J69)</f>
        <v>0.28000000000000003</v>
      </c>
      <c r="AO67" s="65">
        <f>'Graphiques DE'!$B$82 + 'Graphiques DE'!$B$81</f>
        <v>0.62142273561986772</v>
      </c>
      <c r="AP67" s="65">
        <f>'Graphiques DE'!$B$81</f>
        <v>0.18777408697121897</v>
      </c>
      <c r="AQ67" s="65">
        <f>'Graphiques DE'!$B$81</f>
        <v>0.18777408697121897</v>
      </c>
      <c r="AR67" s="29">
        <f>MAX(K67:K69)-MIN(K67:K69)</f>
        <v>0.37</v>
      </c>
      <c r="AS67" s="65">
        <f>'Graphiques DE'!$B$94 + 'Graphiques DE'!$B$93</f>
        <v>0.73690112383285822</v>
      </c>
      <c r="AT67" s="65">
        <f>'Graphiques DE'!$B$93</f>
        <v>0.20383355626529071</v>
      </c>
      <c r="AU67" s="65">
        <f>'Graphiques DE'!$B$93</f>
        <v>0.20383355626529071</v>
      </c>
      <c r="AV67" s="27">
        <f>MAX(L67:L69)-MIN(L67:L69)</f>
        <v>0.27</v>
      </c>
      <c r="AW67" s="65">
        <f>'Graphiques DE'!$B$106 + 'Graphiques DE'!$B$105</f>
        <v>0.83312625588569733</v>
      </c>
      <c r="AX67" s="65">
        <f>'Graphiques DE'!$B$105</f>
        <v>0.23020733696677867</v>
      </c>
      <c r="AY67" s="65">
        <f>'Graphiques DE'!$B$105</f>
        <v>0.23020733696677867</v>
      </c>
      <c r="AZ67" s="29">
        <f>MAX(M67:M69)-MIN(M67:M69)</f>
        <v>0.22999999999999998</v>
      </c>
      <c r="BA67" s="65">
        <f>'Graphiques DE'!$B$118 + 'Graphiques DE'!$B$117</f>
        <v>0.65426085726737337</v>
      </c>
      <c r="BB67" s="65">
        <f>'Graphiques DE'!$B$117</f>
        <v>0.15143653294304904</v>
      </c>
      <c r="BC67" s="65">
        <f>'Graphiques DE'!$B$117</f>
        <v>0.15143653294304904</v>
      </c>
      <c r="BD67" s="27">
        <f>MAX(N67:N69)-MIN(N67:N69)</f>
        <v>0.24000000000000005</v>
      </c>
      <c r="BE67" s="65">
        <f>'Graphiques DE'!$B$130 + 'Graphiques DE'!$B$129</f>
        <v>0.61541298732488015</v>
      </c>
      <c r="BF67" s="65">
        <f>'Graphiques DE'!$B$129</f>
        <v>0.15384541975731275</v>
      </c>
      <c r="BG67" s="65">
        <f>'Graphiques DE'!$B$129</f>
        <v>0.15384541975731275</v>
      </c>
      <c r="BH67" s="29">
        <f>MAX(O67:O69)-MIN(O67:O69)</f>
        <v>0.30000000000000004</v>
      </c>
      <c r="BI67" s="65">
        <f>'Graphiques DE'!$B$142 + 'Graphiques DE'!$B$141</f>
        <v>0.59715869831984925</v>
      </c>
      <c r="BJ67" s="65">
        <f>'Graphiques DE'!$B$141</f>
        <v>0.16549653615768714</v>
      </c>
      <c r="BK67" s="65">
        <f>'Graphiques DE'!$B$141</f>
        <v>0.16549653615768714</v>
      </c>
      <c r="BL67" s="27">
        <f>MAX(P67:P69)-MIN(P67:P69)</f>
        <v>0.63</v>
      </c>
      <c r="BM67" s="65">
        <f>'Graphiques DE'!$B$154 + 'Graphiques DE'!$B$153</f>
        <v>0.51993603839279889</v>
      </c>
      <c r="BN67" s="65">
        <f>'Graphiques DE'!$B$153</f>
        <v>0.19389549785225843</v>
      </c>
      <c r="BO67" s="65">
        <f>'Graphiques DE'!$B$153</f>
        <v>0.19389549785225843</v>
      </c>
      <c r="BP67" s="29">
        <f>MAX(Q67:Q69)-MIN(Q67:Q69)</f>
        <v>0.5</v>
      </c>
      <c r="BQ67" s="65">
        <f>'Graphiques DE'!$B$166 + 'Graphiques DE'!$B$165</f>
        <v>0.4734434170029016</v>
      </c>
      <c r="BR67" s="65">
        <f>'Graphiques DE'!$B$165</f>
        <v>0.17891638997587456</v>
      </c>
      <c r="BS67" s="65">
        <f>'Graphiques DE'!$B$165</f>
        <v>0.17891638997587456</v>
      </c>
      <c r="BT67" s="27">
        <f>MAX(R67:R69)-MIN(R67:R69)</f>
        <v>0.35</v>
      </c>
      <c r="BU67" s="65">
        <f>'Graphiques DE'!$B$178 + 'Graphiques DE'!$B$177</f>
        <v>0.44200824799043215</v>
      </c>
      <c r="BV67" s="65">
        <f>'Graphiques DE'!$B$177</f>
        <v>0.16281905880124295</v>
      </c>
      <c r="BW67" s="65">
        <f>'Graphiques DE'!$B$177</f>
        <v>0.16281905880124295</v>
      </c>
      <c r="BX67" s="29">
        <f>MAX(S67:S69)-MIN(S67:S69)</f>
        <v>0.2</v>
      </c>
      <c r="BY67" s="65">
        <f>'Graphiques DE'!$B$190 + 'Graphiques DE'!$B$189</f>
        <v>0.46971044869251488</v>
      </c>
      <c r="BZ67" s="65">
        <f>'Graphiques DE'!$B$189</f>
        <v>0.17112936761143382</v>
      </c>
      <c r="CA67" s="65">
        <f>'Graphiques DE'!$B$189</f>
        <v>0.17112936761143382</v>
      </c>
    </row>
    <row r="68" spans="1:79" ht="15.75" thickBot="1">
      <c r="A68" s="67">
        <v>43635</v>
      </c>
      <c r="B68" s="68">
        <f t="shared" si="25"/>
        <v>67</v>
      </c>
      <c r="C68" s="62">
        <v>53093710</v>
      </c>
      <c r="D68" s="68" t="e">
        <f>NA()</f>
        <v>#N/A</v>
      </c>
      <c r="E68" s="29">
        <v>0.2</v>
      </c>
      <c r="F68" s="27">
        <v>0.08</v>
      </c>
      <c r="G68" s="29">
        <v>0.28999999999999998</v>
      </c>
      <c r="H68" s="27">
        <v>0.59</v>
      </c>
      <c r="I68" s="29">
        <v>0.48</v>
      </c>
      <c r="J68" s="27">
        <v>0.5</v>
      </c>
      <c r="K68" s="29">
        <v>0.59</v>
      </c>
      <c r="L68" s="27">
        <v>0.48</v>
      </c>
      <c r="M68" s="29">
        <v>0.46</v>
      </c>
      <c r="N68" s="27">
        <v>0.31</v>
      </c>
      <c r="O68" s="29">
        <v>0.28999999999999998</v>
      </c>
      <c r="P68" s="27">
        <v>0.14000000000000001</v>
      </c>
      <c r="Q68" s="29">
        <v>0.14000000000000001</v>
      </c>
      <c r="R68" s="27">
        <v>0.06</v>
      </c>
      <c r="S68" s="29">
        <v>0.24</v>
      </c>
      <c r="T68" s="36">
        <f>MAX(E68:E69)-MIN(E68:E69)</f>
        <v>0.15000000000000002</v>
      </c>
      <c r="U68" s="69">
        <f>'Graphiques DE'!$B$22 + 'Graphiques DE'!$B$21</f>
        <v>0.28515834799243711</v>
      </c>
      <c r="V68" s="69">
        <f>'Graphiques DE'!$B$21</f>
        <v>9.5874564208653326E-2</v>
      </c>
      <c r="W68" s="69">
        <f>'Graphiques DE'!$B$21</f>
        <v>9.5874564208653326E-2</v>
      </c>
      <c r="X68" s="27">
        <f>MAX(F68:F69)-MIN(F68:F69)</f>
        <v>0.05</v>
      </c>
      <c r="Y68" s="70">
        <f>'Graphiques DE'!$B$34 + 'Graphiques DE'!$B$33</f>
        <v>0.65151501094159259</v>
      </c>
      <c r="Z68" s="70">
        <f>'Graphiques DE'!$B$33</f>
        <v>0.20747447040105213</v>
      </c>
      <c r="AA68" s="70">
        <f>'Graphiques DE'!$B$33</f>
        <v>0.20747447040105213</v>
      </c>
      <c r="AB68" s="29">
        <f>MAX(G68:G69)-MIN(G68:G69)</f>
        <v>1.9999999999999962E-2</v>
      </c>
      <c r="AC68" s="65">
        <f>'Graphiques DE'!$B$46 + 'Graphiques DE'!$B$45</f>
        <v>0.3813105613504455</v>
      </c>
      <c r="AD68" s="65">
        <f>'Graphiques DE'!$B$45</f>
        <v>0.13449975053963459</v>
      </c>
      <c r="AE68" s="65">
        <f>'Graphiques DE'!$B$45</f>
        <v>0.13449975053963459</v>
      </c>
      <c r="AF68" s="27">
        <f>MAX(H68:H69)-MIN(H68:H69)</f>
        <v>0.18999999999999995</v>
      </c>
      <c r="AG68" s="65">
        <f>'Graphiques DE'!$B$58 + 'Graphiques DE'!$B$57</f>
        <v>0.53120245324233717</v>
      </c>
      <c r="AH68" s="65">
        <f>'Graphiques DE'!$B$57</f>
        <v>0.13449975053963459</v>
      </c>
      <c r="AI68" s="65">
        <f>'Graphiques DE'!$B$57</f>
        <v>0.13449975053963459</v>
      </c>
      <c r="AJ68" s="29">
        <f>MAX(I68:I69)-MIN(I68:I69)</f>
        <v>0.26</v>
      </c>
      <c r="AK68" s="65">
        <f>'Graphiques DE'!$B$70 + 'Graphiques DE'!$B$69</f>
        <v>0.56816249969801413</v>
      </c>
      <c r="AL68" s="65">
        <f>'Graphiques DE'!$B$69</f>
        <v>0.17994628348179792</v>
      </c>
      <c r="AM68" s="65">
        <f>'Graphiques DE'!$B$69</f>
        <v>0.17994628348179792</v>
      </c>
      <c r="AN68" s="27">
        <f>MAX(J68:J69)-MIN(J68:J69)</f>
        <v>0.28000000000000003</v>
      </c>
      <c r="AO68" s="65">
        <f>'Graphiques DE'!$B$82 + 'Graphiques DE'!$B$81</f>
        <v>0.62142273561986772</v>
      </c>
      <c r="AP68" s="65">
        <f>'Graphiques DE'!$B$81</f>
        <v>0.18777408697121897</v>
      </c>
      <c r="AQ68" s="65">
        <f>'Graphiques DE'!$B$81</f>
        <v>0.18777408697121897</v>
      </c>
      <c r="AR68" s="29">
        <f>MAX(K68:K69)-MIN(K68:K69)</f>
        <v>0.37</v>
      </c>
      <c r="AS68" s="65">
        <f>'Graphiques DE'!$B$94 + 'Graphiques DE'!$B$93</f>
        <v>0.73690112383285822</v>
      </c>
      <c r="AT68" s="65">
        <f>'Graphiques DE'!$B$93</f>
        <v>0.20383355626529071</v>
      </c>
      <c r="AU68" s="65">
        <f>'Graphiques DE'!$B$93</f>
        <v>0.20383355626529071</v>
      </c>
      <c r="AV68" s="27">
        <f>MAX(L68:L69)-MIN(L68:L69)</f>
        <v>7.999999999999996E-2</v>
      </c>
      <c r="AW68" s="65">
        <f>'Graphiques DE'!$B$106 + 'Graphiques DE'!$B$105</f>
        <v>0.83312625588569733</v>
      </c>
      <c r="AX68" s="65">
        <f>'Graphiques DE'!$B$105</f>
        <v>0.23020733696677867</v>
      </c>
      <c r="AY68" s="65">
        <f>'Graphiques DE'!$B$105</f>
        <v>0.23020733696677867</v>
      </c>
      <c r="AZ68" s="29">
        <f>MAX(M68:M69)-MIN(M68:M69)</f>
        <v>0.11000000000000004</v>
      </c>
      <c r="BA68" s="65">
        <f>'Graphiques DE'!$B$118 + 'Graphiques DE'!$B$117</f>
        <v>0.65426085726737337</v>
      </c>
      <c r="BB68" s="65">
        <f>'Graphiques DE'!$B$117</f>
        <v>0.15143653294304904</v>
      </c>
      <c r="BC68" s="65">
        <f>'Graphiques DE'!$B$117</f>
        <v>0.15143653294304904</v>
      </c>
      <c r="BD68" s="27">
        <f>MAX(N68:N69)-MIN(N68:N69)</f>
        <v>2.0000000000000018E-2</v>
      </c>
      <c r="BE68" s="65">
        <f>'Graphiques DE'!$B$130 + 'Graphiques DE'!$B$129</f>
        <v>0.61541298732488015</v>
      </c>
      <c r="BF68" s="65">
        <f>'Graphiques DE'!$B$129</f>
        <v>0.15384541975731275</v>
      </c>
      <c r="BG68" s="65">
        <f>'Graphiques DE'!$B$129</f>
        <v>0.15384541975731275</v>
      </c>
      <c r="BH68" s="29">
        <f>MAX(O68:O69)-MIN(O68:O69)</f>
        <v>5.999999999999997E-2</v>
      </c>
      <c r="BI68" s="65">
        <f>'Graphiques DE'!$B$142 + 'Graphiques DE'!$B$141</f>
        <v>0.59715869831984925</v>
      </c>
      <c r="BJ68" s="65">
        <f>'Graphiques DE'!$B$141</f>
        <v>0.16549653615768714</v>
      </c>
      <c r="BK68" s="65">
        <f>'Graphiques DE'!$B$141</f>
        <v>0.16549653615768714</v>
      </c>
      <c r="BL68" s="27">
        <f>MAX(P68:P69)-MIN(P68:P69)</f>
        <v>0.63</v>
      </c>
      <c r="BM68" s="65">
        <f>'Graphiques DE'!$B$154 + 'Graphiques DE'!$B$153</f>
        <v>0.51993603839279889</v>
      </c>
      <c r="BN68" s="65">
        <f>'Graphiques DE'!$B$153</f>
        <v>0.19389549785225843</v>
      </c>
      <c r="BO68" s="65">
        <f>'Graphiques DE'!$B$153</f>
        <v>0.19389549785225843</v>
      </c>
      <c r="BP68" s="29">
        <f>MAX(Q68:Q69)-MIN(Q68:Q69)</f>
        <v>0.5</v>
      </c>
      <c r="BQ68" s="65">
        <f>'Graphiques DE'!$B$166 + 'Graphiques DE'!$B$165</f>
        <v>0.4734434170029016</v>
      </c>
      <c r="BR68" s="65">
        <f>'Graphiques DE'!$B$165</f>
        <v>0.17891638997587456</v>
      </c>
      <c r="BS68" s="65">
        <f>'Graphiques DE'!$B$165</f>
        <v>0.17891638997587456</v>
      </c>
      <c r="BT68" s="27">
        <f>MAX(R68:R69)-MIN(R68:R69)</f>
        <v>0.33</v>
      </c>
      <c r="BU68" s="65">
        <f>'Graphiques DE'!$B$178 + 'Graphiques DE'!$B$177</f>
        <v>0.44200824799043215</v>
      </c>
      <c r="BV68" s="65">
        <f>'Graphiques DE'!$B$177</f>
        <v>0.16281905880124295</v>
      </c>
      <c r="BW68" s="65">
        <f>'Graphiques DE'!$B$177</f>
        <v>0.16281905880124295</v>
      </c>
      <c r="BX68" s="29">
        <f>MAX(S68:S69)-MIN(S68:S69)</f>
        <v>4.0000000000000036E-2</v>
      </c>
      <c r="BY68" s="65">
        <f>'Graphiques DE'!$B$190 + 'Graphiques DE'!$B$189</f>
        <v>0.46971044869251488</v>
      </c>
      <c r="BZ68" s="65">
        <f>'Graphiques DE'!$B$189</f>
        <v>0.17112936761143382</v>
      </c>
      <c r="CA68" s="65">
        <f>'Graphiques DE'!$B$189</f>
        <v>0.17112936761143382</v>
      </c>
    </row>
    <row r="69" spans="1:79" ht="15.75" thickBot="1">
      <c r="A69" s="73">
        <v>43635</v>
      </c>
      <c r="B69" s="68">
        <f t="shared" si="25"/>
        <v>68</v>
      </c>
      <c r="C69" s="62">
        <v>53084922</v>
      </c>
      <c r="D69" s="68" t="e">
        <f>NA()</f>
        <v>#N/A</v>
      </c>
      <c r="E69" s="29">
        <v>0.05</v>
      </c>
      <c r="F69" s="27">
        <v>0.13</v>
      </c>
      <c r="G69" s="29">
        <v>0.27</v>
      </c>
      <c r="H69" s="27">
        <v>0.4</v>
      </c>
      <c r="I69" s="29">
        <v>0.22</v>
      </c>
      <c r="J69" s="27">
        <v>0.22</v>
      </c>
      <c r="K69" s="29">
        <v>0.22</v>
      </c>
      <c r="L69" s="27">
        <v>0.4</v>
      </c>
      <c r="M69" s="29">
        <v>0.35</v>
      </c>
      <c r="N69" s="27">
        <v>0.28999999999999998</v>
      </c>
      <c r="O69" s="29">
        <v>0.23</v>
      </c>
      <c r="P69" s="27">
        <v>0.77</v>
      </c>
      <c r="Q69" s="29">
        <v>0.64</v>
      </c>
      <c r="R69" s="27">
        <v>0.39</v>
      </c>
      <c r="S69" s="29">
        <v>0.28000000000000003</v>
      </c>
      <c r="T69" s="36">
        <f>MAX(E69:E69)-MIN(E69:E69)</f>
        <v>0</v>
      </c>
      <c r="U69" s="69">
        <f>'Graphiques DE'!$B$22 + 'Graphiques DE'!$B$21</f>
        <v>0.28515834799243711</v>
      </c>
      <c r="V69" s="69">
        <f>'Graphiques DE'!$B$21</f>
        <v>9.5874564208653326E-2</v>
      </c>
      <c r="W69" s="69">
        <f>'Graphiques DE'!$B$21</f>
        <v>9.5874564208653326E-2</v>
      </c>
      <c r="X69" s="27">
        <f>MAX(F69:F69)-MIN(F69:F69)</f>
        <v>0</v>
      </c>
      <c r="Y69" s="70">
        <f>'Graphiques DE'!$B$34 + 'Graphiques DE'!$B$33</f>
        <v>0.65151501094159259</v>
      </c>
      <c r="Z69" s="70">
        <f>'Graphiques DE'!$B$33</f>
        <v>0.20747447040105213</v>
      </c>
      <c r="AA69" s="70">
        <f>'Graphiques DE'!$B$33</f>
        <v>0.20747447040105213</v>
      </c>
      <c r="AB69" s="29">
        <f>MAX(G69:G69)-MIN(G69:G69)</f>
        <v>0</v>
      </c>
      <c r="AC69" s="65">
        <f>'Graphiques DE'!$B$46 + 'Graphiques DE'!$B$45</f>
        <v>0.3813105613504455</v>
      </c>
      <c r="AD69" s="65">
        <f>'Graphiques DE'!$B$45</f>
        <v>0.13449975053963459</v>
      </c>
      <c r="AE69" s="65">
        <f>'Graphiques DE'!$B$45</f>
        <v>0.13449975053963459</v>
      </c>
      <c r="AF69" s="27">
        <f>MAX(H69:H69)-MIN(H69:H69)</f>
        <v>0</v>
      </c>
      <c r="AG69" s="65">
        <f>'Graphiques DE'!$B$58 + 'Graphiques DE'!$B$57</f>
        <v>0.53120245324233717</v>
      </c>
      <c r="AH69" s="65">
        <f>'Graphiques DE'!$B$57</f>
        <v>0.13449975053963459</v>
      </c>
      <c r="AI69" s="65">
        <f>'Graphiques DE'!$B$57</f>
        <v>0.13449975053963459</v>
      </c>
      <c r="AJ69" s="29">
        <f>MAX(I69:I69)-MIN(I69:I69)</f>
        <v>0</v>
      </c>
      <c r="AK69" s="65">
        <f>'Graphiques DE'!$B$70 + 'Graphiques DE'!$B$69</f>
        <v>0.56816249969801413</v>
      </c>
      <c r="AL69" s="65">
        <f>'Graphiques DE'!$B$69</f>
        <v>0.17994628348179792</v>
      </c>
      <c r="AM69" s="65">
        <f>'Graphiques DE'!$B$69</f>
        <v>0.17994628348179792</v>
      </c>
      <c r="AN69" s="27">
        <f>MAX(J69:J69)-MIN(J69:J69)</f>
        <v>0</v>
      </c>
      <c r="AO69" s="65">
        <f>'Graphiques DE'!$B$82 + 'Graphiques DE'!$B$81</f>
        <v>0.62142273561986772</v>
      </c>
      <c r="AP69" s="65">
        <f>'Graphiques DE'!$B$81</f>
        <v>0.18777408697121897</v>
      </c>
      <c r="AQ69" s="65">
        <f>'Graphiques DE'!$B$81</f>
        <v>0.18777408697121897</v>
      </c>
      <c r="AR69" s="29">
        <f>MAX(K69:K69)-MIN(K69:K69)</f>
        <v>0</v>
      </c>
      <c r="AS69" s="65">
        <f>'Graphiques DE'!$B$94 + 'Graphiques DE'!$B$93</f>
        <v>0.73690112383285822</v>
      </c>
      <c r="AT69" s="65">
        <f>'Graphiques DE'!$B$93</f>
        <v>0.20383355626529071</v>
      </c>
      <c r="AU69" s="65">
        <f>'Graphiques DE'!$B$93</f>
        <v>0.20383355626529071</v>
      </c>
      <c r="AV69" s="27">
        <f>MAX(L69:L69)-MIN(L69:L69)</f>
        <v>0</v>
      </c>
      <c r="AW69" s="65">
        <f>'Graphiques DE'!$B$106 + 'Graphiques DE'!$B$105</f>
        <v>0.83312625588569733</v>
      </c>
      <c r="AX69" s="65">
        <f>'Graphiques DE'!$B$105</f>
        <v>0.23020733696677867</v>
      </c>
      <c r="AY69" s="65">
        <f>'Graphiques DE'!$B$105</f>
        <v>0.23020733696677867</v>
      </c>
      <c r="AZ69" s="29">
        <f>MAX(M69:M69)-MIN(M69:M69)</f>
        <v>0</v>
      </c>
      <c r="BA69" s="65">
        <f>'Graphiques DE'!$B$118 + 'Graphiques DE'!$B$117</f>
        <v>0.65426085726737337</v>
      </c>
      <c r="BB69" s="65">
        <f>'Graphiques DE'!$B$117</f>
        <v>0.15143653294304904</v>
      </c>
      <c r="BC69" s="65">
        <f>'Graphiques DE'!$B$117</f>
        <v>0.15143653294304904</v>
      </c>
      <c r="BD69" s="27">
        <f>MAX(N69:N69)-MIN(N69:N69)</f>
        <v>0</v>
      </c>
      <c r="BE69" s="65">
        <f>'Graphiques DE'!$B$130 + 'Graphiques DE'!$B$129</f>
        <v>0.61541298732488015</v>
      </c>
      <c r="BF69" s="65">
        <f>'Graphiques DE'!$B$129</f>
        <v>0.15384541975731275</v>
      </c>
      <c r="BG69" s="65">
        <f>'Graphiques DE'!$B$129</f>
        <v>0.15384541975731275</v>
      </c>
      <c r="BH69" s="29">
        <f>MAX(O69:O69)-MIN(O69:O69)</f>
        <v>0</v>
      </c>
      <c r="BI69" s="65">
        <f>'Graphiques DE'!$B$142 + 'Graphiques DE'!$B$141</f>
        <v>0.59715869831984925</v>
      </c>
      <c r="BJ69" s="65">
        <f>'Graphiques DE'!$B$141</f>
        <v>0.16549653615768714</v>
      </c>
      <c r="BK69" s="65">
        <f>'Graphiques DE'!$B$141</f>
        <v>0.16549653615768714</v>
      </c>
      <c r="BL69" s="27">
        <f>MAX(P69:P69)-MIN(P69:P69)</f>
        <v>0</v>
      </c>
      <c r="BM69" s="65">
        <f>'Graphiques DE'!$B$154 + 'Graphiques DE'!$B$153</f>
        <v>0.51993603839279889</v>
      </c>
      <c r="BN69" s="65">
        <f>'Graphiques DE'!$B$153</f>
        <v>0.19389549785225843</v>
      </c>
      <c r="BO69" s="65">
        <f>'Graphiques DE'!$B$153</f>
        <v>0.19389549785225843</v>
      </c>
      <c r="BP69" s="29">
        <f>MAX(Q69:Q69)-MIN(Q69:Q69)</f>
        <v>0</v>
      </c>
      <c r="BQ69" s="65">
        <f>'Graphiques DE'!$B$166 + 'Graphiques DE'!$B$165</f>
        <v>0.4734434170029016</v>
      </c>
      <c r="BR69" s="65">
        <f>'Graphiques DE'!$B$165</f>
        <v>0.17891638997587456</v>
      </c>
      <c r="BS69" s="65">
        <f>'Graphiques DE'!$B$165</f>
        <v>0.17891638997587456</v>
      </c>
      <c r="BT69" s="27">
        <f>MAX(R69:R69)-MIN(R69:R69)</f>
        <v>0</v>
      </c>
      <c r="BU69" s="65">
        <f>'Graphiques DE'!$B$178 + 'Graphiques DE'!$B$177</f>
        <v>0.44200824799043215</v>
      </c>
      <c r="BV69" s="65">
        <f>'Graphiques DE'!$B$177</f>
        <v>0.16281905880124295</v>
      </c>
      <c r="BW69" s="65">
        <f>'Graphiques DE'!$B$177</f>
        <v>0.16281905880124295</v>
      </c>
      <c r="BX69" s="29">
        <f>MAX(S69:S69)-MIN(S69:S69)</f>
        <v>0</v>
      </c>
      <c r="BY69" s="65">
        <f>'Graphiques DE'!$B$190 + 'Graphiques DE'!$B$189</f>
        <v>0.46971044869251488</v>
      </c>
      <c r="BZ69" s="65">
        <f>'Graphiques DE'!$B$189</f>
        <v>0.17112936761143382</v>
      </c>
      <c r="CA69" s="65">
        <f>'Graphiques DE'!$B$189</f>
        <v>0.17112936761143382</v>
      </c>
    </row>
    <row r="70" spans="1:79" ht="15.75" thickBot="1">
      <c r="A70" s="73">
        <v>43643</v>
      </c>
      <c r="B70" s="74">
        <f t="shared" si="25"/>
        <v>69</v>
      </c>
      <c r="C70" s="64">
        <v>53113470</v>
      </c>
      <c r="D70" s="68" t="e">
        <f>NA()</f>
        <v>#N/A</v>
      </c>
      <c r="E70" s="29">
        <v>0.13</v>
      </c>
      <c r="F70" s="27">
        <v>0.48</v>
      </c>
      <c r="G70" s="29">
        <v>0.2</v>
      </c>
      <c r="H70" s="27">
        <v>1.04</v>
      </c>
      <c r="I70" s="29">
        <v>0.99</v>
      </c>
      <c r="J70" s="27">
        <v>0.93</v>
      </c>
      <c r="K70" s="29">
        <v>1.05</v>
      </c>
      <c r="L70" s="27">
        <v>1</v>
      </c>
      <c r="M70" s="29">
        <v>0.97</v>
      </c>
      <c r="N70" s="27">
        <v>0.89</v>
      </c>
      <c r="O70" s="29">
        <v>0.88</v>
      </c>
      <c r="P70" s="27">
        <v>0.63</v>
      </c>
      <c r="Q70" s="29">
        <v>0.66</v>
      </c>
      <c r="R70" s="27">
        <v>0.64</v>
      </c>
      <c r="S70" s="29">
        <v>0.67</v>
      </c>
      <c r="T70" s="36">
        <f t="shared" si="26"/>
        <v>4.0000000000000008E-2</v>
      </c>
      <c r="U70" s="69">
        <f>'Graphiques DE'!$B$22 + 'Graphiques DE'!$B$21</f>
        <v>0.28515834799243711</v>
      </c>
      <c r="V70" s="69">
        <f>'Graphiques DE'!$B$21</f>
        <v>9.5874564208653326E-2</v>
      </c>
      <c r="W70" s="69">
        <f>'Graphiques DE'!$B$21</f>
        <v>9.5874564208653326E-2</v>
      </c>
      <c r="X70" s="27">
        <f t="shared" si="27"/>
        <v>3.0000000000000027E-2</v>
      </c>
      <c r="Y70" s="70">
        <f>'Graphiques DE'!$B$34 + 'Graphiques DE'!$B$33</f>
        <v>0.65151501094159259</v>
      </c>
      <c r="Z70" s="70">
        <f>'Graphiques DE'!$B$33</f>
        <v>0.20747447040105213</v>
      </c>
      <c r="AA70" s="70">
        <f>'Graphiques DE'!$B$33</f>
        <v>0.20747447040105213</v>
      </c>
      <c r="AB70" s="29">
        <f t="shared" si="28"/>
        <v>0.19</v>
      </c>
      <c r="AC70" s="65">
        <f>'Graphiques DE'!$B$46 + 'Graphiques DE'!$B$45</f>
        <v>0.3813105613504455</v>
      </c>
      <c r="AD70" s="65">
        <f>'Graphiques DE'!$B$45</f>
        <v>0.13449975053963459</v>
      </c>
      <c r="AE70" s="65">
        <f>'Graphiques DE'!$B$45</f>
        <v>0.13449975053963459</v>
      </c>
      <c r="AF70" s="27">
        <f t="shared" si="29"/>
        <v>0.65</v>
      </c>
      <c r="AG70" s="65">
        <f>'Graphiques DE'!$B$58 + 'Graphiques DE'!$B$57</f>
        <v>0.53120245324233717</v>
      </c>
      <c r="AH70" s="65">
        <f>'Graphiques DE'!$B$57</f>
        <v>0.13449975053963459</v>
      </c>
      <c r="AI70" s="65">
        <f>'Graphiques DE'!$B$57</f>
        <v>0.13449975053963459</v>
      </c>
      <c r="AJ70" s="29">
        <f t="shared" si="30"/>
        <v>0.52</v>
      </c>
      <c r="AK70" s="65">
        <f>'Graphiques DE'!$B$70 + 'Graphiques DE'!$B$69</f>
        <v>0.56816249969801413</v>
      </c>
      <c r="AL70" s="65">
        <f>'Graphiques DE'!$B$69</f>
        <v>0.17994628348179792</v>
      </c>
      <c r="AM70" s="65">
        <f>'Graphiques DE'!$B$69</f>
        <v>0.17994628348179792</v>
      </c>
      <c r="AN70" s="27">
        <f t="shared" si="31"/>
        <v>0.38</v>
      </c>
      <c r="AO70" s="65">
        <f>'Graphiques DE'!$B$82 + 'Graphiques DE'!$B$81</f>
        <v>0.62142273561986772</v>
      </c>
      <c r="AP70" s="65">
        <f>'Graphiques DE'!$B$81</f>
        <v>0.18777408697121897</v>
      </c>
      <c r="AQ70" s="65">
        <f>'Graphiques DE'!$B$81</f>
        <v>0.18777408697121897</v>
      </c>
      <c r="AR70" s="29">
        <f t="shared" si="32"/>
        <v>8.0000000000000071E-2</v>
      </c>
      <c r="AS70" s="65">
        <f>'Graphiques DE'!$B$94 + 'Graphiques DE'!$B$93</f>
        <v>0.73690112383285822</v>
      </c>
      <c r="AT70" s="65">
        <f>'Graphiques DE'!$B$93</f>
        <v>0.20383355626529071</v>
      </c>
      <c r="AU70" s="65">
        <f>'Graphiques DE'!$B$93</f>
        <v>0.20383355626529071</v>
      </c>
      <c r="AV70" s="27">
        <f t="shared" si="33"/>
        <v>3.0000000000000027E-2</v>
      </c>
      <c r="AW70" s="65">
        <f>'Graphiques DE'!$B$106 + 'Graphiques DE'!$B$105</f>
        <v>0.83312625588569733</v>
      </c>
      <c r="AX70" s="65">
        <f>'Graphiques DE'!$B$105</f>
        <v>0.23020733696677867</v>
      </c>
      <c r="AY70" s="65">
        <f>'Graphiques DE'!$B$105</f>
        <v>0.23020733696677867</v>
      </c>
      <c r="AZ70" s="29">
        <f t="shared" si="34"/>
        <v>0.42999999999999994</v>
      </c>
      <c r="BA70" s="65">
        <f>'Graphiques DE'!$B$118 + 'Graphiques DE'!$B$117</f>
        <v>0.65426085726737337</v>
      </c>
      <c r="BB70" s="65">
        <f>'Graphiques DE'!$B$117</f>
        <v>0.15143653294304904</v>
      </c>
      <c r="BC70" s="65">
        <f>'Graphiques DE'!$B$117</f>
        <v>0.15143653294304904</v>
      </c>
      <c r="BD70" s="27">
        <f t="shared" si="35"/>
        <v>0.5</v>
      </c>
      <c r="BE70" s="65">
        <f>'Graphiques DE'!$B$130 + 'Graphiques DE'!$B$129</f>
        <v>0.61541298732488015</v>
      </c>
      <c r="BF70" s="65">
        <f>'Graphiques DE'!$B$129</f>
        <v>0.15384541975731275</v>
      </c>
      <c r="BG70" s="65">
        <f>'Graphiques DE'!$B$129</f>
        <v>0.15384541975731275</v>
      </c>
      <c r="BH70" s="29">
        <f t="shared" si="36"/>
        <v>0.58000000000000007</v>
      </c>
      <c r="BI70" s="65">
        <f>'Graphiques DE'!$B$142 + 'Graphiques DE'!$B$141</f>
        <v>0.59715869831984925</v>
      </c>
      <c r="BJ70" s="65">
        <f>'Graphiques DE'!$B$141</f>
        <v>0.16549653615768714</v>
      </c>
      <c r="BK70" s="65">
        <f>'Graphiques DE'!$B$141</f>
        <v>0.16549653615768714</v>
      </c>
      <c r="BL70" s="27">
        <f t="shared" si="37"/>
        <v>0.14000000000000001</v>
      </c>
      <c r="BM70" s="65">
        <f>'Graphiques DE'!$B$154 + 'Graphiques DE'!$B$153</f>
        <v>0.51993603839279889</v>
      </c>
      <c r="BN70" s="65">
        <f>'Graphiques DE'!$B$153</f>
        <v>0.19389549785225843</v>
      </c>
      <c r="BO70" s="65">
        <f>'Graphiques DE'!$B$153</f>
        <v>0.19389549785225843</v>
      </c>
      <c r="BP70" s="29">
        <f t="shared" si="38"/>
        <v>0.36000000000000004</v>
      </c>
      <c r="BQ70" s="65">
        <f>'Graphiques DE'!$B$166 + 'Graphiques DE'!$B$165</f>
        <v>0.4734434170029016</v>
      </c>
      <c r="BR70" s="65">
        <f>'Graphiques DE'!$B$165</f>
        <v>0.17891638997587456</v>
      </c>
      <c r="BS70" s="65">
        <f>'Graphiques DE'!$B$165</f>
        <v>0.17891638997587456</v>
      </c>
      <c r="BT70" s="27">
        <f t="shared" si="39"/>
        <v>0.184</v>
      </c>
      <c r="BU70" s="65">
        <f>'Graphiques DE'!$B$178 + 'Graphiques DE'!$B$177</f>
        <v>0.44200824799043215</v>
      </c>
      <c r="BV70" s="65">
        <f>'Graphiques DE'!$B$177</f>
        <v>0.16281905880124295</v>
      </c>
      <c r="BW70" s="65">
        <f>'Graphiques DE'!$B$177</f>
        <v>0.16281905880124295</v>
      </c>
      <c r="BX70" s="29">
        <f t="shared" si="40"/>
        <v>0.16000000000000003</v>
      </c>
      <c r="BY70" s="65">
        <f>'Graphiques DE'!$B$190 + 'Graphiques DE'!$B$189</f>
        <v>0.46971044869251488</v>
      </c>
      <c r="BZ70" s="65">
        <f>'Graphiques DE'!$B$189</f>
        <v>0.17112936761143382</v>
      </c>
      <c r="CA70" s="65">
        <f>'Graphiques DE'!$B$189</f>
        <v>0.17112936761143382</v>
      </c>
    </row>
    <row r="71" spans="1:79">
      <c r="A71" s="73">
        <v>43643</v>
      </c>
      <c r="B71" s="68">
        <f t="shared" si="25"/>
        <v>70</v>
      </c>
      <c r="C71" s="63">
        <v>53084929</v>
      </c>
      <c r="D71" s="74">
        <v>27</v>
      </c>
      <c r="E71" s="29">
        <v>0.17</v>
      </c>
      <c r="F71" s="27">
        <v>0.51</v>
      </c>
      <c r="G71" s="29">
        <v>0.39</v>
      </c>
      <c r="H71" s="27">
        <v>0.39</v>
      </c>
      <c r="I71" s="29">
        <v>0.47</v>
      </c>
      <c r="J71" s="27">
        <v>0.55000000000000004</v>
      </c>
      <c r="K71" s="29">
        <v>0.97</v>
      </c>
      <c r="L71" s="27">
        <v>0.97</v>
      </c>
      <c r="M71" s="29">
        <v>0.54</v>
      </c>
      <c r="N71" s="27">
        <v>0.39</v>
      </c>
      <c r="O71" s="29">
        <v>0.3</v>
      </c>
      <c r="P71" s="27">
        <v>0.49</v>
      </c>
      <c r="Q71" s="29">
        <v>0.3</v>
      </c>
      <c r="R71" s="27">
        <v>0.45600000000000002</v>
      </c>
      <c r="S71" s="29">
        <v>0.51</v>
      </c>
      <c r="T71" s="75">
        <f t="shared" si="26"/>
        <v>6.0000000000000012E-2</v>
      </c>
      <c r="U71" s="76">
        <f>'Graphiques DE'!$B$22 + 'Graphiques DE'!$B$21</f>
        <v>0.28515834799243711</v>
      </c>
      <c r="V71" s="76">
        <f>'Graphiques DE'!$B$21</f>
        <v>9.5874564208653326E-2</v>
      </c>
      <c r="W71" s="76">
        <f>'Graphiques DE'!$B$21</f>
        <v>9.5874564208653326E-2</v>
      </c>
      <c r="X71" s="77">
        <f t="shared" si="27"/>
        <v>2.0000000000000018E-2</v>
      </c>
      <c r="Y71" s="78">
        <f>'Graphiques DE'!$B$34 + 'Graphiques DE'!$B$33</f>
        <v>0.65151501094159259</v>
      </c>
      <c r="Z71" s="78">
        <f>'Graphiques DE'!$B$33</f>
        <v>0.20747447040105213</v>
      </c>
      <c r="AA71" s="78">
        <f>'Graphiques DE'!$B$33</f>
        <v>0.20747447040105213</v>
      </c>
      <c r="AB71" s="47">
        <f t="shared" si="28"/>
        <v>0.25</v>
      </c>
      <c r="AC71" s="66">
        <f>'Graphiques DE'!$B$46 + 'Graphiques DE'!$B$45</f>
        <v>0.3813105613504455</v>
      </c>
      <c r="AD71" s="66">
        <f>'Graphiques DE'!$B$45</f>
        <v>0.13449975053963459</v>
      </c>
      <c r="AE71" s="66">
        <f>'Graphiques DE'!$B$45</f>
        <v>0.13449975053963459</v>
      </c>
      <c r="AF71" s="77">
        <f t="shared" si="29"/>
        <v>0.19999999999999996</v>
      </c>
      <c r="AG71" s="66">
        <f>'Graphiques DE'!$B$58 + 'Graphiques DE'!$B$57</f>
        <v>0.53120245324233717</v>
      </c>
      <c r="AH71" s="66">
        <f>'Graphiques DE'!$B$57</f>
        <v>0.13449975053963459</v>
      </c>
      <c r="AI71" s="66">
        <f>'Graphiques DE'!$B$57</f>
        <v>0.13449975053963459</v>
      </c>
      <c r="AJ71" s="47">
        <f t="shared" si="30"/>
        <v>2.0000000000000018E-2</v>
      </c>
      <c r="AK71" s="66">
        <f>'Graphiques DE'!$B$70 + 'Graphiques DE'!$B$69</f>
        <v>0.56816249969801413</v>
      </c>
      <c r="AL71" s="66">
        <f>'Graphiques DE'!$B$69</f>
        <v>0.17994628348179792</v>
      </c>
      <c r="AM71" s="66">
        <f>'Graphiques DE'!$B$69</f>
        <v>0.17994628348179792</v>
      </c>
      <c r="AN71" s="77">
        <f t="shared" si="31"/>
        <v>0.20999999999999996</v>
      </c>
      <c r="AO71" s="66">
        <f>'Graphiques DE'!$B$82 + 'Graphiques DE'!$B$81</f>
        <v>0.62142273561986772</v>
      </c>
      <c r="AP71" s="66">
        <f>'Graphiques DE'!$B$81</f>
        <v>0.18777408697121897</v>
      </c>
      <c r="AQ71" s="66">
        <f>'Graphiques DE'!$B$81</f>
        <v>0.18777408697121897</v>
      </c>
      <c r="AR71" s="47">
        <f t="shared" si="32"/>
        <v>4.9999999999999933E-2</v>
      </c>
      <c r="AS71" s="66">
        <f>'Graphiques DE'!$B$94 + 'Graphiques DE'!$B$93</f>
        <v>0.73690112383285822</v>
      </c>
      <c r="AT71" s="66">
        <f>'Graphiques DE'!$B$93</f>
        <v>0.20383355626529071</v>
      </c>
      <c r="AU71" s="66">
        <f>'Graphiques DE'!$B$93</f>
        <v>0.20383355626529071</v>
      </c>
      <c r="AV71" s="77">
        <f t="shared" si="33"/>
        <v>3.9999999999999925E-2</v>
      </c>
      <c r="AW71" s="66">
        <f>'Graphiques DE'!$B$106 + 'Graphiques DE'!$B$105</f>
        <v>0.83312625588569733</v>
      </c>
      <c r="AX71" s="66">
        <f>'Graphiques DE'!$B$105</f>
        <v>0.23020733696677867</v>
      </c>
      <c r="AY71" s="66">
        <f>'Graphiques DE'!$B$105</f>
        <v>0.23020733696677867</v>
      </c>
      <c r="AZ71" s="47">
        <f t="shared" si="34"/>
        <v>0.25</v>
      </c>
      <c r="BA71" s="66">
        <f>'Graphiques DE'!$B$118 + 'Graphiques DE'!$B$117</f>
        <v>0.65426085726737337</v>
      </c>
      <c r="BB71" s="66">
        <f>'Graphiques DE'!$B$117</f>
        <v>0.15143653294304904</v>
      </c>
      <c r="BC71" s="66">
        <f>'Graphiques DE'!$B$117</f>
        <v>0.15143653294304904</v>
      </c>
      <c r="BD71" s="77">
        <f t="shared" si="35"/>
        <v>0.32999999999999996</v>
      </c>
      <c r="BE71" s="66">
        <f>'Graphiques DE'!$B$130 + 'Graphiques DE'!$B$129</f>
        <v>0.61541298732488015</v>
      </c>
      <c r="BF71" s="66">
        <f>'Graphiques DE'!$B$129</f>
        <v>0.15384541975731275</v>
      </c>
      <c r="BG71" s="66">
        <f>'Graphiques DE'!$B$129</f>
        <v>0.15384541975731275</v>
      </c>
      <c r="BH71" s="47">
        <f t="shared" si="36"/>
        <v>0.22000000000000003</v>
      </c>
      <c r="BI71" s="66">
        <f>'Graphiques DE'!$B$142 + 'Graphiques DE'!$B$141</f>
        <v>0.59715869831984925</v>
      </c>
      <c r="BJ71" s="66">
        <f>'Graphiques DE'!$B$141</f>
        <v>0.16549653615768714</v>
      </c>
      <c r="BK71" s="66">
        <f>'Graphiques DE'!$B$141</f>
        <v>0.16549653615768714</v>
      </c>
      <c r="BL71" s="77">
        <f t="shared" si="37"/>
        <v>0.21999999999999997</v>
      </c>
      <c r="BM71" s="66">
        <f>'Graphiques DE'!$B$154 + 'Graphiques DE'!$B$153</f>
        <v>0.51993603839279889</v>
      </c>
      <c r="BN71" s="66">
        <f>'Graphiques DE'!$B$153</f>
        <v>0.19389549785225843</v>
      </c>
      <c r="BO71" s="66">
        <f>'Graphiques DE'!$B$153</f>
        <v>0.19389549785225843</v>
      </c>
      <c r="BP71" s="47">
        <f t="shared" si="38"/>
        <v>9.9999999999999978E-2</v>
      </c>
      <c r="BQ71" s="66">
        <f>'Graphiques DE'!$B$166 + 'Graphiques DE'!$B$165</f>
        <v>0.4734434170029016</v>
      </c>
      <c r="BR71" s="66">
        <f>'Graphiques DE'!$B$165</f>
        <v>0.17891638997587456</v>
      </c>
      <c r="BS71" s="66">
        <f>'Graphiques DE'!$B$165</f>
        <v>0.17891638997587456</v>
      </c>
      <c r="BT71" s="77">
        <f t="shared" si="39"/>
        <v>0.316</v>
      </c>
      <c r="BU71" s="66">
        <f>'Graphiques DE'!$B$178 + 'Graphiques DE'!$B$177</f>
        <v>0.44200824799043215</v>
      </c>
      <c r="BV71" s="66">
        <f>'Graphiques DE'!$B$177</f>
        <v>0.16281905880124295</v>
      </c>
      <c r="BW71" s="66">
        <f>'Graphiques DE'!$B$177</f>
        <v>0.16281905880124295</v>
      </c>
      <c r="BX71" s="47">
        <f t="shared" si="40"/>
        <v>0.30000000000000004</v>
      </c>
      <c r="BY71" s="66">
        <f>'Graphiques DE'!$B$190 + 'Graphiques DE'!$B$189</f>
        <v>0.46971044869251488</v>
      </c>
      <c r="BZ71" s="66">
        <f>'Graphiques DE'!$B$189</f>
        <v>0.17112936761143382</v>
      </c>
      <c r="CA71" s="66">
        <f>'Graphiques DE'!$B$189</f>
        <v>0.17112936761143382</v>
      </c>
    </row>
    <row r="72" spans="1:79">
      <c r="A72" s="67">
        <v>43649</v>
      </c>
      <c r="B72" s="74">
        <f t="shared" si="25"/>
        <v>71</v>
      </c>
      <c r="C72" s="74">
        <v>53119350</v>
      </c>
      <c r="D72" s="68" t="e">
        <f>NA()</f>
        <v>#N/A</v>
      </c>
      <c r="E72" s="29">
        <v>0.11</v>
      </c>
      <c r="F72" s="27">
        <v>0.49</v>
      </c>
      <c r="G72" s="29">
        <v>0.14000000000000001</v>
      </c>
      <c r="H72" s="27">
        <v>0.59</v>
      </c>
      <c r="I72" s="29">
        <v>0.49</v>
      </c>
      <c r="J72" s="27">
        <v>0.76</v>
      </c>
      <c r="K72" s="29">
        <v>0.92</v>
      </c>
      <c r="L72" s="27">
        <v>0.93</v>
      </c>
      <c r="M72" s="29">
        <v>0.79</v>
      </c>
      <c r="N72" s="27">
        <v>0.72</v>
      </c>
      <c r="O72" s="29">
        <v>0.52</v>
      </c>
      <c r="P72" s="27">
        <v>0.27</v>
      </c>
      <c r="Q72" s="29">
        <v>0.2</v>
      </c>
      <c r="R72" s="27">
        <v>0.14000000000000001</v>
      </c>
      <c r="S72" s="29">
        <v>0.21</v>
      </c>
      <c r="T72" s="75">
        <f>MAX(E72:E73)-MIN(E72:E73)</f>
        <v>9.999999999999995E-3</v>
      </c>
      <c r="U72" s="76">
        <f>'Graphiques DE'!$B$22 + 'Graphiques DE'!$B$21</f>
        <v>0.28515834799243711</v>
      </c>
      <c r="V72" s="76">
        <f>'Graphiques DE'!$B$21</f>
        <v>9.5874564208653326E-2</v>
      </c>
      <c r="W72" s="76">
        <f>'Graphiques DE'!$B$21</f>
        <v>9.5874564208653326E-2</v>
      </c>
      <c r="X72" s="77">
        <f>MAX(F72:F73)-MIN(F72:F73)</f>
        <v>0.22999999999999998</v>
      </c>
      <c r="Y72" s="78">
        <f>'Graphiques DE'!$B$34 + 'Graphiques DE'!$B$33</f>
        <v>0.65151501094159259</v>
      </c>
      <c r="Z72" s="78">
        <f>'Graphiques DE'!$B$33</f>
        <v>0.20747447040105213</v>
      </c>
      <c r="AA72" s="78">
        <f>'Graphiques DE'!$B$33</f>
        <v>0.20747447040105213</v>
      </c>
      <c r="AB72" s="47">
        <f>MAX(G72:G73)-MIN(G72:G73)</f>
        <v>0.35</v>
      </c>
      <c r="AC72" s="66">
        <f>'Graphiques DE'!$B$46 + 'Graphiques DE'!$B$45</f>
        <v>0.3813105613504455</v>
      </c>
      <c r="AD72" s="66">
        <f>'Graphiques DE'!$B$45</f>
        <v>0.13449975053963459</v>
      </c>
      <c r="AE72" s="66">
        <f>'Graphiques DE'!$B$45</f>
        <v>0.13449975053963459</v>
      </c>
      <c r="AF72" s="77">
        <f>MAX(H72:H73)-MIN(H72:H73)</f>
        <v>8.9999999999999969E-2</v>
      </c>
      <c r="AG72" s="66">
        <f>'Graphiques DE'!$B$58 + 'Graphiques DE'!$B$57</f>
        <v>0.53120245324233717</v>
      </c>
      <c r="AH72" s="66">
        <f>'Graphiques DE'!$B$57</f>
        <v>0.13449975053963459</v>
      </c>
      <c r="AI72" s="66">
        <f>'Graphiques DE'!$B$57</f>
        <v>0.13449975053963459</v>
      </c>
      <c r="AJ72" s="47">
        <f>MAX(I72:I73)-MIN(I72:I73)</f>
        <v>0.10999999999999999</v>
      </c>
      <c r="AK72" s="66">
        <f>'Graphiques DE'!$B$70 + 'Graphiques DE'!$B$69</f>
        <v>0.56816249969801413</v>
      </c>
      <c r="AL72" s="66">
        <f>'Graphiques DE'!$B$69</f>
        <v>0.17994628348179792</v>
      </c>
      <c r="AM72" s="66">
        <f>'Graphiques DE'!$B$69</f>
        <v>0.17994628348179792</v>
      </c>
      <c r="AN72" s="77">
        <f>MAX(J72:J73)-MIN(J72:J73)</f>
        <v>0.42</v>
      </c>
      <c r="AO72" s="66">
        <f>'Graphiques DE'!$B$82 + 'Graphiques DE'!$B$81</f>
        <v>0.62142273561986772</v>
      </c>
      <c r="AP72" s="66">
        <f>'Graphiques DE'!$B$81</f>
        <v>0.18777408697121897</v>
      </c>
      <c r="AQ72" s="66">
        <f>'Graphiques DE'!$B$81</f>
        <v>0.18777408697121897</v>
      </c>
      <c r="AR72" s="47">
        <f>MAX(K72:K73)-MIN(K72:K73)</f>
        <v>0.69000000000000006</v>
      </c>
      <c r="AS72" s="66">
        <f>'Graphiques DE'!$B$94 + 'Graphiques DE'!$B$93</f>
        <v>0.73690112383285822</v>
      </c>
      <c r="AT72" s="66">
        <f>'Graphiques DE'!$B$93</f>
        <v>0.20383355626529071</v>
      </c>
      <c r="AU72" s="66">
        <f>'Graphiques DE'!$B$93</f>
        <v>0.20383355626529071</v>
      </c>
      <c r="AV72" s="77">
        <f>MAX(L72:L73)-MIN(L72:L73)</f>
        <v>0.70000000000000007</v>
      </c>
      <c r="AW72" s="66">
        <f>'Graphiques DE'!$B$106 + 'Graphiques DE'!$B$105</f>
        <v>0.83312625588569733</v>
      </c>
      <c r="AX72" s="66">
        <f>'Graphiques DE'!$B$105</f>
        <v>0.23020733696677867</v>
      </c>
      <c r="AY72" s="66">
        <f>'Graphiques DE'!$B$105</f>
        <v>0.23020733696677867</v>
      </c>
      <c r="AZ72" s="47">
        <f>MAX(M72:M73)-MIN(M72:M73)</f>
        <v>0.36000000000000004</v>
      </c>
      <c r="BA72" s="66">
        <f>'Graphiques DE'!$B$118 + 'Graphiques DE'!$B$117</f>
        <v>0.65426085726737337</v>
      </c>
      <c r="BB72" s="66">
        <f>'Graphiques DE'!$B$117</f>
        <v>0.15143653294304904</v>
      </c>
      <c r="BC72" s="66">
        <f>'Graphiques DE'!$B$117</f>
        <v>0.15143653294304904</v>
      </c>
      <c r="BD72" s="77">
        <f>MAX(N72:N73)-MIN(N72:N73)</f>
        <v>0.3</v>
      </c>
      <c r="BE72" s="66">
        <f>'Graphiques DE'!$B$130 + 'Graphiques DE'!$B$129</f>
        <v>0.61541298732488015</v>
      </c>
      <c r="BF72" s="66">
        <f>'Graphiques DE'!$B$129</f>
        <v>0.15384541975731275</v>
      </c>
      <c r="BG72" s="66">
        <f>'Graphiques DE'!$B$129</f>
        <v>0.15384541975731275</v>
      </c>
      <c r="BH72" s="47">
        <f>MAX(O72:O73)-MIN(O72:O73)</f>
        <v>0.19</v>
      </c>
      <c r="BI72" s="66">
        <f>'Graphiques DE'!$B$142 + 'Graphiques DE'!$B$141</f>
        <v>0.59715869831984925</v>
      </c>
      <c r="BJ72" s="66">
        <f>'Graphiques DE'!$B$141</f>
        <v>0.16549653615768714</v>
      </c>
      <c r="BK72" s="66">
        <f>'Graphiques DE'!$B$141</f>
        <v>0.16549653615768714</v>
      </c>
      <c r="BL72" s="77">
        <f>MAX(P72:P73)-MIN(P72:P73)</f>
        <v>3.0000000000000027E-2</v>
      </c>
      <c r="BM72" s="66">
        <f>'Graphiques DE'!$B$154 + 'Graphiques DE'!$B$153</f>
        <v>0.51993603839279889</v>
      </c>
      <c r="BN72" s="66">
        <f>'Graphiques DE'!$B$153</f>
        <v>0.19389549785225843</v>
      </c>
      <c r="BO72" s="66">
        <f>'Graphiques DE'!$B$153</f>
        <v>0.19389549785225843</v>
      </c>
      <c r="BP72" s="47">
        <f>MAX(Q72:Q73)-MIN(Q72:Q73)</f>
        <v>0.06</v>
      </c>
      <c r="BQ72" s="66">
        <f>'Graphiques DE'!$B$166 + 'Graphiques DE'!$B$165</f>
        <v>0.4734434170029016</v>
      </c>
      <c r="BR72" s="66">
        <f>'Graphiques DE'!$B$165</f>
        <v>0.17891638997587456</v>
      </c>
      <c r="BS72" s="66">
        <f>'Graphiques DE'!$B$165</f>
        <v>0.17891638997587456</v>
      </c>
      <c r="BT72" s="77">
        <f>MAX(R72:R73)-MIN(R72:R73)</f>
        <v>0.18</v>
      </c>
      <c r="BU72" s="66">
        <f>'Graphiques DE'!$B$178 + 'Graphiques DE'!$B$177</f>
        <v>0.44200824799043215</v>
      </c>
      <c r="BV72" s="66">
        <f>'Graphiques DE'!$B$177</f>
        <v>0.16281905880124295</v>
      </c>
      <c r="BW72" s="66">
        <f>'Graphiques DE'!$B$177</f>
        <v>0.16281905880124295</v>
      </c>
      <c r="BX72" s="47">
        <f>MAX(S72:S73)-MIN(S72:S73)</f>
        <v>5.0000000000000017E-2</v>
      </c>
      <c r="BY72" s="66">
        <f>'Graphiques DE'!$B$190 + 'Graphiques DE'!$B$189</f>
        <v>0.46971044869251488</v>
      </c>
      <c r="BZ72" s="66">
        <f>'Graphiques DE'!$B$189</f>
        <v>0.17112936761143382</v>
      </c>
      <c r="CA72" s="66">
        <f>'Graphiques DE'!$B$189</f>
        <v>0.17112936761143382</v>
      </c>
    </row>
    <row r="73" spans="1:79">
      <c r="A73" s="79">
        <v>43651</v>
      </c>
      <c r="B73" s="81">
        <f>ROW()-1</f>
        <v>72</v>
      </c>
      <c r="C73" s="82">
        <v>53113468</v>
      </c>
      <c r="D73" s="82">
        <v>29</v>
      </c>
      <c r="E73" s="29">
        <v>0.12</v>
      </c>
      <c r="F73" s="27">
        <v>0.26</v>
      </c>
      <c r="G73" s="29">
        <v>0.49</v>
      </c>
      <c r="H73" s="27">
        <v>0.5</v>
      </c>
      <c r="I73" s="29">
        <v>0.38</v>
      </c>
      <c r="J73" s="27">
        <v>0.34</v>
      </c>
      <c r="K73" s="29">
        <v>0.23</v>
      </c>
      <c r="L73" s="27">
        <v>0.23</v>
      </c>
      <c r="M73" s="29">
        <v>0.43</v>
      </c>
      <c r="N73" s="27">
        <v>0.42</v>
      </c>
      <c r="O73" s="29">
        <v>0.33</v>
      </c>
      <c r="P73" s="27">
        <v>0.24</v>
      </c>
      <c r="Q73" s="29">
        <v>0.26</v>
      </c>
      <c r="R73" s="27">
        <v>0.32</v>
      </c>
      <c r="S73" s="29">
        <v>0.26</v>
      </c>
      <c r="T73" s="36">
        <f>MAX(E73:E74)-MIN(E73:E74)</f>
        <v>0.06</v>
      </c>
      <c r="U73" s="86">
        <f>'Graphiques DE'!$B$22 + 'Graphiques DE'!$B$21</f>
        <v>0.28515834799243711</v>
      </c>
      <c r="V73" s="86">
        <f>'Graphiques DE'!$B$21</f>
        <v>9.5874564208653326E-2</v>
      </c>
      <c r="W73" s="86">
        <f>'Graphiques DE'!$B$21</f>
        <v>9.5874564208653326E-2</v>
      </c>
      <c r="X73" s="49">
        <f>MAX(F73:F74)-MIN(F73:F74)</f>
        <v>1.0000000000000009E-2</v>
      </c>
      <c r="Y73" s="87">
        <f>'Graphiques DE'!$B$34 + 'Graphiques DE'!$B$33</f>
        <v>0.65151501094159259</v>
      </c>
      <c r="Z73" s="87">
        <f>'Graphiques DE'!$B$33</f>
        <v>0.20747447040105213</v>
      </c>
      <c r="AA73" s="87">
        <f>'Graphiques DE'!$B$33</f>
        <v>0.20747447040105213</v>
      </c>
      <c r="AB73" s="51">
        <f>MAX(G73:G74)-MIN(G73:G74)</f>
        <v>0.16999999999999998</v>
      </c>
      <c r="AC73" s="88">
        <f>'Graphiques DE'!$B$46 + 'Graphiques DE'!$B$45</f>
        <v>0.3813105613504455</v>
      </c>
      <c r="AD73" s="88">
        <f>'Graphiques DE'!$B$45</f>
        <v>0.13449975053963459</v>
      </c>
      <c r="AE73" s="88">
        <f>'Graphiques DE'!$B$45</f>
        <v>0.13449975053963459</v>
      </c>
      <c r="AF73" s="49">
        <f>MAX(H73:H74)-MIN(H73:H74)</f>
        <v>0.31</v>
      </c>
      <c r="AG73" s="88">
        <f>'Graphiques DE'!$B$58 + 'Graphiques DE'!$B$57</f>
        <v>0.53120245324233717</v>
      </c>
      <c r="AH73" s="88">
        <f>'Graphiques DE'!$B$57</f>
        <v>0.13449975053963459</v>
      </c>
      <c r="AI73" s="88">
        <f>'Graphiques DE'!$B$57</f>
        <v>0.13449975053963459</v>
      </c>
      <c r="AJ73" s="51">
        <f>MAX(I73:I74)-MIN(I73:I74)</f>
        <v>0.14000000000000001</v>
      </c>
      <c r="AK73" s="88">
        <f>'Graphiques DE'!$B$70 + 'Graphiques DE'!$B$69</f>
        <v>0.56816249969801413</v>
      </c>
      <c r="AL73" s="88">
        <f>'Graphiques DE'!$B$69</f>
        <v>0.17994628348179792</v>
      </c>
      <c r="AM73" s="88">
        <f>'Graphiques DE'!$B$69</f>
        <v>0.17994628348179792</v>
      </c>
      <c r="AN73" s="49">
        <f>MAX(J73:J74)-MIN(J73:J74)</f>
        <v>9.9999999999999534E-3</v>
      </c>
      <c r="AO73" s="88">
        <f>'Graphiques DE'!$B$82 + 'Graphiques DE'!$B$81</f>
        <v>0.62142273561986772</v>
      </c>
      <c r="AP73" s="88">
        <f>'Graphiques DE'!$B$81</f>
        <v>0.18777408697121897</v>
      </c>
      <c r="AQ73" s="88">
        <f>'Graphiques DE'!$B$81</f>
        <v>0.18777408697121897</v>
      </c>
      <c r="AR73" s="51">
        <f>MAX(K73:K74)-MIN(K73:K74)</f>
        <v>0.21</v>
      </c>
      <c r="AS73" s="88">
        <f>'Graphiques DE'!$B$94 + 'Graphiques DE'!$B$93</f>
        <v>0.73690112383285822</v>
      </c>
      <c r="AT73" s="88">
        <f>'Graphiques DE'!$B$93</f>
        <v>0.20383355626529071</v>
      </c>
      <c r="AU73" s="88">
        <f>'Graphiques DE'!$B$93</f>
        <v>0.20383355626529071</v>
      </c>
      <c r="AV73" s="49">
        <f>MAX(L73:L74)-MIN(L73:L74)</f>
        <v>0.27</v>
      </c>
      <c r="AW73" s="88">
        <f>'Graphiques DE'!$B$106 + 'Graphiques DE'!$B$105</f>
        <v>0.83312625588569733</v>
      </c>
      <c r="AX73" s="88">
        <f>'Graphiques DE'!$B$105</f>
        <v>0.23020733696677867</v>
      </c>
      <c r="AY73" s="88">
        <f>'Graphiques DE'!$B$105</f>
        <v>0.23020733696677867</v>
      </c>
      <c r="AZ73" s="51">
        <f>MAX(M73:M74)-MIN(M73:M74)</f>
        <v>7.0000000000000007E-2</v>
      </c>
      <c r="BA73" s="88">
        <f>'Graphiques DE'!$B$118 + 'Graphiques DE'!$B$117</f>
        <v>0.65426085726737337</v>
      </c>
      <c r="BB73" s="88">
        <f>'Graphiques DE'!$B$117</f>
        <v>0.15143653294304904</v>
      </c>
      <c r="BC73" s="88">
        <f>'Graphiques DE'!$B$117</f>
        <v>0.15143653294304904</v>
      </c>
      <c r="BD73" s="49">
        <f>MAX(N73:N74)-MIN(N73:N74)</f>
        <v>0.12</v>
      </c>
      <c r="BE73" s="88">
        <f>'Graphiques DE'!$B$130 + 'Graphiques DE'!$B$129</f>
        <v>0.61541298732488015</v>
      </c>
      <c r="BF73" s="88">
        <f>'Graphiques DE'!$B$129</f>
        <v>0.15384541975731275</v>
      </c>
      <c r="BG73" s="88">
        <f>'Graphiques DE'!$B$129</f>
        <v>0.15384541975731275</v>
      </c>
      <c r="BH73" s="51">
        <f>MAX(O73:O74)-MIN(O73:O74)</f>
        <v>8.0000000000000016E-2</v>
      </c>
      <c r="BI73" s="88">
        <f>'Graphiques DE'!$B$142 + 'Graphiques DE'!$B$141</f>
        <v>0.59715869831984925</v>
      </c>
      <c r="BJ73" s="88">
        <f>'Graphiques DE'!$B$141</f>
        <v>0.16549653615768714</v>
      </c>
      <c r="BK73" s="88">
        <f>'Graphiques DE'!$B$141</f>
        <v>0.16549653615768714</v>
      </c>
      <c r="BL73" s="49">
        <f>MAX(P73:P74)-MIN(P73:P74)</f>
        <v>0.21000000000000002</v>
      </c>
      <c r="BM73" s="88">
        <f>'Graphiques DE'!$B$154 + 'Graphiques DE'!$B$153</f>
        <v>0.51993603839279889</v>
      </c>
      <c r="BN73" s="88">
        <f>'Graphiques DE'!$B$153</f>
        <v>0.19389549785225843</v>
      </c>
      <c r="BO73" s="88">
        <f>'Graphiques DE'!$B$153</f>
        <v>0.19389549785225843</v>
      </c>
      <c r="BP73" s="51">
        <f>MAX(Q73:Q74)-MIN(Q73:Q74)</f>
        <v>0.2</v>
      </c>
      <c r="BQ73" s="88">
        <f>'Graphiques DE'!$B$166 + 'Graphiques DE'!$B$165</f>
        <v>0.4734434170029016</v>
      </c>
      <c r="BR73" s="88">
        <f>'Graphiques DE'!$B$165</f>
        <v>0.17891638997587456</v>
      </c>
      <c r="BS73" s="88">
        <f>'Graphiques DE'!$B$165</f>
        <v>0.17891638997587456</v>
      </c>
      <c r="BT73" s="49">
        <f>MAX(R73:R74)-MIN(R73:R74)</f>
        <v>0</v>
      </c>
      <c r="BU73" s="88">
        <f>'Graphiques DE'!$B$178 + 'Graphiques DE'!$B$177</f>
        <v>0.44200824799043215</v>
      </c>
      <c r="BV73" s="88">
        <f>'Graphiques DE'!$B$177</f>
        <v>0.16281905880124295</v>
      </c>
      <c r="BW73" s="88">
        <f>'Graphiques DE'!$B$177</f>
        <v>0.16281905880124295</v>
      </c>
      <c r="BX73" s="51">
        <f>MAX(S73:S74)-MIN(S73:S74)</f>
        <v>0.11000000000000001</v>
      </c>
      <c r="BY73" s="88">
        <f>'Graphiques DE'!$B$190 + 'Graphiques DE'!$B$189</f>
        <v>0.46971044869251488</v>
      </c>
      <c r="BZ73" s="88">
        <f>'Graphiques DE'!$B$189</f>
        <v>0.17112936761143382</v>
      </c>
      <c r="CA73" s="88">
        <f>'Graphiques DE'!$B$189</f>
        <v>0.17112936761143382</v>
      </c>
    </row>
    <row r="74" spans="1:79">
      <c r="A74" s="79">
        <v>43651</v>
      </c>
      <c r="B74" s="81">
        <f>ROW()-1</f>
        <v>73</v>
      </c>
      <c r="C74" s="82">
        <v>53116637</v>
      </c>
      <c r="D74" s="82">
        <v>30</v>
      </c>
      <c r="E74" s="29">
        <v>0.06</v>
      </c>
      <c r="F74" s="27">
        <v>0.25</v>
      </c>
      <c r="G74" s="29">
        <v>0.32</v>
      </c>
      <c r="H74" s="27">
        <v>0.19</v>
      </c>
      <c r="I74" s="29">
        <v>0.24</v>
      </c>
      <c r="J74" s="27">
        <v>0.35</v>
      </c>
      <c r="K74" s="29">
        <v>0.44</v>
      </c>
      <c r="L74" s="27">
        <v>0.5</v>
      </c>
      <c r="M74" s="29">
        <v>0.36</v>
      </c>
      <c r="N74" s="27">
        <v>0.3</v>
      </c>
      <c r="O74" s="29">
        <v>0.25</v>
      </c>
      <c r="P74" s="27">
        <v>0.45</v>
      </c>
      <c r="Q74" s="29">
        <v>0.46</v>
      </c>
      <c r="R74" s="27">
        <v>0.32</v>
      </c>
      <c r="S74" s="29">
        <v>0.15</v>
      </c>
      <c r="T74" s="89">
        <f>MAX(E74:E75)-MIN(E74:E75)</f>
        <v>0.13</v>
      </c>
      <c r="U74" s="86">
        <f>'Graphiques DE'!$B$22 + 'Graphiques DE'!$B$21</f>
        <v>0.28515834799243711</v>
      </c>
      <c r="V74" s="86">
        <f>'Graphiques DE'!$B$21</f>
        <v>9.5874564208653326E-2</v>
      </c>
      <c r="W74" s="86">
        <f>'Graphiques DE'!$B$21</f>
        <v>9.5874564208653326E-2</v>
      </c>
      <c r="X74" s="49">
        <f>MAX(F74:F75)-MIN(F74:F75)</f>
        <v>9.9999999999999978E-2</v>
      </c>
      <c r="Y74" s="87">
        <f>'Graphiques DE'!$B$34 + 'Graphiques DE'!$B$33</f>
        <v>0.65151501094159259</v>
      </c>
      <c r="Z74" s="87">
        <f>'Graphiques DE'!$B$33</f>
        <v>0.20747447040105213</v>
      </c>
      <c r="AA74" s="87">
        <f>'Graphiques DE'!$B$33</f>
        <v>0.20747447040105213</v>
      </c>
      <c r="AB74" s="51">
        <f>MAX(G74:G75)-MIN(G74:G75)</f>
        <v>4.9999999999999989E-2</v>
      </c>
      <c r="AC74" s="88">
        <f>'Graphiques DE'!$B$46 + 'Graphiques DE'!$B$45</f>
        <v>0.3813105613504455</v>
      </c>
      <c r="AD74" s="88">
        <f>'Graphiques DE'!$B$45</f>
        <v>0.13449975053963459</v>
      </c>
      <c r="AE74" s="88">
        <f>'Graphiques DE'!$B$45</f>
        <v>0.13449975053963459</v>
      </c>
      <c r="AF74" s="49">
        <f>MAX(H74:H75)-MIN(H74:H75)</f>
        <v>4.0000000000000008E-2</v>
      </c>
      <c r="AG74" s="88">
        <f>'Graphiques DE'!$B$58 + 'Graphiques DE'!$B$57</f>
        <v>0.53120245324233717</v>
      </c>
      <c r="AH74" s="88">
        <f>'Graphiques DE'!$B$57</f>
        <v>0.13449975053963459</v>
      </c>
      <c r="AI74" s="88">
        <f>'Graphiques DE'!$B$57</f>
        <v>0.13449975053963459</v>
      </c>
      <c r="AJ74" s="51">
        <f>MAX(I74:I75)-MIN(I74:I75)</f>
        <v>0.19</v>
      </c>
      <c r="AK74" s="88">
        <f>'Graphiques DE'!$B$70 + 'Graphiques DE'!$B$69</f>
        <v>0.56816249969801413</v>
      </c>
      <c r="AL74" s="88">
        <f>'Graphiques DE'!$B$69</f>
        <v>0.17994628348179792</v>
      </c>
      <c r="AM74" s="88">
        <f>'Graphiques DE'!$B$69</f>
        <v>0.17994628348179792</v>
      </c>
      <c r="AN74" s="49">
        <f>MAX(J74:J75)-MIN(J74:J75)</f>
        <v>0.10999999999999999</v>
      </c>
      <c r="AO74" s="88">
        <f>'Graphiques DE'!$B$82 + 'Graphiques DE'!$B$81</f>
        <v>0.62142273561986772</v>
      </c>
      <c r="AP74" s="88">
        <f>'Graphiques DE'!$B$81</f>
        <v>0.18777408697121897</v>
      </c>
      <c r="AQ74" s="88">
        <f>'Graphiques DE'!$B$81</f>
        <v>0.18777408697121897</v>
      </c>
      <c r="AR74" s="51">
        <f>MAX(K74:K75)-MIN(K74:K75)</f>
        <v>4.9999999999999989E-2</v>
      </c>
      <c r="AS74" s="88">
        <f>'Graphiques DE'!$B$94 + 'Graphiques DE'!$B$93</f>
        <v>0.73690112383285822</v>
      </c>
      <c r="AT74" s="88">
        <f>'Graphiques DE'!$B$93</f>
        <v>0.20383355626529071</v>
      </c>
      <c r="AU74" s="88">
        <f>'Graphiques DE'!$B$93</f>
        <v>0.20383355626529071</v>
      </c>
      <c r="AV74" s="49">
        <f>MAX(L74:L75)-MIN(L74:L75)</f>
        <v>0.2</v>
      </c>
      <c r="AW74" s="88">
        <f>'Graphiques DE'!$B$106 + 'Graphiques DE'!$B$105</f>
        <v>0.83312625588569733</v>
      </c>
      <c r="AX74" s="88">
        <f>'Graphiques DE'!$B$105</f>
        <v>0.23020733696677867</v>
      </c>
      <c r="AY74" s="88">
        <f>'Graphiques DE'!$B$105</f>
        <v>0.23020733696677867</v>
      </c>
      <c r="AZ74" s="51">
        <f>MAX(M74:M75)-MIN(M74:M75)</f>
        <v>0.20000000000000007</v>
      </c>
      <c r="BA74" s="88">
        <f>'Graphiques DE'!$B$118 + 'Graphiques DE'!$B$117</f>
        <v>0.65426085726737337</v>
      </c>
      <c r="BB74" s="88">
        <f>'Graphiques DE'!$B$117</f>
        <v>0.15143653294304904</v>
      </c>
      <c r="BC74" s="88">
        <f>'Graphiques DE'!$B$117</f>
        <v>0.15143653294304904</v>
      </c>
      <c r="BD74" s="49">
        <f>MAX(N74:N75)-MIN(N74:N75)</f>
        <v>0.18</v>
      </c>
      <c r="BE74" s="88">
        <f>'Graphiques DE'!$B$130 + 'Graphiques DE'!$B$129</f>
        <v>0.61541298732488015</v>
      </c>
      <c r="BF74" s="88">
        <f>'Graphiques DE'!$B$129</f>
        <v>0.15384541975731275</v>
      </c>
      <c r="BG74" s="88">
        <f>'Graphiques DE'!$B$129</f>
        <v>0.15384541975731275</v>
      </c>
      <c r="BH74" s="51">
        <f>MAX(O74:O75)-MIN(O74:O75)</f>
        <v>9.0000000000000024E-2</v>
      </c>
      <c r="BI74" s="88">
        <f>'Graphiques DE'!$B$142 + 'Graphiques DE'!$B$141</f>
        <v>0.59715869831984925</v>
      </c>
      <c r="BJ74" s="88">
        <f>'Graphiques DE'!$B$141</f>
        <v>0.16549653615768714</v>
      </c>
      <c r="BK74" s="88">
        <f>'Graphiques DE'!$B$141</f>
        <v>0.16549653615768714</v>
      </c>
      <c r="BL74" s="49">
        <f>MAX(P74:P75)-MIN(P74:P75)</f>
        <v>0.10999999999999999</v>
      </c>
      <c r="BM74" s="88">
        <f>'Graphiques DE'!$B$154 + 'Graphiques DE'!$B$153</f>
        <v>0.51993603839279889</v>
      </c>
      <c r="BN74" s="88">
        <f>'Graphiques DE'!$B$153</f>
        <v>0.19389549785225843</v>
      </c>
      <c r="BO74" s="88">
        <f>'Graphiques DE'!$B$153</f>
        <v>0.19389549785225843</v>
      </c>
      <c r="BP74" s="51">
        <f>MAX(Q74:Q75)-MIN(Q74:Q75)</f>
        <v>0.26</v>
      </c>
      <c r="BQ74" s="88">
        <f>'Graphiques DE'!$B$166 + 'Graphiques DE'!$B$165</f>
        <v>0.4734434170029016</v>
      </c>
      <c r="BR74" s="88">
        <f>'Graphiques DE'!$B$165</f>
        <v>0.17891638997587456</v>
      </c>
      <c r="BS74" s="88">
        <f>'Graphiques DE'!$B$165</f>
        <v>0.17891638997587456</v>
      </c>
      <c r="BT74" s="49">
        <f>MAX(R74:R75)-MIN(R74:R75)</f>
        <v>0.13</v>
      </c>
      <c r="BU74" s="88">
        <f>'Graphiques DE'!$B$178 + 'Graphiques DE'!$B$177</f>
        <v>0.44200824799043215</v>
      </c>
      <c r="BV74" s="88">
        <f>'Graphiques DE'!$B$177</f>
        <v>0.16281905880124295</v>
      </c>
      <c r="BW74" s="88">
        <f>'Graphiques DE'!$B$177</f>
        <v>0.16281905880124295</v>
      </c>
      <c r="BX74" s="51">
        <f>MAX(S74:S75)-MIN(S74:S75)</f>
        <v>0.03</v>
      </c>
      <c r="BY74" s="88">
        <f>'Graphiques DE'!$B$190 + 'Graphiques DE'!$B$189</f>
        <v>0.46971044869251488</v>
      </c>
      <c r="BZ74" s="88">
        <f>'Graphiques DE'!$B$189</f>
        <v>0.17112936761143382</v>
      </c>
      <c r="CA74" s="88">
        <f>'Graphiques DE'!$B$189</f>
        <v>0.17112936761143382</v>
      </c>
    </row>
    <row r="75" spans="1:79">
      <c r="A75" s="79">
        <v>43651</v>
      </c>
      <c r="B75" s="81">
        <f>ROW()-1</f>
        <v>74</v>
      </c>
      <c r="C75" s="82">
        <v>53116638</v>
      </c>
      <c r="D75" s="82">
        <v>29</v>
      </c>
      <c r="E75" s="29">
        <v>0.19</v>
      </c>
      <c r="F75" s="27">
        <v>0.35</v>
      </c>
      <c r="G75" s="29">
        <v>0.37</v>
      </c>
      <c r="H75" s="27">
        <v>0.15</v>
      </c>
      <c r="I75" s="29">
        <v>0.05</v>
      </c>
      <c r="J75" s="27">
        <v>0.24</v>
      </c>
      <c r="K75" s="29">
        <v>0.49</v>
      </c>
      <c r="L75" s="27">
        <v>0.3</v>
      </c>
      <c r="M75" s="29">
        <v>0.56000000000000005</v>
      </c>
      <c r="N75" s="27">
        <v>0.48</v>
      </c>
      <c r="O75" s="29">
        <v>0.34</v>
      </c>
      <c r="P75" s="27">
        <v>0.34</v>
      </c>
      <c r="Q75" s="29">
        <v>0.2</v>
      </c>
      <c r="R75" s="27">
        <v>0.19</v>
      </c>
      <c r="S75" s="29">
        <v>0.18</v>
      </c>
      <c r="T75" s="89">
        <f>MAX(E75:E76)-MIN(E75:E76)</f>
        <v>0</v>
      </c>
      <c r="U75" s="86">
        <f>'Graphiques DE'!$B$22 + 'Graphiques DE'!$B$21</f>
        <v>0.28515834799243711</v>
      </c>
      <c r="V75" s="86">
        <f>'Graphiques DE'!$B$21</f>
        <v>9.5874564208653326E-2</v>
      </c>
      <c r="W75" s="86">
        <f>'Graphiques DE'!$B$21</f>
        <v>9.5874564208653326E-2</v>
      </c>
      <c r="X75" s="49">
        <f>MAX(F75:F76)-MIN(F75:F76)</f>
        <v>0</v>
      </c>
      <c r="Y75" s="87">
        <f>'Graphiques DE'!$B$34 + 'Graphiques DE'!$B$33</f>
        <v>0.65151501094159259</v>
      </c>
      <c r="Z75" s="87">
        <f>'Graphiques DE'!$B$33</f>
        <v>0.20747447040105213</v>
      </c>
      <c r="AA75" s="87">
        <f>'Graphiques DE'!$B$33</f>
        <v>0.20747447040105213</v>
      </c>
      <c r="AB75" s="51">
        <f>MAX(G75:G76)-MIN(G75:G76)</f>
        <v>0</v>
      </c>
      <c r="AC75" s="88">
        <f>'Graphiques DE'!$B$46 + 'Graphiques DE'!$B$45</f>
        <v>0.3813105613504455</v>
      </c>
      <c r="AD75" s="88">
        <f>'Graphiques DE'!$B$45</f>
        <v>0.13449975053963459</v>
      </c>
      <c r="AE75" s="88">
        <f>'Graphiques DE'!$B$45</f>
        <v>0.13449975053963459</v>
      </c>
      <c r="AF75" s="49">
        <f>MAX(H75:H76)-MIN(H75:H76)</f>
        <v>0</v>
      </c>
      <c r="AG75" s="88">
        <f>'Graphiques DE'!$B$58 + 'Graphiques DE'!$B$57</f>
        <v>0.53120245324233717</v>
      </c>
      <c r="AH75" s="88">
        <f>'Graphiques DE'!$B$57</f>
        <v>0.13449975053963459</v>
      </c>
      <c r="AI75" s="88">
        <f>'Graphiques DE'!$B$57</f>
        <v>0.13449975053963459</v>
      </c>
      <c r="AJ75" s="51">
        <f>MAX(I75:I76)-MIN(I75:I76)</f>
        <v>0</v>
      </c>
      <c r="AK75" s="88">
        <f>'Graphiques DE'!$B$70 + 'Graphiques DE'!$B$69</f>
        <v>0.56816249969801413</v>
      </c>
      <c r="AL75" s="88">
        <f>'Graphiques DE'!$B$69</f>
        <v>0.17994628348179792</v>
      </c>
      <c r="AM75" s="88">
        <f>'Graphiques DE'!$B$69</f>
        <v>0.17994628348179792</v>
      </c>
      <c r="AN75" s="49">
        <f>MAX(J75:J76)-MIN(J75:J76)</f>
        <v>0</v>
      </c>
      <c r="AO75" s="88">
        <f>'Graphiques DE'!$B$82 + 'Graphiques DE'!$B$81</f>
        <v>0.62142273561986772</v>
      </c>
      <c r="AP75" s="88">
        <f>'Graphiques DE'!$B$81</f>
        <v>0.18777408697121897</v>
      </c>
      <c r="AQ75" s="88">
        <f>'Graphiques DE'!$B$81</f>
        <v>0.18777408697121897</v>
      </c>
      <c r="AR75" s="51">
        <f>MAX(K75:K76)-MIN(K75:K76)</f>
        <v>0</v>
      </c>
      <c r="AS75" s="88">
        <f>'Graphiques DE'!$B$94 + 'Graphiques DE'!$B$93</f>
        <v>0.73690112383285822</v>
      </c>
      <c r="AT75" s="88">
        <f>'Graphiques DE'!$B$93</f>
        <v>0.20383355626529071</v>
      </c>
      <c r="AU75" s="88">
        <f>'Graphiques DE'!$B$93</f>
        <v>0.20383355626529071</v>
      </c>
      <c r="AV75" s="49">
        <f>MAX(L75:L76)-MIN(L75:L76)</f>
        <v>0</v>
      </c>
      <c r="AW75" s="88">
        <f>'Graphiques DE'!$B$106 + 'Graphiques DE'!$B$105</f>
        <v>0.83312625588569733</v>
      </c>
      <c r="AX75" s="88">
        <f>'Graphiques DE'!$B$105</f>
        <v>0.23020733696677867</v>
      </c>
      <c r="AY75" s="88">
        <f>'Graphiques DE'!$B$105</f>
        <v>0.23020733696677867</v>
      </c>
      <c r="AZ75" s="51">
        <f>MAX(M75:M76)-MIN(M75:M76)</f>
        <v>0</v>
      </c>
      <c r="BA75" s="88">
        <f>'Graphiques DE'!$B$118 + 'Graphiques DE'!$B$117</f>
        <v>0.65426085726737337</v>
      </c>
      <c r="BB75" s="88">
        <f>'Graphiques DE'!$B$117</f>
        <v>0.15143653294304904</v>
      </c>
      <c r="BC75" s="88">
        <f>'Graphiques DE'!$B$117</f>
        <v>0.15143653294304904</v>
      </c>
      <c r="BD75" s="49">
        <f>MAX(N75:N76)-MIN(N75:N76)</f>
        <v>0</v>
      </c>
      <c r="BE75" s="88">
        <f>'Graphiques DE'!$B$130 + 'Graphiques DE'!$B$129</f>
        <v>0.61541298732488015</v>
      </c>
      <c r="BF75" s="88">
        <f>'Graphiques DE'!$B$129</f>
        <v>0.15384541975731275</v>
      </c>
      <c r="BG75" s="88">
        <f>'Graphiques DE'!$B$129</f>
        <v>0.15384541975731275</v>
      </c>
      <c r="BH75" s="51">
        <f>MAX(O75:O76)-MIN(O75:O76)</f>
        <v>0</v>
      </c>
      <c r="BI75" s="88">
        <f>'Graphiques DE'!$B$142 + 'Graphiques DE'!$B$141</f>
        <v>0.59715869831984925</v>
      </c>
      <c r="BJ75" s="88">
        <f>'Graphiques DE'!$B$141</f>
        <v>0.16549653615768714</v>
      </c>
      <c r="BK75" s="88">
        <f>'Graphiques DE'!$B$141</f>
        <v>0.16549653615768714</v>
      </c>
      <c r="BL75" s="49">
        <f>MAX(P75:P76)-MIN(P75:P76)</f>
        <v>0</v>
      </c>
      <c r="BM75" s="88">
        <f>'Graphiques DE'!$B$154 + 'Graphiques DE'!$B$153</f>
        <v>0.51993603839279889</v>
      </c>
      <c r="BN75" s="88">
        <f>'Graphiques DE'!$B$153</f>
        <v>0.19389549785225843</v>
      </c>
      <c r="BO75" s="88">
        <f>'Graphiques DE'!$B$153</f>
        <v>0.19389549785225843</v>
      </c>
      <c r="BP75" s="51">
        <f>MAX(Q75:Q76)-MIN(Q75:Q76)</f>
        <v>0</v>
      </c>
      <c r="BQ75" s="88">
        <f>'Graphiques DE'!$B$166 + 'Graphiques DE'!$B$165</f>
        <v>0.4734434170029016</v>
      </c>
      <c r="BR75" s="88">
        <f>'Graphiques DE'!$B$165</f>
        <v>0.17891638997587456</v>
      </c>
      <c r="BS75" s="88">
        <f>'Graphiques DE'!$B$165</f>
        <v>0.17891638997587456</v>
      </c>
      <c r="BT75" s="49">
        <f>MAX(R75:R76)-MIN(R75:R76)</f>
        <v>0</v>
      </c>
      <c r="BU75" s="88">
        <f>'Graphiques DE'!$B$178 + 'Graphiques DE'!$B$177</f>
        <v>0.44200824799043215</v>
      </c>
      <c r="BV75" s="88">
        <f>'Graphiques DE'!$B$177</f>
        <v>0.16281905880124295</v>
      </c>
      <c r="BW75" s="88">
        <f>'Graphiques DE'!$B$177</f>
        <v>0.16281905880124295</v>
      </c>
      <c r="BX75" s="51">
        <f>MAX(S75:S76)-MIN(S75:S76)</f>
        <v>0</v>
      </c>
      <c r="BY75" s="88">
        <f>'Graphiques DE'!$B$190 + 'Graphiques DE'!$B$189</f>
        <v>0.46971044869251488</v>
      </c>
      <c r="BZ75" s="88">
        <f>'Graphiques DE'!$B$189</f>
        <v>0.17112936761143382</v>
      </c>
      <c r="CA75" s="88">
        <f>'Graphiques DE'!$B$189</f>
        <v>0.17112936761143382</v>
      </c>
    </row>
  </sheetData>
  <dataValidations count="1">
    <dataValidation allowBlank="1" showInputMessage="1" showErrorMessage="1" promptTitle="INSERER DATE" prompt="Insérer la date de la mesure indiquée sur le rapport" sqref="A2:A7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59999389629810485"/>
  </sheetPr>
  <dimension ref="A1:BV75"/>
  <sheetViews>
    <sheetView zoomScale="90" zoomScaleNormal="90" workbookViewId="0">
      <pane ySplit="1" topLeftCell="A2" activePane="bottomLeft" state="frozen"/>
      <selection activeCell="F1" sqref="F1"/>
      <selection pane="bottomLeft" activeCell="D73" sqref="D73"/>
    </sheetView>
  </sheetViews>
  <sheetFormatPr baseColWidth="10" defaultRowHeight="15"/>
  <cols>
    <col min="1" max="1" width="14.85546875" style="23" bestFit="1" customWidth="1"/>
    <col min="2" max="2" width="16" style="24" bestFit="1" customWidth="1"/>
    <col min="3" max="3" width="10.140625" style="24" customWidth="1"/>
    <col min="4" max="4" width="17.5703125" style="24" bestFit="1" customWidth="1"/>
    <col min="5" max="6" width="14.7109375" style="25" customWidth="1"/>
    <col min="7" max="7" width="16.42578125" style="25" customWidth="1"/>
    <col min="8" max="16" width="13.7109375" style="25" customWidth="1"/>
    <col min="17" max="18" width="14.7109375" style="25" customWidth="1"/>
    <col min="19" max="19" width="15.42578125" style="24" customWidth="1"/>
    <col min="20" max="22" width="20.7109375" style="24" bestFit="1" customWidth="1"/>
    <col min="23" max="23" width="15.42578125" style="24" bestFit="1" customWidth="1"/>
    <col min="24" max="26" width="17.42578125" style="24" bestFit="1" customWidth="1"/>
    <col min="27" max="27" width="12.28515625" style="24" bestFit="1" customWidth="1"/>
    <col min="28" max="30" width="17.42578125" style="24" bestFit="1" customWidth="1"/>
    <col min="31" max="31" width="14.7109375" style="24" bestFit="1" customWidth="1"/>
    <col min="32" max="34" width="13.5703125" style="24" bestFit="1" customWidth="1"/>
    <col min="35" max="35" width="14.7109375" style="24" bestFit="1" customWidth="1"/>
    <col min="36" max="38" width="13.5703125" style="24" bestFit="1" customWidth="1"/>
    <col min="39" max="39" width="14.7109375" style="24" bestFit="1" customWidth="1"/>
    <col min="40" max="42" width="13.5703125" style="24" bestFit="1" customWidth="1"/>
    <col min="43" max="43" width="14.7109375" style="24" bestFit="1" customWidth="1"/>
    <col min="44" max="46" width="13.5703125" style="24" bestFit="1" customWidth="1"/>
    <col min="47" max="47" width="14.7109375" style="24" bestFit="1" customWidth="1"/>
    <col min="48" max="48" width="13.5703125" style="24" bestFit="1" customWidth="1"/>
    <col min="49" max="49" width="12.140625" style="24" bestFit="1" customWidth="1"/>
    <col min="50" max="50" width="13.5703125" style="24" bestFit="1" customWidth="1"/>
    <col min="51" max="51" width="14.7109375" style="24" bestFit="1" customWidth="1"/>
    <col min="52" max="54" width="13.5703125" style="24" bestFit="1" customWidth="1"/>
    <col min="55" max="55" width="14.7109375" style="24" bestFit="1" customWidth="1"/>
    <col min="56" max="58" width="13.5703125" style="24" bestFit="1" customWidth="1"/>
    <col min="59" max="59" width="14.7109375" style="24" bestFit="1" customWidth="1"/>
    <col min="60" max="62" width="13.5703125" style="24" bestFit="1" customWidth="1"/>
    <col min="63" max="63" width="14.7109375" style="24" bestFit="1" customWidth="1"/>
    <col min="64" max="66" width="13.5703125" style="24" bestFit="1" customWidth="1"/>
    <col min="67" max="67" width="15.7109375" style="24" bestFit="1" customWidth="1"/>
    <col min="68" max="70" width="17.42578125" style="24" bestFit="1" customWidth="1"/>
    <col min="71" max="71" width="15.7109375" style="24" bestFit="1" customWidth="1"/>
    <col min="72" max="74" width="14.5703125" style="24" bestFit="1" customWidth="1"/>
    <col min="75" max="16384" width="11.42578125" style="24"/>
  </cols>
  <sheetData>
    <row r="1" spans="1:74" s="31" customFormat="1" ht="30">
      <c r="A1" s="30" t="s">
        <v>9</v>
      </c>
      <c r="B1" s="31" t="s">
        <v>8</v>
      </c>
      <c r="C1" s="31" t="s">
        <v>12</v>
      </c>
      <c r="D1" s="31" t="s">
        <v>13</v>
      </c>
      <c r="E1" s="32" t="s">
        <v>15</v>
      </c>
      <c r="F1" s="33" t="s">
        <v>14</v>
      </c>
      <c r="G1" s="32" t="s">
        <v>105</v>
      </c>
      <c r="H1" s="33" t="s">
        <v>30</v>
      </c>
      <c r="I1" s="32" t="s">
        <v>31</v>
      </c>
      <c r="J1" s="33" t="s">
        <v>32</v>
      </c>
      <c r="K1" s="32" t="s">
        <v>33</v>
      </c>
      <c r="L1" s="33" t="s">
        <v>34</v>
      </c>
      <c r="M1" s="32" t="s">
        <v>35</v>
      </c>
      <c r="N1" s="33" t="s">
        <v>36</v>
      </c>
      <c r="O1" s="32" t="s">
        <v>37</v>
      </c>
      <c r="P1" s="33" t="s">
        <v>38</v>
      </c>
      <c r="Q1" s="32" t="s">
        <v>39</v>
      </c>
      <c r="R1" s="33" t="s">
        <v>40</v>
      </c>
      <c r="S1" s="29" t="s">
        <v>106</v>
      </c>
      <c r="T1" s="37" t="s">
        <v>107</v>
      </c>
      <c r="U1" s="37" t="s">
        <v>108</v>
      </c>
      <c r="V1" s="37" t="s">
        <v>109</v>
      </c>
      <c r="W1" s="27" t="s">
        <v>110</v>
      </c>
      <c r="X1" s="37" t="s">
        <v>111</v>
      </c>
      <c r="Y1" s="37" t="s">
        <v>112</v>
      </c>
      <c r="Z1" s="37" t="s">
        <v>113</v>
      </c>
      <c r="AA1" s="29" t="s">
        <v>114</v>
      </c>
      <c r="AB1" s="37" t="s">
        <v>115</v>
      </c>
      <c r="AC1" s="37" t="s">
        <v>116</v>
      </c>
      <c r="AD1" s="37" t="s">
        <v>117</v>
      </c>
      <c r="AE1" s="27" t="s">
        <v>118</v>
      </c>
      <c r="AF1" s="37" t="s">
        <v>119</v>
      </c>
      <c r="AG1" s="37" t="s">
        <v>120</v>
      </c>
      <c r="AH1" s="37" t="s">
        <v>121</v>
      </c>
      <c r="AI1" s="29" t="s">
        <v>122</v>
      </c>
      <c r="AJ1" s="37" t="s">
        <v>123</v>
      </c>
      <c r="AK1" s="37" t="s">
        <v>124</v>
      </c>
      <c r="AL1" s="37" t="s">
        <v>125</v>
      </c>
      <c r="AM1" s="27" t="s">
        <v>126</v>
      </c>
      <c r="AN1" s="37" t="s">
        <v>127</v>
      </c>
      <c r="AO1" s="37" t="s">
        <v>128</v>
      </c>
      <c r="AP1" s="37" t="s">
        <v>129</v>
      </c>
      <c r="AQ1" s="29" t="s">
        <v>130</v>
      </c>
      <c r="AR1" s="37" t="s">
        <v>131</v>
      </c>
      <c r="AS1" s="37" t="s">
        <v>132</v>
      </c>
      <c r="AT1" s="37" t="s">
        <v>133</v>
      </c>
      <c r="AU1" s="27" t="s">
        <v>134</v>
      </c>
      <c r="AV1" s="37" t="s">
        <v>135</v>
      </c>
      <c r="AW1" s="37" t="s">
        <v>191</v>
      </c>
      <c r="AX1" s="37" t="s">
        <v>136</v>
      </c>
      <c r="AY1" s="29" t="s">
        <v>137</v>
      </c>
      <c r="AZ1" s="37" t="s">
        <v>138</v>
      </c>
      <c r="BA1" s="37" t="s">
        <v>139</v>
      </c>
      <c r="BB1" s="37" t="s">
        <v>140</v>
      </c>
      <c r="BC1" s="27" t="s">
        <v>141</v>
      </c>
      <c r="BD1" s="37" t="s">
        <v>142</v>
      </c>
      <c r="BE1" s="37" t="s">
        <v>143</v>
      </c>
      <c r="BF1" s="37" t="s">
        <v>144</v>
      </c>
      <c r="BG1" s="29" t="s">
        <v>145</v>
      </c>
      <c r="BH1" s="37" t="s">
        <v>146</v>
      </c>
      <c r="BI1" s="37" t="s">
        <v>147</v>
      </c>
      <c r="BJ1" s="37" t="s">
        <v>148</v>
      </c>
      <c r="BK1" s="27" t="s">
        <v>149</v>
      </c>
      <c r="BL1" s="37" t="s">
        <v>150</v>
      </c>
      <c r="BM1" s="37" t="s">
        <v>151</v>
      </c>
      <c r="BN1" s="37" t="s">
        <v>152</v>
      </c>
      <c r="BO1" s="29" t="s">
        <v>153</v>
      </c>
      <c r="BP1" s="37" t="s">
        <v>154</v>
      </c>
      <c r="BQ1" s="37" t="s">
        <v>155</v>
      </c>
      <c r="BR1" s="37" t="s">
        <v>156</v>
      </c>
      <c r="BS1" s="27" t="s">
        <v>157</v>
      </c>
      <c r="BT1" s="37" t="s">
        <v>158</v>
      </c>
      <c r="BU1" s="37" t="s">
        <v>159</v>
      </c>
      <c r="BV1" s="37" t="s">
        <v>160</v>
      </c>
    </row>
    <row r="2" spans="1:74">
      <c r="A2" s="72">
        <v>43466</v>
      </c>
      <c r="B2" s="68">
        <f t="shared" ref="B2:B33" si="0">ROW()-1</f>
        <v>1</v>
      </c>
      <c r="C2" s="19">
        <v>52875796</v>
      </c>
      <c r="D2" s="68" t="e">
        <f>NA()</f>
        <v>#N/A</v>
      </c>
      <c r="E2" s="29">
        <v>0.16</v>
      </c>
      <c r="F2" s="27">
        <v>0.42</v>
      </c>
      <c r="G2" s="29">
        <v>0.25</v>
      </c>
      <c r="H2" s="27">
        <v>0.19</v>
      </c>
      <c r="I2" s="29">
        <v>0.1</v>
      </c>
      <c r="J2" s="27">
        <v>0.12</v>
      </c>
      <c r="K2" s="29">
        <v>0.09</v>
      </c>
      <c r="L2" s="27">
        <v>0.17</v>
      </c>
      <c r="M2" s="29">
        <v>0.23</v>
      </c>
      <c r="N2" s="27">
        <v>0.4</v>
      </c>
      <c r="O2" s="29">
        <v>0.84</v>
      </c>
      <c r="P2" s="27">
        <v>0.9</v>
      </c>
      <c r="Q2" s="29">
        <v>0.89</v>
      </c>
      <c r="R2" s="27">
        <v>0.96</v>
      </c>
      <c r="S2" s="43">
        <f t="shared" ref="S2:S33" si="1">MAX(E2:E3)-MIN(E2:E3)</f>
        <v>0.13</v>
      </c>
      <c r="T2" s="37">
        <f>'Graphiques DI'!$B$22 + 'Graphiques DI'!$B$21</f>
        <v>0.24394761549869223</v>
      </c>
      <c r="U2" s="37">
        <f>'Graphiques DI'!$B$21</f>
        <v>8.6366534417611163E-2</v>
      </c>
      <c r="V2" s="37">
        <f>'Graphiques DI'!$B$21</f>
        <v>8.6366534417611163E-2</v>
      </c>
      <c r="W2" s="27">
        <f t="shared" ref="W2:W33" si="2">MAX(F2:F3)-MIN(F2:F3)</f>
        <v>4.9999999999999989E-2</v>
      </c>
      <c r="X2" s="37">
        <f>'Graphiques DI'!$B$34 + 'Graphiques DI'!$B$33</f>
        <v>0.7914293766543683</v>
      </c>
      <c r="Y2" s="37">
        <f>'Graphiques DI'!$B$33</f>
        <v>0.19746991719490897</v>
      </c>
      <c r="Z2" s="37">
        <f>'Graphiques DI'!$B$33</f>
        <v>0.19746991719490897</v>
      </c>
      <c r="AA2" s="29">
        <f t="shared" ref="AA2:AA33" si="3">MAX(G2:G3)-MIN(G2:G3)</f>
        <v>0.12</v>
      </c>
      <c r="AB2" s="37">
        <f>'Graphiques DI'!$B$46 + 'Graphiques DI'!$B$45</f>
        <v>0.35111461720628612</v>
      </c>
      <c r="AC2" s="37">
        <f>'Graphiques DI'!$B$45</f>
        <v>0.14097948207115094</v>
      </c>
      <c r="AD2" s="37">
        <f>'Graphiques DI'!$B$45</f>
        <v>0.14097948207115094</v>
      </c>
      <c r="AE2" s="27">
        <f t="shared" ref="AE2:AE33" si="4">MAX(H2:H3)-MIN(H2:H3)</f>
        <v>0.21999999999999997</v>
      </c>
      <c r="AF2" s="37">
        <f>'Graphiques DI'!$B$58 + 'Graphiques DI'!$B$57</f>
        <v>0.43779293159103938</v>
      </c>
      <c r="AG2" s="37">
        <f>'Graphiques DI'!$B$57</f>
        <v>0.14198212078022857</v>
      </c>
      <c r="AH2" s="37">
        <f>'Graphiques DI'!$B$57</f>
        <v>0.14198212078022857</v>
      </c>
      <c r="AI2" s="29">
        <f t="shared" ref="AI2:AI33" si="5">MAX(I2:I3)-MIN(I2:I3)</f>
        <v>0.16</v>
      </c>
      <c r="AJ2" s="37">
        <f>'Graphiques DI'!$B$70 + 'Graphiques DE'!$B$69</f>
        <v>0.48568952672504123</v>
      </c>
      <c r="AK2" s="37">
        <f>'Graphiques DI'!$B$69</f>
        <v>0.1439931563072003</v>
      </c>
      <c r="AL2" s="37">
        <f>'Graphiques DI'!$B$69</f>
        <v>0.1439931563072003</v>
      </c>
      <c r="AM2" s="27">
        <f t="shared" ref="AM2:AM33" si="6">MAX(J2:J3)-MIN(J2:J3)</f>
        <v>0.16000000000000003</v>
      </c>
      <c r="AN2" s="37">
        <f>'Graphiques DI'!$B$82 + 'Graphiques DI'!$B$81</f>
        <v>0.49733375026774096</v>
      </c>
      <c r="AO2" s="37">
        <f>'Graphiques DI'!$B$81</f>
        <v>0.14568510161909229</v>
      </c>
      <c r="AP2" s="37">
        <f>'Graphiques DI'!$B$81</f>
        <v>0.14568510161909229</v>
      </c>
      <c r="AQ2" s="29">
        <f t="shared" ref="AQ2:AQ33" si="7">MAX(K2:K3)-MIN(K2:K3)</f>
        <v>0.19999999999999998</v>
      </c>
      <c r="AR2" s="37">
        <f>'Graphiques DI'!$B$94 + 'Graphiques DI'!$B$93</f>
        <v>0.51776807482645537</v>
      </c>
      <c r="AS2" s="37">
        <f>'Graphiques DI'!$B$93</f>
        <v>0.15748429104267167</v>
      </c>
      <c r="AT2" s="37">
        <f>'Graphiques DI'!$B$93</f>
        <v>0.15748429104267167</v>
      </c>
      <c r="AU2" s="27">
        <f t="shared" ref="AU2:AU33" si="8">MAX(L2:L3)-MIN(L2:L3)</f>
        <v>4.9999999999999989E-2</v>
      </c>
      <c r="AV2" s="37">
        <f>'Graphiques DI'!$B$106 + 'Graphiques DI'!$B$105</f>
        <v>0.42151917624352131</v>
      </c>
      <c r="AW2" s="37">
        <f>'Graphiques DI'!$B$105</f>
        <v>0.12627593300027815</v>
      </c>
      <c r="AX2" s="37">
        <f>'Graphiques DI'!$B$105</f>
        <v>0.12627593300027815</v>
      </c>
      <c r="AY2" s="29">
        <f t="shared" ref="AY2:AY33" si="9">MAX(M2:M3)-MIN(M2:M3)</f>
        <v>0.16</v>
      </c>
      <c r="AZ2" s="37">
        <f>'Graphiques DI'!$B$118 + 'Graphiques DI'!$B$117</f>
        <v>0.56299539567767609</v>
      </c>
      <c r="BA2" s="37">
        <f>'Graphiques DI'!$B$117</f>
        <v>0.15238728756956804</v>
      </c>
      <c r="BB2" s="37">
        <f>'Graphiques DI'!$B$117</f>
        <v>0.15238728756956804</v>
      </c>
      <c r="BC2" s="27">
        <f t="shared" ref="BC2:BC33" si="10">MAX(N2:N3)-MIN(N2:N3)</f>
        <v>0.12</v>
      </c>
      <c r="BD2" s="37">
        <f>'Graphiques DI'!$B$130 + 'Graphiques DI'!$B$129</f>
        <v>0.6651031343852678</v>
      </c>
      <c r="BE2" s="37">
        <f>'Graphiques DI'!$B$129</f>
        <v>0.1768193506014839</v>
      </c>
      <c r="BF2" s="37">
        <f>'Graphiques DI'!$B$129</f>
        <v>0.1768193506014839</v>
      </c>
      <c r="BG2" s="29">
        <f t="shared" ref="BG2:BG33" si="11">MAX(O2:O3)-MIN(O2:O3)</f>
        <v>0.19999999999999996</v>
      </c>
      <c r="BH2" s="37">
        <f>'Graphiques DI'!$B$142 + 'Graphiques DI'!$B$141</f>
        <v>0.82807308937029012</v>
      </c>
      <c r="BI2" s="37">
        <f>'Graphiques DI'!$B$141</f>
        <v>0.16741092720812772</v>
      </c>
      <c r="BJ2" s="37">
        <f>'Graphiques DI'!$B$141</f>
        <v>0.16741092720812772</v>
      </c>
      <c r="BK2" s="27">
        <f t="shared" ref="BK2:BK33" si="12">MAX(P2:P3)-MIN(P2:P3)</f>
        <v>0.35</v>
      </c>
      <c r="BL2" s="37">
        <f>'Graphiques DI'!$B$154 + 'Graphiques DI'!$B$153</f>
        <v>0.79631200048020223</v>
      </c>
      <c r="BM2" s="37">
        <f>'Graphiques DI'!$B$153</f>
        <v>0.16058227075047252</v>
      </c>
      <c r="BN2" s="37">
        <f>'Graphiques DI'!$B$153</f>
        <v>0.16058227075047252</v>
      </c>
      <c r="BO2" s="29">
        <f t="shared" ref="BO2:BO33" si="13">MAX(Q2:Q3)-MIN(Q2:Q3)</f>
        <v>7.0000000000000062E-2</v>
      </c>
      <c r="BP2" s="37">
        <f>'Graphiques DI'!$B$166 + 'Graphiques DI'!$B$165</f>
        <v>0.86801717940645329</v>
      </c>
      <c r="BQ2" s="37">
        <f>'Graphiques DI'!$B$165</f>
        <v>0.16717934156861533</v>
      </c>
      <c r="BR2" s="37">
        <f>'Graphiques DI'!$B$165</f>
        <v>0.16717934156861533</v>
      </c>
      <c r="BS2" s="27">
        <f t="shared" ref="BS2:BS33" si="14">MAX(R2:R3)-MIN(R2:R3)</f>
        <v>0.16999999999999993</v>
      </c>
      <c r="BT2" s="37">
        <f>'Graphiques DI'!$B$178 + 'Graphiques DI'!$B$177</f>
        <v>0.9076186722789481</v>
      </c>
      <c r="BU2" s="37">
        <f>'Graphiques DI'!$B$177</f>
        <v>0.16514569930597517</v>
      </c>
      <c r="BV2" s="37">
        <f>'Graphiques DI'!$B$177</f>
        <v>0.16514569930597517</v>
      </c>
    </row>
    <row r="3" spans="1:74">
      <c r="A3" s="72">
        <v>43466</v>
      </c>
      <c r="B3" s="68">
        <f t="shared" si="0"/>
        <v>2</v>
      </c>
      <c r="C3" s="19">
        <v>52875800</v>
      </c>
      <c r="D3" s="68" t="e">
        <f>NA()</f>
        <v>#N/A</v>
      </c>
      <c r="E3" s="29">
        <v>0.03</v>
      </c>
      <c r="F3" s="27">
        <v>0.47</v>
      </c>
      <c r="G3" s="29">
        <v>0.37</v>
      </c>
      <c r="H3" s="27">
        <v>0.41</v>
      </c>
      <c r="I3" s="29">
        <v>0.26</v>
      </c>
      <c r="J3" s="27">
        <v>0.28000000000000003</v>
      </c>
      <c r="K3" s="29">
        <v>0.28999999999999998</v>
      </c>
      <c r="L3" s="27">
        <v>0.22</v>
      </c>
      <c r="M3" s="29">
        <v>0.39</v>
      </c>
      <c r="N3" s="27">
        <v>0.28000000000000003</v>
      </c>
      <c r="O3" s="29">
        <v>0.64</v>
      </c>
      <c r="P3" s="27">
        <v>0.55000000000000004</v>
      </c>
      <c r="Q3" s="29">
        <v>0.82</v>
      </c>
      <c r="R3" s="27">
        <v>0.79</v>
      </c>
      <c r="S3" s="43">
        <f t="shared" si="1"/>
        <v>1.0000000000000002E-2</v>
      </c>
      <c r="T3" s="37">
        <f>'Graphiques DI'!$B$22 + 'Graphiques DI'!$B$21</f>
        <v>0.24394761549869223</v>
      </c>
      <c r="U3" s="37">
        <f>'Graphiques DI'!$B$21</f>
        <v>8.6366534417611163E-2</v>
      </c>
      <c r="V3" s="37">
        <f>'Graphiques DI'!$B$21</f>
        <v>8.6366534417611163E-2</v>
      </c>
      <c r="W3" s="27">
        <f t="shared" si="2"/>
        <v>9.9999999999999978E-2</v>
      </c>
      <c r="X3" s="37">
        <f>'Graphiques DI'!$B$34 + 'Graphiques DI'!$B$33</f>
        <v>0.7914293766543683</v>
      </c>
      <c r="Y3" s="37">
        <f>'Graphiques DI'!$B$33</f>
        <v>0.19746991719490897</v>
      </c>
      <c r="Z3" s="37">
        <f>'Graphiques DI'!$B$33</f>
        <v>0.19746991719490897</v>
      </c>
      <c r="AA3" s="29">
        <f t="shared" si="3"/>
        <v>0.24</v>
      </c>
      <c r="AB3" s="37">
        <f>'Graphiques DI'!$B$46 + 'Graphiques DI'!$B$45</f>
        <v>0.35111461720628612</v>
      </c>
      <c r="AC3" s="37">
        <f>'Graphiques DI'!$B$45</f>
        <v>0.14097948207115094</v>
      </c>
      <c r="AD3" s="37">
        <f>'Graphiques DI'!$B$45</f>
        <v>0.14097948207115094</v>
      </c>
      <c r="AE3" s="27">
        <f t="shared" si="4"/>
        <v>9.9999999999999978E-2</v>
      </c>
      <c r="AF3" s="37">
        <f>'Graphiques DI'!$B$58 + 'Graphiques DI'!$B$57</f>
        <v>0.43779293159103938</v>
      </c>
      <c r="AG3" s="37">
        <f>'Graphiques DI'!$B$57</f>
        <v>0.14198212078022857</v>
      </c>
      <c r="AH3" s="37">
        <f>'Graphiques DI'!$B$57</f>
        <v>0.14198212078022857</v>
      </c>
      <c r="AI3" s="29">
        <f t="shared" si="5"/>
        <v>3.999999999999998E-2</v>
      </c>
      <c r="AJ3" s="37">
        <f>'Graphiques DI'!$B$70 + 'Graphiques DE'!$B$69</f>
        <v>0.48568952672504123</v>
      </c>
      <c r="AK3" s="37">
        <f>'Graphiques DI'!$B$69</f>
        <v>0.1439931563072003</v>
      </c>
      <c r="AL3" s="37">
        <f>'Graphiques DI'!$B$69</f>
        <v>0.1439931563072003</v>
      </c>
      <c r="AM3" s="27">
        <f t="shared" si="6"/>
        <v>6.9999999999999951E-2</v>
      </c>
      <c r="AN3" s="37">
        <f>'Graphiques DI'!$B$82 + 'Graphiques DI'!$B$81</f>
        <v>0.49733375026774096</v>
      </c>
      <c r="AO3" s="37">
        <f>'Graphiques DI'!$B$81</f>
        <v>0.14568510161909229</v>
      </c>
      <c r="AP3" s="37">
        <f>'Graphiques DI'!$B$81</f>
        <v>0.14568510161909229</v>
      </c>
      <c r="AQ3" s="29">
        <f t="shared" si="7"/>
        <v>2.0000000000000018E-2</v>
      </c>
      <c r="AR3" s="37">
        <f>'Graphiques DI'!$B$94 + 'Graphiques DI'!$B$93</f>
        <v>0.51776807482645537</v>
      </c>
      <c r="AS3" s="37">
        <f>'Graphiques DI'!$B$93</f>
        <v>0.15748429104267167</v>
      </c>
      <c r="AT3" s="37">
        <f>'Graphiques DI'!$B$93</f>
        <v>0.15748429104267167</v>
      </c>
      <c r="AU3" s="27">
        <f t="shared" si="8"/>
        <v>1.999999999999999E-2</v>
      </c>
      <c r="AV3" s="37">
        <f>'Graphiques DI'!$B$106 + 'Graphiques DI'!$B$105</f>
        <v>0.42151917624352131</v>
      </c>
      <c r="AW3" s="37">
        <f>'Graphiques DI'!$B$105</f>
        <v>0.12627593300027815</v>
      </c>
      <c r="AX3" s="37">
        <f>'Graphiques DI'!$B$105</f>
        <v>0.12627593300027815</v>
      </c>
      <c r="AY3" s="29">
        <f t="shared" si="9"/>
        <v>1.0000000000000009E-2</v>
      </c>
      <c r="AZ3" s="37">
        <f>'Graphiques DI'!$B$118 + 'Graphiques DI'!$B$117</f>
        <v>0.56299539567767609</v>
      </c>
      <c r="BA3" s="37">
        <f>'Graphiques DI'!$B$117</f>
        <v>0.15238728756956804</v>
      </c>
      <c r="BB3" s="37">
        <f>'Graphiques DI'!$B$117</f>
        <v>0.15238728756956804</v>
      </c>
      <c r="BC3" s="27">
        <f t="shared" si="10"/>
        <v>0.22999999999999998</v>
      </c>
      <c r="BD3" s="37">
        <f>'Graphiques DI'!$B$130 + 'Graphiques DI'!$B$129</f>
        <v>0.6651031343852678</v>
      </c>
      <c r="BE3" s="37">
        <f>'Graphiques DI'!$B$129</f>
        <v>0.1768193506014839</v>
      </c>
      <c r="BF3" s="37">
        <f>'Graphiques DI'!$B$129</f>
        <v>0.1768193506014839</v>
      </c>
      <c r="BG3" s="29">
        <f t="shared" si="11"/>
        <v>4.9999999999999933E-2</v>
      </c>
      <c r="BH3" s="37">
        <f>'Graphiques DI'!$B$142 + 'Graphiques DI'!$B$141</f>
        <v>0.82807308937029012</v>
      </c>
      <c r="BI3" s="37">
        <f>'Graphiques DI'!$B$141</f>
        <v>0.16741092720812772</v>
      </c>
      <c r="BJ3" s="37">
        <f>'Graphiques DI'!$B$141</f>
        <v>0.16741092720812772</v>
      </c>
      <c r="BK3" s="27">
        <f t="shared" si="12"/>
        <v>0.10999999999999999</v>
      </c>
      <c r="BL3" s="37">
        <f>'Graphiques DI'!$B$154 + 'Graphiques DI'!$B$153</f>
        <v>0.79631200048020223</v>
      </c>
      <c r="BM3" s="37">
        <f>'Graphiques DI'!$B$153</f>
        <v>0.16058227075047252</v>
      </c>
      <c r="BN3" s="37">
        <f>'Graphiques DI'!$B$153</f>
        <v>0.16058227075047252</v>
      </c>
      <c r="BO3" s="29">
        <f t="shared" si="13"/>
        <v>0.13</v>
      </c>
      <c r="BP3" s="37">
        <f>'Graphiques DI'!$B$166 + 'Graphiques DI'!$B$165</f>
        <v>0.86801717940645329</v>
      </c>
      <c r="BQ3" s="37">
        <f>'Graphiques DI'!$B$165</f>
        <v>0.16717934156861533</v>
      </c>
      <c r="BR3" s="37">
        <f>'Graphiques DI'!$B$165</f>
        <v>0.16717934156861533</v>
      </c>
      <c r="BS3" s="27">
        <f t="shared" si="14"/>
        <v>1.0000000000000009E-2</v>
      </c>
      <c r="BT3" s="37">
        <f>'Graphiques DI'!$B$178 + 'Graphiques DI'!$B$177</f>
        <v>0.9076186722789481</v>
      </c>
      <c r="BU3" s="37">
        <f>'Graphiques DI'!$B$177</f>
        <v>0.16514569930597517</v>
      </c>
      <c r="BV3" s="37">
        <f>'Graphiques DI'!$B$177</f>
        <v>0.16514569930597517</v>
      </c>
    </row>
    <row r="4" spans="1:74">
      <c r="A4" s="72">
        <v>43466</v>
      </c>
      <c r="B4" s="68">
        <f t="shared" si="0"/>
        <v>3</v>
      </c>
      <c r="C4" s="19">
        <v>52882878</v>
      </c>
      <c r="D4" s="68" t="e">
        <f>NA()</f>
        <v>#N/A</v>
      </c>
      <c r="E4" s="29">
        <v>0.04</v>
      </c>
      <c r="F4" s="27">
        <v>0.56999999999999995</v>
      </c>
      <c r="G4" s="29">
        <v>0.13</v>
      </c>
      <c r="H4" s="27">
        <v>0.31</v>
      </c>
      <c r="I4" s="29">
        <v>0.3</v>
      </c>
      <c r="J4" s="27">
        <v>0.35</v>
      </c>
      <c r="K4" s="29">
        <v>0.31</v>
      </c>
      <c r="L4" s="27">
        <v>0.2</v>
      </c>
      <c r="M4" s="29">
        <v>0.4</v>
      </c>
      <c r="N4" s="27">
        <v>0.51</v>
      </c>
      <c r="O4" s="29">
        <v>0.69</v>
      </c>
      <c r="P4" s="27">
        <v>0.66</v>
      </c>
      <c r="Q4" s="29">
        <v>0.69</v>
      </c>
      <c r="R4" s="27">
        <v>0.78</v>
      </c>
      <c r="S4" s="43">
        <f t="shared" si="1"/>
        <v>0.10999999999999999</v>
      </c>
      <c r="T4" s="37">
        <f>'Graphiques DI'!$B$22 + 'Graphiques DI'!$B$21</f>
        <v>0.24394761549869223</v>
      </c>
      <c r="U4" s="37">
        <f>'Graphiques DI'!$B$21</f>
        <v>8.6366534417611163E-2</v>
      </c>
      <c r="V4" s="37">
        <f>'Graphiques DI'!$B$21</f>
        <v>8.6366534417611163E-2</v>
      </c>
      <c r="W4" s="27">
        <f t="shared" si="2"/>
        <v>0.11999999999999994</v>
      </c>
      <c r="X4" s="65">
        <f>'Graphiques DI'!$B$34 + 'Graphiques DI'!$B$33</f>
        <v>0.7914293766543683</v>
      </c>
      <c r="Y4" s="37">
        <f>'Graphiques DI'!$B$33</f>
        <v>0.19746991719490897</v>
      </c>
      <c r="Z4" s="37">
        <f>'Graphiques DI'!$B$33</f>
        <v>0.19746991719490897</v>
      </c>
      <c r="AA4" s="29">
        <f t="shared" si="3"/>
        <v>0.05</v>
      </c>
      <c r="AB4" s="65">
        <f>'Graphiques DI'!$B$46 + 'Graphiques DI'!$B$45</f>
        <v>0.35111461720628612</v>
      </c>
      <c r="AC4" s="37">
        <f>'Graphiques DI'!$B$45</f>
        <v>0.14097948207115094</v>
      </c>
      <c r="AD4" s="37">
        <f>'Graphiques DI'!$B$45</f>
        <v>0.14097948207115094</v>
      </c>
      <c r="AE4" s="27">
        <f t="shared" si="4"/>
        <v>7.0000000000000007E-2</v>
      </c>
      <c r="AF4" s="65">
        <f>'Graphiques DI'!$B$58 + 'Graphiques DI'!$B$57</f>
        <v>0.43779293159103938</v>
      </c>
      <c r="AG4" s="37">
        <f>'Graphiques DI'!$B$57</f>
        <v>0.14198212078022857</v>
      </c>
      <c r="AH4" s="37">
        <f>'Graphiques DI'!$B$57</f>
        <v>0.14198212078022857</v>
      </c>
      <c r="AI4" s="29">
        <f t="shared" si="5"/>
        <v>1.9999999999999962E-2</v>
      </c>
      <c r="AJ4" s="65">
        <f>'Graphiques DI'!$B$70 + 'Graphiques DE'!$B$69</f>
        <v>0.48568952672504123</v>
      </c>
      <c r="AK4" s="37">
        <f>'Graphiques DI'!$B$69</f>
        <v>0.1439931563072003</v>
      </c>
      <c r="AL4" s="37">
        <f>'Graphiques DI'!$B$69</f>
        <v>0.1439931563072003</v>
      </c>
      <c r="AM4" s="27">
        <f t="shared" si="6"/>
        <v>3.0000000000000027E-2</v>
      </c>
      <c r="AN4" s="65">
        <f>'Graphiques DI'!$B$82 + 'Graphiques DI'!$B$81</f>
        <v>0.49733375026774096</v>
      </c>
      <c r="AO4" s="37">
        <f>'Graphiques DI'!$B$81</f>
        <v>0.14568510161909229</v>
      </c>
      <c r="AP4" s="37">
        <f>'Graphiques DI'!$B$81</f>
        <v>0.14568510161909229</v>
      </c>
      <c r="AQ4" s="29">
        <f t="shared" si="7"/>
        <v>0.12</v>
      </c>
      <c r="AR4" s="65">
        <f>'Graphiques DI'!$B$94 + 'Graphiques DI'!$B$93</f>
        <v>0.51776807482645537</v>
      </c>
      <c r="AS4" s="37">
        <f>'Graphiques DI'!$B$93</f>
        <v>0.15748429104267167</v>
      </c>
      <c r="AT4" s="37">
        <f>'Graphiques DI'!$B$93</f>
        <v>0.15748429104267167</v>
      </c>
      <c r="AU4" s="27">
        <f t="shared" si="8"/>
        <v>9.0000000000000011E-2</v>
      </c>
      <c r="AV4" s="65">
        <f>'Graphiques DI'!$B$106 + 'Graphiques DI'!$B$105</f>
        <v>0.42151917624352131</v>
      </c>
      <c r="AW4" s="37">
        <f>'Graphiques DI'!$B$105</f>
        <v>0.12627593300027815</v>
      </c>
      <c r="AX4" s="37">
        <f>'Graphiques DI'!$B$105</f>
        <v>0.12627593300027815</v>
      </c>
      <c r="AY4" s="29">
        <f t="shared" si="9"/>
        <v>0.25</v>
      </c>
      <c r="AZ4" s="65">
        <f>'Graphiques DI'!$B$118 + 'Graphiques DI'!$B$117</f>
        <v>0.56299539567767609</v>
      </c>
      <c r="BA4" s="37">
        <f>'Graphiques DI'!$B$117</f>
        <v>0.15238728756956804</v>
      </c>
      <c r="BB4" s="37">
        <f>'Graphiques DI'!$B$117</f>
        <v>0.15238728756956804</v>
      </c>
      <c r="BC4" s="27">
        <f t="shared" si="10"/>
        <v>0.22999999999999998</v>
      </c>
      <c r="BD4" s="65">
        <f>'Graphiques DI'!$B$130 + 'Graphiques DI'!$B$129</f>
        <v>0.6651031343852678</v>
      </c>
      <c r="BE4" s="37">
        <f>'Graphiques DI'!$B$129</f>
        <v>0.1768193506014839</v>
      </c>
      <c r="BF4" s="37">
        <f>'Graphiques DI'!$B$129</f>
        <v>0.1768193506014839</v>
      </c>
      <c r="BG4" s="29">
        <f t="shared" si="11"/>
        <v>8.9999999999999969E-2</v>
      </c>
      <c r="BH4" s="65">
        <f>'Graphiques DI'!$B$142 + 'Graphiques DI'!$B$141</f>
        <v>0.82807308937029012</v>
      </c>
      <c r="BI4" s="37">
        <f>'Graphiques DI'!$B$141</f>
        <v>0.16741092720812772</v>
      </c>
      <c r="BJ4" s="37">
        <f>'Graphiques DI'!$B$141</f>
        <v>0.16741092720812772</v>
      </c>
      <c r="BK4" s="27">
        <f t="shared" si="12"/>
        <v>5.0000000000000044E-2</v>
      </c>
      <c r="BL4" s="65">
        <f>'Graphiques DI'!$B$154 + 'Graphiques DI'!$B$153</f>
        <v>0.79631200048020223</v>
      </c>
      <c r="BM4" s="37">
        <f>'Graphiques DI'!$B$153</f>
        <v>0.16058227075047252</v>
      </c>
      <c r="BN4" s="37">
        <f>'Graphiques DI'!$B$153</f>
        <v>0.16058227075047252</v>
      </c>
      <c r="BO4" s="29">
        <f t="shared" si="13"/>
        <v>3.0000000000000027E-2</v>
      </c>
      <c r="BP4" s="65">
        <f>'Graphiques DI'!$B$166 + 'Graphiques DI'!$B$165</f>
        <v>0.86801717940645329</v>
      </c>
      <c r="BQ4" s="37">
        <f>'Graphiques DI'!$B$165</f>
        <v>0.16717934156861533</v>
      </c>
      <c r="BR4" s="37">
        <f>'Graphiques DI'!$B$165</f>
        <v>0.16717934156861533</v>
      </c>
      <c r="BS4" s="27">
        <f t="shared" si="14"/>
        <v>1.0000000000000009E-2</v>
      </c>
      <c r="BT4" s="65">
        <f>'Graphiques DI'!$B$178 + 'Graphiques DI'!$B$177</f>
        <v>0.9076186722789481</v>
      </c>
      <c r="BU4" s="37">
        <f>'Graphiques DI'!$B$177</f>
        <v>0.16514569930597517</v>
      </c>
      <c r="BV4" s="37">
        <f>'Graphiques DI'!$B$177</f>
        <v>0.16514569930597517</v>
      </c>
    </row>
    <row r="5" spans="1:74">
      <c r="A5" s="72">
        <v>43466</v>
      </c>
      <c r="B5" s="68">
        <f t="shared" si="0"/>
        <v>4</v>
      </c>
      <c r="C5" s="19">
        <v>52882888</v>
      </c>
      <c r="D5" s="68" t="e">
        <f>NA()</f>
        <v>#N/A</v>
      </c>
      <c r="E5" s="29">
        <v>0.15</v>
      </c>
      <c r="F5" s="27">
        <v>0.45</v>
      </c>
      <c r="G5" s="29">
        <v>0.08</v>
      </c>
      <c r="H5" s="27">
        <v>0.24</v>
      </c>
      <c r="I5" s="29">
        <v>0.28000000000000003</v>
      </c>
      <c r="J5" s="27">
        <v>0.38</v>
      </c>
      <c r="K5" s="29">
        <v>0.43</v>
      </c>
      <c r="L5" s="27">
        <v>0.11</v>
      </c>
      <c r="M5" s="29">
        <v>0.15</v>
      </c>
      <c r="N5" s="27">
        <v>0.28000000000000003</v>
      </c>
      <c r="O5" s="29">
        <v>0.6</v>
      </c>
      <c r="P5" s="27">
        <v>0.61</v>
      </c>
      <c r="Q5" s="29">
        <v>0.72</v>
      </c>
      <c r="R5" s="27">
        <v>0.79</v>
      </c>
      <c r="S5" s="43">
        <f t="shared" si="1"/>
        <v>3.9999999999999994E-2</v>
      </c>
      <c r="T5" s="37">
        <f>'Graphiques DI'!$B$22 + 'Graphiques DI'!$B$21</f>
        <v>0.24394761549869223</v>
      </c>
      <c r="U5" s="37">
        <f>'Graphiques DI'!$B$21</f>
        <v>8.6366534417611163E-2</v>
      </c>
      <c r="V5" s="37">
        <f>'Graphiques DI'!$B$21</f>
        <v>8.6366534417611163E-2</v>
      </c>
      <c r="W5" s="27">
        <f t="shared" si="2"/>
        <v>7.0000000000000007E-2</v>
      </c>
      <c r="X5" s="65">
        <f>'Graphiques DI'!$B$34 + 'Graphiques DI'!$B$33</f>
        <v>0.7914293766543683</v>
      </c>
      <c r="Y5" s="37">
        <f>'Graphiques DI'!$B$33</f>
        <v>0.19746991719490897</v>
      </c>
      <c r="Z5" s="37">
        <f>'Graphiques DI'!$B$33</f>
        <v>0.19746991719490897</v>
      </c>
      <c r="AA5" s="29">
        <f t="shared" si="3"/>
        <v>6.9999999999999993E-2</v>
      </c>
      <c r="AB5" s="65">
        <f>'Graphiques DI'!$B$46 + 'Graphiques DI'!$B$45</f>
        <v>0.35111461720628612</v>
      </c>
      <c r="AC5" s="37">
        <f>'Graphiques DI'!$B$45</f>
        <v>0.14097948207115094</v>
      </c>
      <c r="AD5" s="37">
        <f>'Graphiques DI'!$B$45</f>
        <v>0.14097948207115094</v>
      </c>
      <c r="AE5" s="27">
        <f t="shared" si="4"/>
        <v>0.09</v>
      </c>
      <c r="AF5" s="65">
        <f>'Graphiques DI'!$B$58 + 'Graphiques DI'!$B$57</f>
        <v>0.43779293159103938</v>
      </c>
      <c r="AG5" s="37">
        <f>'Graphiques DI'!$B$57</f>
        <v>0.14198212078022857</v>
      </c>
      <c r="AH5" s="37">
        <f>'Graphiques DI'!$B$57</f>
        <v>0.14198212078022857</v>
      </c>
      <c r="AI5" s="29">
        <f t="shared" si="5"/>
        <v>6.0000000000000026E-2</v>
      </c>
      <c r="AJ5" s="65">
        <f>'Graphiques DI'!$B$70 + 'Graphiques DE'!$B$69</f>
        <v>0.48568952672504123</v>
      </c>
      <c r="AK5" s="37">
        <f>'Graphiques DI'!$B$69</f>
        <v>0.1439931563072003</v>
      </c>
      <c r="AL5" s="37">
        <f>'Graphiques DI'!$B$69</f>
        <v>0.1439931563072003</v>
      </c>
      <c r="AM5" s="27">
        <f t="shared" si="6"/>
        <v>4.9999999999999989E-2</v>
      </c>
      <c r="AN5" s="65">
        <f>'Graphiques DI'!$B$82 + 'Graphiques DI'!$B$81</f>
        <v>0.49733375026774096</v>
      </c>
      <c r="AO5" s="37">
        <f>'Graphiques DI'!$B$81</f>
        <v>0.14568510161909229</v>
      </c>
      <c r="AP5" s="37">
        <f>'Graphiques DI'!$B$81</f>
        <v>0.14568510161909229</v>
      </c>
      <c r="AQ5" s="29">
        <f t="shared" si="7"/>
        <v>9.9999999999999978E-2</v>
      </c>
      <c r="AR5" s="65">
        <f>'Graphiques DI'!$B$94 + 'Graphiques DI'!$B$93</f>
        <v>0.51776807482645537</v>
      </c>
      <c r="AS5" s="37">
        <f>'Graphiques DI'!$B$93</f>
        <v>0.15748429104267167</v>
      </c>
      <c r="AT5" s="37">
        <f>'Graphiques DI'!$B$93</f>
        <v>0.15748429104267167</v>
      </c>
      <c r="AU5" s="27">
        <f t="shared" si="8"/>
        <v>6.9999999999999993E-2</v>
      </c>
      <c r="AV5" s="65">
        <f>'Graphiques DI'!$B$106 + 'Graphiques DI'!$B$105</f>
        <v>0.42151917624352131</v>
      </c>
      <c r="AW5" s="37">
        <f>'Graphiques DI'!$B$105</f>
        <v>0.12627593300027815</v>
      </c>
      <c r="AX5" s="37">
        <f>'Graphiques DI'!$B$105</f>
        <v>0.12627593300027815</v>
      </c>
      <c r="AY5" s="29">
        <f t="shared" si="9"/>
        <v>0.13000000000000003</v>
      </c>
      <c r="AZ5" s="65">
        <f>'Graphiques DI'!$B$118 + 'Graphiques DI'!$B$117</f>
        <v>0.56299539567767609</v>
      </c>
      <c r="BA5" s="37">
        <f>'Graphiques DI'!$B$117</f>
        <v>0.15238728756956804</v>
      </c>
      <c r="BB5" s="37">
        <f>'Graphiques DI'!$B$117</f>
        <v>0.15238728756956804</v>
      </c>
      <c r="BC5" s="27">
        <f t="shared" si="10"/>
        <v>8.9999999999999969E-2</v>
      </c>
      <c r="BD5" s="65">
        <f>'Graphiques DI'!$B$130 + 'Graphiques DI'!$B$129</f>
        <v>0.6651031343852678</v>
      </c>
      <c r="BE5" s="37">
        <f>'Graphiques DI'!$B$129</f>
        <v>0.1768193506014839</v>
      </c>
      <c r="BF5" s="37">
        <f>'Graphiques DI'!$B$129</f>
        <v>0.1768193506014839</v>
      </c>
      <c r="BG5" s="29">
        <f t="shared" si="11"/>
        <v>0.12</v>
      </c>
      <c r="BH5" s="65">
        <f>'Graphiques DI'!$B$142 + 'Graphiques DI'!$B$141</f>
        <v>0.82807308937029012</v>
      </c>
      <c r="BI5" s="37">
        <f>'Graphiques DI'!$B$141</f>
        <v>0.16741092720812772</v>
      </c>
      <c r="BJ5" s="37">
        <f>'Graphiques DI'!$B$141</f>
        <v>0.16741092720812772</v>
      </c>
      <c r="BK5" s="27">
        <f t="shared" si="12"/>
        <v>0</v>
      </c>
      <c r="BL5" s="65">
        <f>'Graphiques DI'!$B$154 + 'Graphiques DI'!$B$153</f>
        <v>0.79631200048020223</v>
      </c>
      <c r="BM5" s="37">
        <f>'Graphiques DI'!$B$153</f>
        <v>0.16058227075047252</v>
      </c>
      <c r="BN5" s="37">
        <f>'Graphiques DI'!$B$153</f>
        <v>0.16058227075047252</v>
      </c>
      <c r="BO5" s="29">
        <f t="shared" si="13"/>
        <v>1.0000000000000009E-2</v>
      </c>
      <c r="BP5" s="65">
        <f>'Graphiques DI'!$B$166 + 'Graphiques DI'!$B$165</f>
        <v>0.86801717940645329</v>
      </c>
      <c r="BQ5" s="37">
        <f>'Graphiques DI'!$B$165</f>
        <v>0.16717934156861533</v>
      </c>
      <c r="BR5" s="37">
        <f>'Graphiques DI'!$B$165</f>
        <v>0.16717934156861533</v>
      </c>
      <c r="BS5" s="27">
        <f t="shared" si="14"/>
        <v>0.14000000000000001</v>
      </c>
      <c r="BT5" s="65">
        <f>'Graphiques DI'!$B$178 + 'Graphiques DI'!$B$177</f>
        <v>0.9076186722789481</v>
      </c>
      <c r="BU5" s="37">
        <f>'Graphiques DI'!$B$177</f>
        <v>0.16514569930597517</v>
      </c>
      <c r="BV5" s="37">
        <f>'Graphiques DI'!$B$177</f>
        <v>0.16514569930597517</v>
      </c>
    </row>
    <row r="6" spans="1:74">
      <c r="A6" s="72">
        <v>43466</v>
      </c>
      <c r="B6" s="68">
        <f t="shared" si="0"/>
        <v>5</v>
      </c>
      <c r="C6" s="19">
        <v>52798507</v>
      </c>
      <c r="D6" s="68" t="e">
        <f>NA()</f>
        <v>#N/A</v>
      </c>
      <c r="E6" s="29">
        <v>0.11</v>
      </c>
      <c r="F6" s="27">
        <v>0.38</v>
      </c>
      <c r="G6" s="29">
        <v>0.15</v>
      </c>
      <c r="H6" s="27">
        <v>0.15</v>
      </c>
      <c r="I6" s="29">
        <v>0.22</v>
      </c>
      <c r="J6" s="27">
        <v>0.33</v>
      </c>
      <c r="K6" s="29">
        <v>0.33</v>
      </c>
      <c r="L6" s="27">
        <v>0.18</v>
      </c>
      <c r="M6" s="29">
        <v>0.28000000000000003</v>
      </c>
      <c r="N6" s="27">
        <v>0.37</v>
      </c>
      <c r="O6" s="29">
        <v>0.72</v>
      </c>
      <c r="P6" s="27">
        <v>0.61</v>
      </c>
      <c r="Q6" s="29">
        <v>0.73</v>
      </c>
      <c r="R6" s="27">
        <v>0.93</v>
      </c>
      <c r="S6" s="43">
        <f t="shared" si="1"/>
        <v>6.9999999999999993E-2</v>
      </c>
      <c r="T6" s="37">
        <f>'Graphiques DI'!$B$22 + 'Graphiques DI'!$B$21</f>
        <v>0.24394761549869223</v>
      </c>
      <c r="U6" s="37">
        <f>'Graphiques DI'!$B$21</f>
        <v>8.6366534417611163E-2</v>
      </c>
      <c r="V6" s="37">
        <f>'Graphiques DI'!$B$21</f>
        <v>8.6366534417611163E-2</v>
      </c>
      <c r="W6" s="27">
        <f t="shared" si="2"/>
        <v>0.16000000000000003</v>
      </c>
      <c r="X6" s="65">
        <f>'Graphiques DI'!$B$34 + 'Graphiques DI'!$B$33</f>
        <v>0.7914293766543683</v>
      </c>
      <c r="Y6" s="37">
        <f>'Graphiques DI'!$B$33</f>
        <v>0.19746991719490897</v>
      </c>
      <c r="Z6" s="37">
        <f>'Graphiques DI'!$B$33</f>
        <v>0.19746991719490897</v>
      </c>
      <c r="AA6" s="29">
        <f t="shared" si="3"/>
        <v>0.31000000000000005</v>
      </c>
      <c r="AB6" s="65">
        <f>'Graphiques DI'!$B$46 + 'Graphiques DI'!$B$45</f>
        <v>0.35111461720628612</v>
      </c>
      <c r="AC6" s="37">
        <f>'Graphiques DI'!$B$45</f>
        <v>0.14097948207115094</v>
      </c>
      <c r="AD6" s="37">
        <f>'Graphiques DI'!$B$45</f>
        <v>0.14097948207115094</v>
      </c>
      <c r="AE6" s="27">
        <f t="shared" si="4"/>
        <v>0.06</v>
      </c>
      <c r="AF6" s="65">
        <f>'Graphiques DI'!$B$58 + 'Graphiques DI'!$B$57</f>
        <v>0.43779293159103938</v>
      </c>
      <c r="AG6" s="37">
        <f>'Graphiques DI'!$B$57</f>
        <v>0.14198212078022857</v>
      </c>
      <c r="AH6" s="37">
        <f>'Graphiques DI'!$B$57</f>
        <v>0.14198212078022857</v>
      </c>
      <c r="AI6" s="29">
        <f t="shared" si="5"/>
        <v>0.1</v>
      </c>
      <c r="AJ6" s="65">
        <f>'Graphiques DI'!$B$70 + 'Graphiques DE'!$B$69</f>
        <v>0.48568952672504123</v>
      </c>
      <c r="AK6" s="37">
        <f>'Graphiques DI'!$B$69</f>
        <v>0.1439931563072003</v>
      </c>
      <c r="AL6" s="37">
        <f>'Graphiques DI'!$B$69</f>
        <v>0.1439931563072003</v>
      </c>
      <c r="AM6" s="27">
        <f t="shared" si="6"/>
        <v>0.17</v>
      </c>
      <c r="AN6" s="65">
        <f>'Graphiques DI'!$B$82 + 'Graphiques DI'!$B$81</f>
        <v>0.49733375026774096</v>
      </c>
      <c r="AO6" s="37">
        <f>'Graphiques DI'!$B$81</f>
        <v>0.14568510161909229</v>
      </c>
      <c r="AP6" s="37">
        <f>'Graphiques DI'!$B$81</f>
        <v>0.14568510161909229</v>
      </c>
      <c r="AQ6" s="29">
        <f t="shared" si="7"/>
        <v>0.12000000000000002</v>
      </c>
      <c r="AR6" s="65">
        <f>'Graphiques DI'!$B$94 + 'Graphiques DI'!$B$93</f>
        <v>0.51776807482645537</v>
      </c>
      <c r="AS6" s="37">
        <f>'Graphiques DI'!$B$93</f>
        <v>0.15748429104267167</v>
      </c>
      <c r="AT6" s="37">
        <f>'Graphiques DI'!$B$93</f>
        <v>0.15748429104267167</v>
      </c>
      <c r="AU6" s="27">
        <f t="shared" si="8"/>
        <v>7.0000000000000007E-2</v>
      </c>
      <c r="AV6" s="65">
        <f>'Graphiques DI'!$B$106 + 'Graphiques DI'!$B$105</f>
        <v>0.42151917624352131</v>
      </c>
      <c r="AW6" s="37">
        <f>'Graphiques DI'!$B$105</f>
        <v>0.12627593300027815</v>
      </c>
      <c r="AX6" s="37">
        <f>'Graphiques DI'!$B$105</f>
        <v>0.12627593300027815</v>
      </c>
      <c r="AY6" s="29">
        <f t="shared" si="9"/>
        <v>9.9999999999999978E-2</v>
      </c>
      <c r="AZ6" s="65">
        <f>'Graphiques DI'!$B$118 + 'Graphiques DI'!$B$117</f>
        <v>0.56299539567767609</v>
      </c>
      <c r="BA6" s="37">
        <f>'Graphiques DI'!$B$117</f>
        <v>0.15238728756956804</v>
      </c>
      <c r="BB6" s="37">
        <f>'Graphiques DI'!$B$117</f>
        <v>0.15238728756956804</v>
      </c>
      <c r="BC6" s="27">
        <f t="shared" si="10"/>
        <v>0.16000000000000003</v>
      </c>
      <c r="BD6" s="65">
        <f>'Graphiques DI'!$B$130 + 'Graphiques DI'!$B$129</f>
        <v>0.6651031343852678</v>
      </c>
      <c r="BE6" s="37">
        <f>'Graphiques DI'!$B$129</f>
        <v>0.1768193506014839</v>
      </c>
      <c r="BF6" s="37">
        <f>'Graphiques DI'!$B$129</f>
        <v>0.1768193506014839</v>
      </c>
      <c r="BG6" s="29">
        <f t="shared" si="11"/>
        <v>0.16999999999999993</v>
      </c>
      <c r="BH6" s="65">
        <f>'Graphiques DI'!$B$142 + 'Graphiques DI'!$B$141</f>
        <v>0.82807308937029012</v>
      </c>
      <c r="BI6" s="37">
        <f>'Graphiques DI'!$B$141</f>
        <v>0.16741092720812772</v>
      </c>
      <c r="BJ6" s="37">
        <f>'Graphiques DI'!$B$141</f>
        <v>0.16741092720812772</v>
      </c>
      <c r="BK6" s="27">
        <f t="shared" si="12"/>
        <v>5.9999999999999942E-2</v>
      </c>
      <c r="BL6" s="65">
        <f>'Graphiques DI'!$B$154 + 'Graphiques DI'!$B$153</f>
        <v>0.79631200048020223</v>
      </c>
      <c r="BM6" s="37">
        <f>'Graphiques DI'!$B$153</f>
        <v>0.16058227075047252</v>
      </c>
      <c r="BN6" s="37">
        <f>'Graphiques DI'!$B$153</f>
        <v>0.16058227075047252</v>
      </c>
      <c r="BO6" s="29">
        <f t="shared" si="13"/>
        <v>0.12</v>
      </c>
      <c r="BP6" s="65">
        <f>'Graphiques DI'!$B$166 + 'Graphiques DI'!$B$165</f>
        <v>0.86801717940645329</v>
      </c>
      <c r="BQ6" s="37">
        <f>'Graphiques DI'!$B$165</f>
        <v>0.16717934156861533</v>
      </c>
      <c r="BR6" s="37">
        <f>'Graphiques DI'!$B$165</f>
        <v>0.16717934156861533</v>
      </c>
      <c r="BS6" s="27">
        <f t="shared" si="14"/>
        <v>0.30000000000000004</v>
      </c>
      <c r="BT6" s="65">
        <f>'Graphiques DI'!$B$178 + 'Graphiques DI'!$B$177</f>
        <v>0.9076186722789481</v>
      </c>
      <c r="BU6" s="37">
        <f>'Graphiques DI'!$B$177</f>
        <v>0.16514569930597517</v>
      </c>
      <c r="BV6" s="37">
        <f>'Graphiques DI'!$B$177</f>
        <v>0.16514569930597517</v>
      </c>
    </row>
    <row r="7" spans="1:74">
      <c r="A7" s="72">
        <v>43466</v>
      </c>
      <c r="B7" s="68">
        <f t="shared" si="0"/>
        <v>6</v>
      </c>
      <c r="C7" s="19">
        <v>52882868</v>
      </c>
      <c r="D7" s="68" t="e">
        <f>NA()</f>
        <v>#N/A</v>
      </c>
      <c r="E7" s="29">
        <v>0.18</v>
      </c>
      <c r="F7" s="27">
        <v>0.54</v>
      </c>
      <c r="G7" s="29">
        <v>0.46</v>
      </c>
      <c r="H7" s="27">
        <v>0.09</v>
      </c>
      <c r="I7" s="29">
        <v>0.12</v>
      </c>
      <c r="J7" s="27">
        <v>0.16</v>
      </c>
      <c r="K7" s="29">
        <v>0.21</v>
      </c>
      <c r="L7" s="27">
        <v>0.25</v>
      </c>
      <c r="M7" s="29">
        <v>0.38</v>
      </c>
      <c r="N7" s="27">
        <v>0.53</v>
      </c>
      <c r="O7" s="29">
        <v>0.55000000000000004</v>
      </c>
      <c r="P7" s="27">
        <v>0.55000000000000004</v>
      </c>
      <c r="Q7" s="29">
        <v>0.61</v>
      </c>
      <c r="R7" s="27">
        <v>0.63</v>
      </c>
      <c r="S7" s="43">
        <f t="shared" si="1"/>
        <v>0</v>
      </c>
      <c r="T7" s="37">
        <f>'Graphiques DI'!$B$22 + 'Graphiques DI'!$B$21</f>
        <v>0.24394761549869223</v>
      </c>
      <c r="U7" s="37">
        <f>'Graphiques DI'!$B$21</f>
        <v>8.6366534417611163E-2</v>
      </c>
      <c r="V7" s="37">
        <f>'Graphiques DI'!$B$21</f>
        <v>8.6366534417611163E-2</v>
      </c>
      <c r="W7" s="27">
        <f t="shared" si="2"/>
        <v>0.38</v>
      </c>
      <c r="X7" s="65">
        <f>'Graphiques DI'!$B$34 + 'Graphiques DI'!$B$33</f>
        <v>0.7914293766543683</v>
      </c>
      <c r="Y7" s="37">
        <f>'Graphiques DI'!$B$33</f>
        <v>0.19746991719490897</v>
      </c>
      <c r="Z7" s="37">
        <f>'Graphiques DI'!$B$33</f>
        <v>0.19746991719490897</v>
      </c>
      <c r="AA7" s="29">
        <f t="shared" si="3"/>
        <v>0.21000000000000002</v>
      </c>
      <c r="AB7" s="65">
        <f>'Graphiques DI'!$B$46 + 'Graphiques DI'!$B$45</f>
        <v>0.35111461720628612</v>
      </c>
      <c r="AC7" s="37">
        <f>'Graphiques DI'!$B$45</f>
        <v>0.14097948207115094</v>
      </c>
      <c r="AD7" s="37">
        <f>'Graphiques DI'!$B$45</f>
        <v>0.14097948207115094</v>
      </c>
      <c r="AE7" s="27">
        <f t="shared" si="4"/>
        <v>0.19999999999999998</v>
      </c>
      <c r="AF7" s="65">
        <f>'Graphiques DI'!$B$58 + 'Graphiques DI'!$B$57</f>
        <v>0.43779293159103938</v>
      </c>
      <c r="AG7" s="37">
        <f>'Graphiques DI'!$B$57</f>
        <v>0.14198212078022857</v>
      </c>
      <c r="AH7" s="37">
        <f>'Graphiques DI'!$B$57</f>
        <v>0.14198212078022857</v>
      </c>
      <c r="AI7" s="29">
        <f t="shared" si="5"/>
        <v>4.9999999999999989E-2</v>
      </c>
      <c r="AJ7" s="65">
        <f>'Graphiques DI'!$B$70 + 'Graphiques DE'!$B$69</f>
        <v>0.48568952672504123</v>
      </c>
      <c r="AK7" s="37">
        <f>'Graphiques DI'!$B$69</f>
        <v>0.1439931563072003</v>
      </c>
      <c r="AL7" s="37">
        <f>'Graphiques DI'!$B$69</f>
        <v>0.1439931563072003</v>
      </c>
      <c r="AM7" s="27">
        <f t="shared" si="6"/>
        <v>0.11</v>
      </c>
      <c r="AN7" s="65">
        <f>'Graphiques DI'!$B$82 + 'Graphiques DI'!$B$81</f>
        <v>0.49733375026774096</v>
      </c>
      <c r="AO7" s="37">
        <f>'Graphiques DI'!$B$81</f>
        <v>0.14568510161909229</v>
      </c>
      <c r="AP7" s="37">
        <f>'Graphiques DI'!$B$81</f>
        <v>0.14568510161909229</v>
      </c>
      <c r="AQ7" s="29">
        <f t="shared" si="7"/>
        <v>4.9999999999999989E-2</v>
      </c>
      <c r="AR7" s="65">
        <f>'Graphiques DI'!$B$94 + 'Graphiques DI'!$B$93</f>
        <v>0.51776807482645537</v>
      </c>
      <c r="AS7" s="37">
        <f>'Graphiques DI'!$B$93</f>
        <v>0.15748429104267167</v>
      </c>
      <c r="AT7" s="37">
        <f>'Graphiques DI'!$B$93</f>
        <v>0.15748429104267167</v>
      </c>
      <c r="AU7" s="27">
        <f t="shared" si="8"/>
        <v>7.9999999999999988E-2</v>
      </c>
      <c r="AV7" s="65">
        <f>'Graphiques DI'!$B$106 + 'Graphiques DI'!$B$105</f>
        <v>0.42151917624352131</v>
      </c>
      <c r="AW7" s="37">
        <f>'Graphiques DI'!$B$105</f>
        <v>0.12627593300027815</v>
      </c>
      <c r="AX7" s="37">
        <f>'Graphiques DI'!$B$105</f>
        <v>0.12627593300027815</v>
      </c>
      <c r="AY7" s="29">
        <f t="shared" si="9"/>
        <v>0.23</v>
      </c>
      <c r="AZ7" s="65">
        <f>'Graphiques DI'!$B$118 + 'Graphiques DI'!$B$117</f>
        <v>0.56299539567767609</v>
      </c>
      <c r="BA7" s="37">
        <f>'Graphiques DI'!$B$117</f>
        <v>0.15238728756956804</v>
      </c>
      <c r="BB7" s="37">
        <f>'Graphiques DI'!$B$117</f>
        <v>0.15238728756956804</v>
      </c>
      <c r="BC7" s="27">
        <f t="shared" si="10"/>
        <v>0.42000000000000004</v>
      </c>
      <c r="BD7" s="65">
        <f>'Graphiques DI'!$B$130 + 'Graphiques DI'!$B$129</f>
        <v>0.6651031343852678</v>
      </c>
      <c r="BE7" s="37">
        <f>'Graphiques DI'!$B$129</f>
        <v>0.1768193506014839</v>
      </c>
      <c r="BF7" s="37">
        <f>'Graphiques DI'!$B$129</f>
        <v>0.1768193506014839</v>
      </c>
      <c r="BG7" s="29">
        <f t="shared" si="11"/>
        <v>7.0000000000000062E-2</v>
      </c>
      <c r="BH7" s="65">
        <f>'Graphiques DI'!$B$142 + 'Graphiques DI'!$B$141</f>
        <v>0.82807308937029012</v>
      </c>
      <c r="BI7" s="37">
        <f>'Graphiques DI'!$B$141</f>
        <v>0.16741092720812772</v>
      </c>
      <c r="BJ7" s="37">
        <f>'Graphiques DI'!$B$141</f>
        <v>0.16741092720812772</v>
      </c>
      <c r="BK7" s="27">
        <f t="shared" si="12"/>
        <v>0.12000000000000005</v>
      </c>
      <c r="BL7" s="65">
        <f>'Graphiques DI'!$B$154 + 'Graphiques DI'!$B$153</f>
        <v>0.79631200048020223</v>
      </c>
      <c r="BM7" s="37">
        <f>'Graphiques DI'!$B$153</f>
        <v>0.16058227075047252</v>
      </c>
      <c r="BN7" s="37">
        <f>'Graphiques DI'!$B$153</f>
        <v>0.16058227075047252</v>
      </c>
      <c r="BO7" s="29">
        <f t="shared" si="13"/>
        <v>4.0000000000000036E-2</v>
      </c>
      <c r="BP7" s="65">
        <f>'Graphiques DI'!$B$166 + 'Graphiques DI'!$B$165</f>
        <v>0.86801717940645329</v>
      </c>
      <c r="BQ7" s="37">
        <f>'Graphiques DI'!$B$165</f>
        <v>0.16717934156861533</v>
      </c>
      <c r="BR7" s="37">
        <f>'Graphiques DI'!$B$165</f>
        <v>0.16717934156861533</v>
      </c>
      <c r="BS7" s="27">
        <f t="shared" si="14"/>
        <v>5.0000000000000044E-2</v>
      </c>
      <c r="BT7" s="65">
        <f>'Graphiques DI'!$B$178 + 'Graphiques DI'!$B$177</f>
        <v>0.9076186722789481</v>
      </c>
      <c r="BU7" s="37">
        <f>'Graphiques DI'!$B$177</f>
        <v>0.16514569930597517</v>
      </c>
      <c r="BV7" s="37">
        <f>'Graphiques DI'!$B$177</f>
        <v>0.16514569930597517</v>
      </c>
    </row>
    <row r="8" spans="1:74">
      <c r="A8" s="72">
        <v>43466</v>
      </c>
      <c r="B8" s="68">
        <f t="shared" si="0"/>
        <v>7</v>
      </c>
      <c r="C8" s="19">
        <v>52889422</v>
      </c>
      <c r="D8" s="68" t="e">
        <f>NA()</f>
        <v>#N/A</v>
      </c>
      <c r="E8" s="29">
        <v>0.18</v>
      </c>
      <c r="F8" s="27">
        <v>0.16</v>
      </c>
      <c r="G8" s="29">
        <v>0.25</v>
      </c>
      <c r="H8" s="27">
        <v>0.28999999999999998</v>
      </c>
      <c r="I8" s="29">
        <v>7.0000000000000007E-2</v>
      </c>
      <c r="J8" s="27">
        <v>0.05</v>
      </c>
      <c r="K8" s="29">
        <v>0.16</v>
      </c>
      <c r="L8" s="27">
        <v>0.17</v>
      </c>
      <c r="M8" s="29">
        <v>0.15</v>
      </c>
      <c r="N8" s="27">
        <v>0.11</v>
      </c>
      <c r="O8" s="29">
        <v>0.48</v>
      </c>
      <c r="P8" s="27">
        <v>0.43</v>
      </c>
      <c r="Q8" s="29">
        <v>0.56999999999999995</v>
      </c>
      <c r="R8" s="27">
        <v>0.57999999999999996</v>
      </c>
      <c r="S8" s="43">
        <f t="shared" si="1"/>
        <v>0.15</v>
      </c>
      <c r="T8" s="37">
        <f>'Graphiques DI'!$B$22 + 'Graphiques DI'!$B$21</f>
        <v>0.24394761549869223</v>
      </c>
      <c r="U8" s="37">
        <f>'Graphiques DI'!$B$21</f>
        <v>8.6366534417611163E-2</v>
      </c>
      <c r="V8" s="37">
        <f>'Graphiques DI'!$B$21</f>
        <v>8.6366534417611163E-2</v>
      </c>
      <c r="W8" s="27">
        <f t="shared" si="2"/>
        <v>0.54999999999999993</v>
      </c>
      <c r="X8" s="65">
        <f>'Graphiques DI'!$B$34 + 'Graphiques DI'!$B$33</f>
        <v>0.7914293766543683</v>
      </c>
      <c r="Y8" s="37">
        <f>'Graphiques DI'!$B$33</f>
        <v>0.19746991719490897</v>
      </c>
      <c r="Z8" s="37">
        <f>'Graphiques DI'!$B$33</f>
        <v>0.19746991719490897</v>
      </c>
      <c r="AA8" s="29">
        <f t="shared" si="3"/>
        <v>1.0000000000000009E-2</v>
      </c>
      <c r="AB8" s="65">
        <f>'Graphiques DI'!$B$46 + 'Graphiques DI'!$B$45</f>
        <v>0.35111461720628612</v>
      </c>
      <c r="AC8" s="37">
        <f>'Graphiques DI'!$B$45</f>
        <v>0.14097948207115094</v>
      </c>
      <c r="AD8" s="37">
        <f>'Graphiques DI'!$B$45</f>
        <v>0.14097948207115094</v>
      </c>
      <c r="AE8" s="27">
        <f t="shared" si="4"/>
        <v>1.9999999999999962E-2</v>
      </c>
      <c r="AF8" s="65">
        <f>'Graphiques DI'!$B$58 + 'Graphiques DI'!$B$57</f>
        <v>0.43779293159103938</v>
      </c>
      <c r="AG8" s="37">
        <f>'Graphiques DI'!$B$57</f>
        <v>0.14198212078022857</v>
      </c>
      <c r="AH8" s="37">
        <f>'Graphiques DI'!$B$57</f>
        <v>0.14198212078022857</v>
      </c>
      <c r="AI8" s="29">
        <f t="shared" si="5"/>
        <v>0.22999999999999998</v>
      </c>
      <c r="AJ8" s="65">
        <f>'Graphiques DI'!$B$70 + 'Graphiques DE'!$B$69</f>
        <v>0.48568952672504123</v>
      </c>
      <c r="AK8" s="37">
        <f>'Graphiques DI'!$B$69</f>
        <v>0.1439931563072003</v>
      </c>
      <c r="AL8" s="37">
        <f>'Graphiques DI'!$B$69</f>
        <v>0.1439931563072003</v>
      </c>
      <c r="AM8" s="27">
        <f t="shared" si="6"/>
        <v>0.27</v>
      </c>
      <c r="AN8" s="65">
        <f>'Graphiques DI'!$B$82 + 'Graphiques DI'!$B$81</f>
        <v>0.49733375026774096</v>
      </c>
      <c r="AO8" s="37">
        <f>'Graphiques DI'!$B$81</f>
        <v>0.14568510161909229</v>
      </c>
      <c r="AP8" s="37">
        <f>'Graphiques DI'!$B$81</f>
        <v>0.14568510161909229</v>
      </c>
      <c r="AQ8" s="29">
        <f t="shared" si="7"/>
        <v>0.23</v>
      </c>
      <c r="AR8" s="65">
        <f>'Graphiques DI'!$B$94 + 'Graphiques DI'!$B$93</f>
        <v>0.51776807482645537</v>
      </c>
      <c r="AS8" s="37">
        <f>'Graphiques DI'!$B$93</f>
        <v>0.15748429104267167</v>
      </c>
      <c r="AT8" s="37">
        <f>'Graphiques DI'!$B$93</f>
        <v>0.15748429104267167</v>
      </c>
      <c r="AU8" s="27">
        <f t="shared" si="8"/>
        <v>0.06</v>
      </c>
      <c r="AV8" s="65">
        <f>'Graphiques DI'!$B$106 + 'Graphiques DI'!$B$105</f>
        <v>0.42151917624352131</v>
      </c>
      <c r="AW8" s="37">
        <f>'Graphiques DI'!$B$105</f>
        <v>0.12627593300027815</v>
      </c>
      <c r="AX8" s="37">
        <f>'Graphiques DI'!$B$105</f>
        <v>0.12627593300027815</v>
      </c>
      <c r="AY8" s="29">
        <f t="shared" si="9"/>
        <v>0.17</v>
      </c>
      <c r="AZ8" s="65">
        <f>'Graphiques DI'!$B$118 + 'Graphiques DI'!$B$117</f>
        <v>0.56299539567767609</v>
      </c>
      <c r="BA8" s="37">
        <f>'Graphiques DI'!$B$117</f>
        <v>0.15238728756956804</v>
      </c>
      <c r="BB8" s="37">
        <f>'Graphiques DI'!$B$117</f>
        <v>0.15238728756956804</v>
      </c>
      <c r="BC8" s="27">
        <f t="shared" si="10"/>
        <v>0.44000000000000006</v>
      </c>
      <c r="BD8" s="65">
        <f>'Graphiques DI'!$B$130 + 'Graphiques DI'!$B$129</f>
        <v>0.6651031343852678</v>
      </c>
      <c r="BE8" s="37">
        <f>'Graphiques DI'!$B$129</f>
        <v>0.1768193506014839</v>
      </c>
      <c r="BF8" s="37">
        <f>'Graphiques DI'!$B$129</f>
        <v>0.1768193506014839</v>
      </c>
      <c r="BG8" s="29">
        <f t="shared" si="11"/>
        <v>8.9999999999999969E-2</v>
      </c>
      <c r="BH8" s="65">
        <f>'Graphiques DI'!$B$142 + 'Graphiques DI'!$B$141</f>
        <v>0.82807308937029012</v>
      </c>
      <c r="BI8" s="37">
        <f>'Graphiques DI'!$B$141</f>
        <v>0.16741092720812772</v>
      </c>
      <c r="BJ8" s="37">
        <f>'Graphiques DI'!$B$141</f>
        <v>0.16741092720812772</v>
      </c>
      <c r="BK8" s="27">
        <f t="shared" si="12"/>
        <v>0.28999999999999998</v>
      </c>
      <c r="BL8" s="65">
        <f>'Graphiques DI'!$B$154 + 'Graphiques DI'!$B$153</f>
        <v>0.79631200048020223</v>
      </c>
      <c r="BM8" s="37">
        <f>'Graphiques DI'!$B$153</f>
        <v>0.16058227075047252</v>
      </c>
      <c r="BN8" s="37">
        <f>'Graphiques DI'!$B$153</f>
        <v>0.16058227075047252</v>
      </c>
      <c r="BO8" s="29">
        <f t="shared" si="13"/>
        <v>0.21000000000000008</v>
      </c>
      <c r="BP8" s="65">
        <f>'Graphiques DI'!$B$166 + 'Graphiques DI'!$B$165</f>
        <v>0.86801717940645329</v>
      </c>
      <c r="BQ8" s="37">
        <f>'Graphiques DI'!$B$165</f>
        <v>0.16717934156861533</v>
      </c>
      <c r="BR8" s="37">
        <f>'Graphiques DI'!$B$165</f>
        <v>0.16717934156861533</v>
      </c>
      <c r="BS8" s="27">
        <f t="shared" si="14"/>
        <v>0.25</v>
      </c>
      <c r="BT8" s="65">
        <f>'Graphiques DI'!$B$178 + 'Graphiques DI'!$B$177</f>
        <v>0.9076186722789481</v>
      </c>
      <c r="BU8" s="37">
        <f>'Graphiques DI'!$B$177</f>
        <v>0.16514569930597517</v>
      </c>
      <c r="BV8" s="37">
        <f>'Graphiques DI'!$B$177</f>
        <v>0.16514569930597517</v>
      </c>
    </row>
    <row r="9" spans="1:74">
      <c r="A9" s="72">
        <v>43466</v>
      </c>
      <c r="B9" s="68">
        <f t="shared" si="0"/>
        <v>8</v>
      </c>
      <c r="C9" s="19">
        <v>52889423</v>
      </c>
      <c r="D9" s="68" t="e">
        <f>NA()</f>
        <v>#N/A</v>
      </c>
      <c r="E9" s="29">
        <v>0.03</v>
      </c>
      <c r="F9" s="27">
        <v>0.71</v>
      </c>
      <c r="G9" s="29">
        <v>0.24</v>
      </c>
      <c r="H9" s="27">
        <v>0.27</v>
      </c>
      <c r="I9" s="29">
        <v>0.3</v>
      </c>
      <c r="J9" s="27">
        <v>0.32</v>
      </c>
      <c r="K9" s="29">
        <v>0.39</v>
      </c>
      <c r="L9" s="27">
        <v>0.23</v>
      </c>
      <c r="M9" s="29">
        <v>0.32</v>
      </c>
      <c r="N9" s="27">
        <v>0.55000000000000004</v>
      </c>
      <c r="O9" s="29">
        <v>0.56999999999999995</v>
      </c>
      <c r="P9" s="27">
        <v>0.72</v>
      </c>
      <c r="Q9" s="29">
        <v>0.78</v>
      </c>
      <c r="R9" s="27">
        <v>0.83</v>
      </c>
      <c r="S9" s="43">
        <f t="shared" si="1"/>
        <v>4.0000000000000008E-2</v>
      </c>
      <c r="T9" s="37">
        <f>'Graphiques DI'!$B$22 + 'Graphiques DI'!$B$21</f>
        <v>0.24394761549869223</v>
      </c>
      <c r="U9" s="37">
        <f>'Graphiques DI'!$B$21</f>
        <v>8.6366534417611163E-2</v>
      </c>
      <c r="V9" s="37">
        <f>'Graphiques DI'!$B$21</f>
        <v>8.6366534417611163E-2</v>
      </c>
      <c r="W9" s="27">
        <f t="shared" si="2"/>
        <v>0.26999999999999996</v>
      </c>
      <c r="X9" s="65">
        <f>'Graphiques DI'!$B$34 + 'Graphiques DI'!$B$33</f>
        <v>0.7914293766543683</v>
      </c>
      <c r="Y9" s="37">
        <f>'Graphiques DI'!$B$33</f>
        <v>0.19746991719490897</v>
      </c>
      <c r="Z9" s="37">
        <f>'Graphiques DI'!$B$33</f>
        <v>0.19746991719490897</v>
      </c>
      <c r="AA9" s="29">
        <f t="shared" si="3"/>
        <v>0.15</v>
      </c>
      <c r="AB9" s="65">
        <f>'Graphiques DI'!$B$46 + 'Graphiques DI'!$B$45</f>
        <v>0.35111461720628612</v>
      </c>
      <c r="AC9" s="37">
        <f>'Graphiques DI'!$B$45</f>
        <v>0.14097948207115094</v>
      </c>
      <c r="AD9" s="37">
        <f>'Graphiques DI'!$B$45</f>
        <v>0.14097948207115094</v>
      </c>
      <c r="AE9" s="27">
        <f t="shared" si="4"/>
        <v>0</v>
      </c>
      <c r="AF9" s="65">
        <f>'Graphiques DI'!$B$58 + 'Graphiques DI'!$B$57</f>
        <v>0.43779293159103938</v>
      </c>
      <c r="AG9" s="37">
        <f>'Graphiques DI'!$B$57</f>
        <v>0.14198212078022857</v>
      </c>
      <c r="AH9" s="37">
        <f>'Graphiques DI'!$B$57</f>
        <v>0.14198212078022857</v>
      </c>
      <c r="AI9" s="29">
        <f t="shared" si="5"/>
        <v>1.0000000000000009E-2</v>
      </c>
      <c r="AJ9" s="65">
        <f>'Graphiques DI'!$B$70 + 'Graphiques DE'!$B$69</f>
        <v>0.48568952672504123</v>
      </c>
      <c r="AK9" s="37">
        <f>'Graphiques DI'!$B$69</f>
        <v>0.1439931563072003</v>
      </c>
      <c r="AL9" s="37">
        <f>'Graphiques DI'!$B$69</f>
        <v>0.1439931563072003</v>
      </c>
      <c r="AM9" s="27">
        <f t="shared" si="6"/>
        <v>3.999999999999998E-2</v>
      </c>
      <c r="AN9" s="65">
        <f>'Graphiques DI'!$B$82 + 'Graphiques DI'!$B$81</f>
        <v>0.49733375026774096</v>
      </c>
      <c r="AO9" s="37">
        <f>'Graphiques DI'!$B$81</f>
        <v>0.14568510161909229</v>
      </c>
      <c r="AP9" s="37">
        <f>'Graphiques DI'!$B$81</f>
        <v>0.14568510161909229</v>
      </c>
      <c r="AQ9" s="29">
        <f t="shared" si="7"/>
        <v>4.0000000000000036E-2</v>
      </c>
      <c r="AR9" s="65">
        <f>'Graphiques DI'!$B$94 + 'Graphiques DI'!$B$93</f>
        <v>0.51776807482645537</v>
      </c>
      <c r="AS9" s="37">
        <f>'Graphiques DI'!$B$93</f>
        <v>0.15748429104267167</v>
      </c>
      <c r="AT9" s="37">
        <f>'Graphiques DI'!$B$93</f>
        <v>0.15748429104267167</v>
      </c>
      <c r="AU9" s="27">
        <f t="shared" si="8"/>
        <v>4.0000000000000008E-2</v>
      </c>
      <c r="AV9" s="65">
        <f>'Graphiques DI'!$B$106 + 'Graphiques DI'!$B$105</f>
        <v>0.42151917624352131</v>
      </c>
      <c r="AW9" s="37">
        <f>'Graphiques DI'!$B$105</f>
        <v>0.12627593300027815</v>
      </c>
      <c r="AX9" s="37">
        <f>'Graphiques DI'!$B$105</f>
        <v>0.12627593300027815</v>
      </c>
      <c r="AY9" s="29">
        <f t="shared" si="9"/>
        <v>8.0000000000000016E-2</v>
      </c>
      <c r="AZ9" s="65">
        <f>'Graphiques DI'!$B$118 + 'Graphiques DI'!$B$117</f>
        <v>0.56299539567767609</v>
      </c>
      <c r="BA9" s="37">
        <f>'Graphiques DI'!$B$117</f>
        <v>0.15238728756956804</v>
      </c>
      <c r="BB9" s="37">
        <f>'Graphiques DI'!$B$117</f>
        <v>0.15238728756956804</v>
      </c>
      <c r="BC9" s="27">
        <f t="shared" si="10"/>
        <v>0.13000000000000006</v>
      </c>
      <c r="BD9" s="65">
        <f>'Graphiques DI'!$B$130 + 'Graphiques DI'!$B$129</f>
        <v>0.6651031343852678</v>
      </c>
      <c r="BE9" s="37">
        <f>'Graphiques DI'!$B$129</f>
        <v>0.1768193506014839</v>
      </c>
      <c r="BF9" s="37">
        <f>'Graphiques DI'!$B$129</f>
        <v>0.1768193506014839</v>
      </c>
      <c r="BG9" s="29">
        <f t="shared" si="11"/>
        <v>9.9999999999998979E-3</v>
      </c>
      <c r="BH9" s="65">
        <f>'Graphiques DI'!$B$142 + 'Graphiques DI'!$B$141</f>
        <v>0.82807308937029012</v>
      </c>
      <c r="BI9" s="37">
        <f>'Graphiques DI'!$B$141</f>
        <v>0.16741092720812772</v>
      </c>
      <c r="BJ9" s="37">
        <f>'Graphiques DI'!$B$141</f>
        <v>0.16741092720812772</v>
      </c>
      <c r="BK9" s="27">
        <f t="shared" si="12"/>
        <v>0.17999999999999994</v>
      </c>
      <c r="BL9" s="65">
        <f>'Graphiques DI'!$B$154 + 'Graphiques DI'!$B$153</f>
        <v>0.79631200048020223</v>
      </c>
      <c r="BM9" s="37">
        <f>'Graphiques DI'!$B$153</f>
        <v>0.16058227075047252</v>
      </c>
      <c r="BN9" s="37">
        <f>'Graphiques DI'!$B$153</f>
        <v>0.16058227075047252</v>
      </c>
      <c r="BO9" s="29">
        <f t="shared" si="13"/>
        <v>0.19000000000000006</v>
      </c>
      <c r="BP9" s="65">
        <f>'Graphiques DI'!$B$166 + 'Graphiques DI'!$B$165</f>
        <v>0.86801717940645329</v>
      </c>
      <c r="BQ9" s="37">
        <f>'Graphiques DI'!$B$165</f>
        <v>0.16717934156861533</v>
      </c>
      <c r="BR9" s="37">
        <f>'Graphiques DI'!$B$165</f>
        <v>0.16717934156861533</v>
      </c>
      <c r="BS9" s="27">
        <f t="shared" si="14"/>
        <v>0.26999999999999991</v>
      </c>
      <c r="BT9" s="65">
        <f>'Graphiques DI'!$B$178 + 'Graphiques DI'!$B$177</f>
        <v>0.9076186722789481</v>
      </c>
      <c r="BU9" s="37">
        <f>'Graphiques DI'!$B$177</f>
        <v>0.16514569930597517</v>
      </c>
      <c r="BV9" s="37">
        <f>'Graphiques DI'!$B$177</f>
        <v>0.16514569930597517</v>
      </c>
    </row>
    <row r="10" spans="1:74">
      <c r="A10" s="72">
        <v>43466</v>
      </c>
      <c r="B10" s="68">
        <f t="shared" si="0"/>
        <v>9</v>
      </c>
      <c r="C10" s="19">
        <v>52891341</v>
      </c>
      <c r="D10" s="68" t="e">
        <f>NA()</f>
        <v>#N/A</v>
      </c>
      <c r="E10" s="29">
        <v>7.0000000000000007E-2</v>
      </c>
      <c r="F10" s="27">
        <v>0.44</v>
      </c>
      <c r="G10" s="29">
        <v>0.09</v>
      </c>
      <c r="H10" s="27">
        <v>0.27</v>
      </c>
      <c r="I10" s="29">
        <v>0.28999999999999998</v>
      </c>
      <c r="J10" s="27">
        <v>0.28000000000000003</v>
      </c>
      <c r="K10" s="29">
        <v>0.35</v>
      </c>
      <c r="L10" s="27">
        <v>0.27</v>
      </c>
      <c r="M10" s="29">
        <v>0.4</v>
      </c>
      <c r="N10" s="27">
        <v>0.42</v>
      </c>
      <c r="O10" s="29">
        <v>0.56000000000000005</v>
      </c>
      <c r="P10" s="27">
        <v>0.54</v>
      </c>
      <c r="Q10" s="29">
        <v>0.59</v>
      </c>
      <c r="R10" s="27">
        <v>0.56000000000000005</v>
      </c>
      <c r="S10" s="43">
        <f t="shared" si="1"/>
        <v>1.999999999999999E-2</v>
      </c>
      <c r="T10" s="37">
        <f>'Graphiques DI'!$B$22 + 'Graphiques DI'!$B$21</f>
        <v>0.24394761549869223</v>
      </c>
      <c r="U10" s="37">
        <f>'Graphiques DI'!$B$21</f>
        <v>8.6366534417611163E-2</v>
      </c>
      <c r="V10" s="37">
        <f>'Graphiques DI'!$B$21</f>
        <v>8.6366534417611163E-2</v>
      </c>
      <c r="W10" s="27">
        <f t="shared" si="2"/>
        <v>0.06</v>
      </c>
      <c r="X10" s="65">
        <f>'Graphiques DI'!$B$34 + 'Graphiques DI'!$B$33</f>
        <v>0.7914293766543683</v>
      </c>
      <c r="Y10" s="37">
        <f>'Graphiques DI'!$B$33</f>
        <v>0.19746991719490897</v>
      </c>
      <c r="Z10" s="37">
        <f>'Graphiques DI'!$B$33</f>
        <v>0.19746991719490897</v>
      </c>
      <c r="AA10" s="29">
        <f t="shared" si="3"/>
        <v>0.16</v>
      </c>
      <c r="AB10" s="65">
        <f>'Graphiques DI'!$B$46 + 'Graphiques DI'!$B$45</f>
        <v>0.35111461720628612</v>
      </c>
      <c r="AC10" s="37">
        <f>'Graphiques DI'!$B$45</f>
        <v>0.14097948207115094</v>
      </c>
      <c r="AD10" s="37">
        <f>'Graphiques DI'!$B$45</f>
        <v>0.14097948207115094</v>
      </c>
      <c r="AE10" s="27">
        <f t="shared" si="4"/>
        <v>0.19</v>
      </c>
      <c r="AF10" s="65">
        <f>'Graphiques DI'!$B$58 + 'Graphiques DI'!$B$57</f>
        <v>0.43779293159103938</v>
      </c>
      <c r="AG10" s="37">
        <f>'Graphiques DI'!$B$57</f>
        <v>0.14198212078022857</v>
      </c>
      <c r="AH10" s="37">
        <f>'Graphiques DI'!$B$57</f>
        <v>0.14198212078022857</v>
      </c>
      <c r="AI10" s="29">
        <f t="shared" si="5"/>
        <v>0.21999999999999997</v>
      </c>
      <c r="AJ10" s="65">
        <f>'Graphiques DI'!$B$70 + 'Graphiques DE'!$B$69</f>
        <v>0.48568952672504123</v>
      </c>
      <c r="AK10" s="37">
        <f>'Graphiques DI'!$B$69</f>
        <v>0.1439931563072003</v>
      </c>
      <c r="AL10" s="37">
        <f>'Graphiques DI'!$B$69</f>
        <v>0.1439931563072003</v>
      </c>
      <c r="AM10" s="27">
        <f t="shared" si="6"/>
        <v>0.12000000000000002</v>
      </c>
      <c r="AN10" s="65">
        <f>'Graphiques DI'!$B$82 + 'Graphiques DI'!$B$81</f>
        <v>0.49733375026774096</v>
      </c>
      <c r="AO10" s="37">
        <f>'Graphiques DI'!$B$81</f>
        <v>0.14568510161909229</v>
      </c>
      <c r="AP10" s="37">
        <f>'Graphiques DI'!$B$81</f>
        <v>0.14568510161909229</v>
      </c>
      <c r="AQ10" s="29">
        <f t="shared" si="7"/>
        <v>0.18999999999999997</v>
      </c>
      <c r="AR10" s="65">
        <f>'Graphiques DI'!$B$94 + 'Graphiques DI'!$B$93</f>
        <v>0.51776807482645537</v>
      </c>
      <c r="AS10" s="37">
        <f>'Graphiques DI'!$B$93</f>
        <v>0.15748429104267167</v>
      </c>
      <c r="AT10" s="37">
        <f>'Graphiques DI'!$B$93</f>
        <v>0.15748429104267167</v>
      </c>
      <c r="AU10" s="27">
        <f t="shared" si="8"/>
        <v>8.0000000000000016E-2</v>
      </c>
      <c r="AV10" s="65">
        <f>'Graphiques DI'!$B$106 + 'Graphiques DI'!$B$105</f>
        <v>0.42151917624352131</v>
      </c>
      <c r="AW10" s="37">
        <f>'Graphiques DI'!$B$105</f>
        <v>0.12627593300027815</v>
      </c>
      <c r="AX10" s="37">
        <f>'Graphiques DI'!$B$105</f>
        <v>0.12627593300027815</v>
      </c>
      <c r="AY10" s="29">
        <f t="shared" si="9"/>
        <v>0.16000000000000003</v>
      </c>
      <c r="AZ10" s="65">
        <f>'Graphiques DI'!$B$118 + 'Graphiques DI'!$B$117</f>
        <v>0.56299539567767609</v>
      </c>
      <c r="BA10" s="37">
        <f>'Graphiques DI'!$B$117</f>
        <v>0.15238728756956804</v>
      </c>
      <c r="BB10" s="37">
        <f>'Graphiques DI'!$B$117</f>
        <v>0.15238728756956804</v>
      </c>
      <c r="BC10" s="27">
        <f t="shared" si="10"/>
        <v>7.0000000000000007E-2</v>
      </c>
      <c r="BD10" s="65">
        <f>'Graphiques DI'!$B$130 + 'Graphiques DI'!$B$129</f>
        <v>0.6651031343852678</v>
      </c>
      <c r="BE10" s="37">
        <f>'Graphiques DI'!$B$129</f>
        <v>0.1768193506014839</v>
      </c>
      <c r="BF10" s="37">
        <f>'Graphiques DI'!$B$129</f>
        <v>0.1768193506014839</v>
      </c>
      <c r="BG10" s="29">
        <f t="shared" si="11"/>
        <v>0.16999999999999993</v>
      </c>
      <c r="BH10" s="65">
        <f>'Graphiques DI'!$B$142 + 'Graphiques DI'!$B$141</f>
        <v>0.82807308937029012</v>
      </c>
      <c r="BI10" s="37">
        <f>'Graphiques DI'!$B$141</f>
        <v>0.16741092720812772</v>
      </c>
      <c r="BJ10" s="37">
        <f>'Graphiques DI'!$B$141</f>
        <v>0.16741092720812772</v>
      </c>
      <c r="BK10" s="27">
        <f t="shared" si="12"/>
        <v>0.14000000000000001</v>
      </c>
      <c r="BL10" s="65">
        <f>'Graphiques DI'!$B$154 + 'Graphiques DI'!$B$153</f>
        <v>0.79631200048020223</v>
      </c>
      <c r="BM10" s="37">
        <f>'Graphiques DI'!$B$153</f>
        <v>0.16058227075047252</v>
      </c>
      <c r="BN10" s="37">
        <f>'Graphiques DI'!$B$153</f>
        <v>0.16058227075047252</v>
      </c>
      <c r="BO10" s="29">
        <f t="shared" si="13"/>
        <v>0.14000000000000001</v>
      </c>
      <c r="BP10" s="65">
        <f>'Graphiques DI'!$B$166 + 'Graphiques DI'!$B$165</f>
        <v>0.86801717940645329</v>
      </c>
      <c r="BQ10" s="37">
        <f>'Graphiques DI'!$B$165</f>
        <v>0.16717934156861533</v>
      </c>
      <c r="BR10" s="37">
        <f>'Graphiques DI'!$B$165</f>
        <v>0.16717934156861533</v>
      </c>
      <c r="BS10" s="27">
        <f t="shared" si="14"/>
        <v>0.25</v>
      </c>
      <c r="BT10" s="65">
        <f>'Graphiques DI'!$B$178 + 'Graphiques DI'!$B$177</f>
        <v>0.9076186722789481</v>
      </c>
      <c r="BU10" s="37">
        <f>'Graphiques DI'!$B$177</f>
        <v>0.16514569930597517</v>
      </c>
      <c r="BV10" s="37">
        <f>'Graphiques DI'!$B$177</f>
        <v>0.16514569930597517</v>
      </c>
    </row>
    <row r="11" spans="1:74">
      <c r="A11" s="72">
        <v>43466</v>
      </c>
      <c r="B11" s="68">
        <f t="shared" si="0"/>
        <v>10</v>
      </c>
      <c r="C11" s="19">
        <v>52891346</v>
      </c>
      <c r="D11" s="68" t="e">
        <f>NA()</f>
        <v>#N/A</v>
      </c>
      <c r="E11" s="29">
        <v>0.09</v>
      </c>
      <c r="F11" s="27">
        <v>0.38</v>
      </c>
      <c r="G11" s="29">
        <v>0.25</v>
      </c>
      <c r="H11" s="27">
        <v>0.08</v>
      </c>
      <c r="I11" s="29">
        <v>7.0000000000000007E-2</v>
      </c>
      <c r="J11" s="27">
        <v>0.16</v>
      </c>
      <c r="K11" s="29">
        <v>0.16</v>
      </c>
      <c r="L11" s="27">
        <v>0.19</v>
      </c>
      <c r="M11" s="29">
        <v>0.24</v>
      </c>
      <c r="N11" s="27">
        <v>0.35</v>
      </c>
      <c r="O11" s="29">
        <v>0.73</v>
      </c>
      <c r="P11" s="27">
        <v>0.68</v>
      </c>
      <c r="Q11" s="29">
        <v>0.73</v>
      </c>
      <c r="R11" s="27">
        <v>0.81</v>
      </c>
      <c r="S11" s="43">
        <f t="shared" si="1"/>
        <v>0.12</v>
      </c>
      <c r="T11" s="37">
        <f>'Graphiques DI'!$B$22 + 'Graphiques DI'!$B$21</f>
        <v>0.24394761549869223</v>
      </c>
      <c r="U11" s="37">
        <f>'Graphiques DI'!$B$21</f>
        <v>8.6366534417611163E-2</v>
      </c>
      <c r="V11" s="37">
        <f>'Graphiques DI'!$B$21</f>
        <v>8.6366534417611163E-2</v>
      </c>
      <c r="W11" s="27">
        <f t="shared" si="2"/>
        <v>0.36</v>
      </c>
      <c r="X11" s="65">
        <f>'Graphiques DI'!$B$34 + 'Graphiques DI'!$B$33</f>
        <v>0.7914293766543683</v>
      </c>
      <c r="Y11" s="37">
        <f>'Graphiques DI'!$B$33</f>
        <v>0.19746991719490897</v>
      </c>
      <c r="Z11" s="37">
        <f>'Graphiques DI'!$B$33</f>
        <v>0.19746991719490897</v>
      </c>
      <c r="AA11" s="29">
        <f t="shared" si="3"/>
        <v>3.999999999999998E-2</v>
      </c>
      <c r="AB11" s="65">
        <f>'Graphiques DI'!$B$46 + 'Graphiques DI'!$B$45</f>
        <v>0.35111461720628612</v>
      </c>
      <c r="AC11" s="37">
        <f>'Graphiques DI'!$B$45</f>
        <v>0.14097948207115094</v>
      </c>
      <c r="AD11" s="37">
        <f>'Graphiques DI'!$B$45</f>
        <v>0.14097948207115094</v>
      </c>
      <c r="AE11" s="27">
        <f t="shared" si="4"/>
        <v>0.22999999999999998</v>
      </c>
      <c r="AF11" s="65">
        <f>'Graphiques DI'!$B$58 + 'Graphiques DI'!$B$57</f>
        <v>0.43779293159103938</v>
      </c>
      <c r="AG11" s="37">
        <f>'Graphiques DI'!$B$57</f>
        <v>0.14198212078022857</v>
      </c>
      <c r="AH11" s="37">
        <f>'Graphiques DI'!$B$57</f>
        <v>0.14198212078022857</v>
      </c>
      <c r="AI11" s="29">
        <f t="shared" si="5"/>
        <v>0.39</v>
      </c>
      <c r="AJ11" s="65">
        <f>'Graphiques DI'!$B$70 + 'Graphiques DE'!$B$69</f>
        <v>0.48568952672504123</v>
      </c>
      <c r="AK11" s="37">
        <f>'Graphiques DI'!$B$69</f>
        <v>0.1439931563072003</v>
      </c>
      <c r="AL11" s="37">
        <f>'Graphiques DI'!$B$69</f>
        <v>0.1439931563072003</v>
      </c>
      <c r="AM11" s="27">
        <f t="shared" si="6"/>
        <v>0.37</v>
      </c>
      <c r="AN11" s="65">
        <f>'Graphiques DI'!$B$82 + 'Graphiques DI'!$B$81</f>
        <v>0.49733375026774096</v>
      </c>
      <c r="AO11" s="37">
        <f>'Graphiques DI'!$B$81</f>
        <v>0.14568510161909229</v>
      </c>
      <c r="AP11" s="37">
        <f>'Graphiques DI'!$B$81</f>
        <v>0.14568510161909229</v>
      </c>
      <c r="AQ11" s="29">
        <f t="shared" si="7"/>
        <v>0.38</v>
      </c>
      <c r="AR11" s="65">
        <f>'Graphiques DI'!$B$94 + 'Graphiques DI'!$B$93</f>
        <v>0.51776807482645537</v>
      </c>
      <c r="AS11" s="37">
        <f>'Graphiques DI'!$B$93</f>
        <v>0.15748429104267167</v>
      </c>
      <c r="AT11" s="37">
        <f>'Graphiques DI'!$B$93</f>
        <v>0.15748429104267167</v>
      </c>
      <c r="AU11" s="27">
        <f t="shared" si="8"/>
        <v>0.26</v>
      </c>
      <c r="AV11" s="65">
        <f>'Graphiques DI'!$B$106 + 'Graphiques DI'!$B$105</f>
        <v>0.42151917624352131</v>
      </c>
      <c r="AW11" s="37">
        <f>'Graphiques DI'!$B$105</f>
        <v>0.12627593300027815</v>
      </c>
      <c r="AX11" s="37">
        <f>'Graphiques DI'!$B$105</f>
        <v>0.12627593300027815</v>
      </c>
      <c r="AY11" s="29">
        <f t="shared" si="9"/>
        <v>0.37</v>
      </c>
      <c r="AZ11" s="65">
        <f>'Graphiques DI'!$B$118 + 'Graphiques DI'!$B$117</f>
        <v>0.56299539567767609</v>
      </c>
      <c r="BA11" s="37">
        <f>'Graphiques DI'!$B$117</f>
        <v>0.15238728756956804</v>
      </c>
      <c r="BB11" s="37">
        <f>'Graphiques DI'!$B$117</f>
        <v>0.15238728756956804</v>
      </c>
      <c r="BC11" s="27">
        <f t="shared" si="10"/>
        <v>0.35</v>
      </c>
      <c r="BD11" s="65">
        <f>'Graphiques DI'!$B$130 + 'Graphiques DI'!$B$129</f>
        <v>0.6651031343852678</v>
      </c>
      <c r="BE11" s="37">
        <f>'Graphiques DI'!$B$129</f>
        <v>0.1768193506014839</v>
      </c>
      <c r="BF11" s="37">
        <f>'Graphiques DI'!$B$129</f>
        <v>0.1768193506014839</v>
      </c>
      <c r="BG11" s="29">
        <f t="shared" si="11"/>
        <v>5.0000000000000044E-2</v>
      </c>
      <c r="BH11" s="65">
        <f>'Graphiques DI'!$B$142 + 'Graphiques DI'!$B$141</f>
        <v>0.82807308937029012</v>
      </c>
      <c r="BI11" s="37">
        <f>'Graphiques DI'!$B$141</f>
        <v>0.16741092720812772</v>
      </c>
      <c r="BJ11" s="37">
        <f>'Graphiques DI'!$B$141</f>
        <v>0.16741092720812772</v>
      </c>
      <c r="BK11" s="27">
        <f t="shared" si="12"/>
        <v>0.12</v>
      </c>
      <c r="BL11" s="65">
        <f>'Graphiques DI'!$B$154 + 'Graphiques DI'!$B$153</f>
        <v>0.79631200048020223</v>
      </c>
      <c r="BM11" s="37">
        <f>'Graphiques DI'!$B$153</f>
        <v>0.16058227075047252</v>
      </c>
      <c r="BN11" s="37">
        <f>'Graphiques DI'!$B$153</f>
        <v>0.16058227075047252</v>
      </c>
      <c r="BO11" s="29">
        <f t="shared" si="13"/>
        <v>0.10999999999999999</v>
      </c>
      <c r="BP11" s="65">
        <f>'Graphiques DI'!$B$166 + 'Graphiques DI'!$B$165</f>
        <v>0.86801717940645329</v>
      </c>
      <c r="BQ11" s="37">
        <f>'Graphiques DI'!$B$165</f>
        <v>0.16717934156861533</v>
      </c>
      <c r="BR11" s="37">
        <f>'Graphiques DI'!$B$165</f>
        <v>0.16717934156861533</v>
      </c>
      <c r="BS11" s="27">
        <f t="shared" si="14"/>
        <v>0.10999999999999999</v>
      </c>
      <c r="BT11" s="65">
        <f>'Graphiques DI'!$B$178 + 'Graphiques DI'!$B$177</f>
        <v>0.9076186722789481</v>
      </c>
      <c r="BU11" s="37">
        <f>'Graphiques DI'!$B$177</f>
        <v>0.16514569930597517</v>
      </c>
      <c r="BV11" s="37">
        <f>'Graphiques DI'!$B$177</f>
        <v>0.16514569930597517</v>
      </c>
    </row>
    <row r="12" spans="1:74">
      <c r="A12" s="72">
        <v>43466</v>
      </c>
      <c r="B12" s="68">
        <f t="shared" si="0"/>
        <v>11</v>
      </c>
      <c r="C12" s="19">
        <v>52891330</v>
      </c>
      <c r="D12" s="68" t="e">
        <f>NA()</f>
        <v>#N/A</v>
      </c>
      <c r="E12" s="29">
        <v>0.21</v>
      </c>
      <c r="F12" s="27">
        <v>0.74</v>
      </c>
      <c r="G12" s="29">
        <v>0.28999999999999998</v>
      </c>
      <c r="H12" s="27">
        <v>0.31</v>
      </c>
      <c r="I12" s="29">
        <v>0.46</v>
      </c>
      <c r="J12" s="27">
        <v>0.53</v>
      </c>
      <c r="K12" s="29">
        <v>0.54</v>
      </c>
      <c r="L12" s="27">
        <v>0.45</v>
      </c>
      <c r="M12" s="29">
        <v>0.61</v>
      </c>
      <c r="N12" s="27">
        <v>0.7</v>
      </c>
      <c r="O12" s="29">
        <v>0.78</v>
      </c>
      <c r="P12" s="27">
        <v>0.8</v>
      </c>
      <c r="Q12" s="29">
        <v>0.84</v>
      </c>
      <c r="R12" s="27">
        <v>0.92</v>
      </c>
      <c r="S12" s="43">
        <f t="shared" si="1"/>
        <v>7.9999999999999988E-2</v>
      </c>
      <c r="T12" s="37">
        <f>'Graphiques DI'!$B$22 + 'Graphiques DI'!$B$21</f>
        <v>0.24394761549869223</v>
      </c>
      <c r="U12" s="37">
        <f>'Graphiques DI'!$B$21</f>
        <v>8.6366534417611163E-2</v>
      </c>
      <c r="V12" s="37">
        <f>'Graphiques DI'!$B$21</f>
        <v>8.6366534417611163E-2</v>
      </c>
      <c r="W12" s="27">
        <f t="shared" si="2"/>
        <v>0.42</v>
      </c>
      <c r="X12" s="65">
        <f>'Graphiques DI'!$B$34 + 'Graphiques DI'!$B$33</f>
        <v>0.7914293766543683</v>
      </c>
      <c r="Y12" s="37">
        <f>'Graphiques DI'!$B$33</f>
        <v>0.19746991719490897</v>
      </c>
      <c r="Z12" s="37">
        <f>'Graphiques DI'!$B$33</f>
        <v>0.19746991719490897</v>
      </c>
      <c r="AA12" s="29">
        <f t="shared" si="3"/>
        <v>0.24999999999999997</v>
      </c>
      <c r="AB12" s="65">
        <f>'Graphiques DI'!$B$46 + 'Graphiques DI'!$B$45</f>
        <v>0.35111461720628612</v>
      </c>
      <c r="AC12" s="37">
        <f>'Graphiques DI'!$B$45</f>
        <v>0.14097948207115094</v>
      </c>
      <c r="AD12" s="37">
        <f>'Graphiques DI'!$B$45</f>
        <v>0.14097948207115094</v>
      </c>
      <c r="AE12" s="27">
        <f t="shared" si="4"/>
        <v>0.18</v>
      </c>
      <c r="AF12" s="65">
        <f>'Graphiques DI'!$B$58 + 'Graphiques DI'!$B$57</f>
        <v>0.43779293159103938</v>
      </c>
      <c r="AG12" s="37">
        <f>'Graphiques DI'!$B$57</f>
        <v>0.14198212078022857</v>
      </c>
      <c r="AH12" s="37">
        <f>'Graphiques DI'!$B$57</f>
        <v>0.14198212078022857</v>
      </c>
      <c r="AI12" s="29">
        <f t="shared" si="5"/>
        <v>0.34</v>
      </c>
      <c r="AJ12" s="65">
        <f>'Graphiques DI'!$B$70 + 'Graphiques DE'!$B$69</f>
        <v>0.48568952672504123</v>
      </c>
      <c r="AK12" s="37">
        <f>'Graphiques DI'!$B$69</f>
        <v>0.1439931563072003</v>
      </c>
      <c r="AL12" s="37">
        <f>'Graphiques DI'!$B$69</f>
        <v>0.1439931563072003</v>
      </c>
      <c r="AM12" s="27">
        <f t="shared" si="6"/>
        <v>0.47000000000000003</v>
      </c>
      <c r="AN12" s="65">
        <f>'Graphiques DI'!$B$82 + 'Graphiques DI'!$B$81</f>
        <v>0.49733375026774096</v>
      </c>
      <c r="AO12" s="37">
        <f>'Graphiques DI'!$B$81</f>
        <v>0.14568510161909229</v>
      </c>
      <c r="AP12" s="37">
        <f>'Graphiques DI'!$B$81</f>
        <v>0.14568510161909229</v>
      </c>
      <c r="AQ12" s="29">
        <f t="shared" si="7"/>
        <v>0.44000000000000006</v>
      </c>
      <c r="AR12" s="65">
        <f>'Graphiques DI'!$B$94 + 'Graphiques DI'!$B$93</f>
        <v>0.51776807482645537</v>
      </c>
      <c r="AS12" s="37">
        <f>'Graphiques DI'!$B$93</f>
        <v>0.15748429104267167</v>
      </c>
      <c r="AT12" s="37">
        <f>'Graphiques DI'!$B$93</f>
        <v>0.15748429104267167</v>
      </c>
      <c r="AU12" s="27">
        <f t="shared" si="8"/>
        <v>0.34</v>
      </c>
      <c r="AV12" s="65">
        <f>'Graphiques DI'!$B$106 + 'Graphiques DI'!$B$105</f>
        <v>0.42151917624352131</v>
      </c>
      <c r="AW12" s="37">
        <f>'Graphiques DI'!$B$105</f>
        <v>0.12627593300027815</v>
      </c>
      <c r="AX12" s="37">
        <f>'Graphiques DI'!$B$105</f>
        <v>0.12627593300027815</v>
      </c>
      <c r="AY12" s="29">
        <f t="shared" si="9"/>
        <v>0.55000000000000004</v>
      </c>
      <c r="AZ12" s="65">
        <f>'Graphiques DI'!$B$118 + 'Graphiques DI'!$B$117</f>
        <v>0.56299539567767609</v>
      </c>
      <c r="BA12" s="37">
        <f>'Graphiques DI'!$B$117</f>
        <v>0.15238728756956804</v>
      </c>
      <c r="BB12" s="37">
        <f>'Graphiques DI'!$B$117</f>
        <v>0.15238728756956804</v>
      </c>
      <c r="BC12" s="27">
        <f t="shared" si="10"/>
        <v>0.56999999999999995</v>
      </c>
      <c r="BD12" s="65">
        <f>'Graphiques DI'!$B$130 + 'Graphiques DI'!$B$129</f>
        <v>0.6651031343852678</v>
      </c>
      <c r="BE12" s="37">
        <f>'Graphiques DI'!$B$129</f>
        <v>0.1768193506014839</v>
      </c>
      <c r="BF12" s="37">
        <f>'Graphiques DI'!$B$129</f>
        <v>0.1768193506014839</v>
      </c>
      <c r="BG12" s="29">
        <f t="shared" si="11"/>
        <v>0.17000000000000004</v>
      </c>
      <c r="BH12" s="65">
        <f>'Graphiques DI'!$B$142 + 'Graphiques DI'!$B$141</f>
        <v>0.82807308937029012</v>
      </c>
      <c r="BI12" s="37">
        <f>'Graphiques DI'!$B$141</f>
        <v>0.16741092720812772</v>
      </c>
      <c r="BJ12" s="37">
        <f>'Graphiques DI'!$B$141</f>
        <v>0.16741092720812772</v>
      </c>
      <c r="BK12" s="27">
        <f t="shared" si="12"/>
        <v>0.37000000000000005</v>
      </c>
      <c r="BL12" s="65">
        <f>'Graphiques DI'!$B$154 + 'Graphiques DI'!$B$153</f>
        <v>0.79631200048020223</v>
      </c>
      <c r="BM12" s="37">
        <f>'Graphiques DI'!$B$153</f>
        <v>0.16058227075047252</v>
      </c>
      <c r="BN12" s="37">
        <f>'Graphiques DI'!$B$153</f>
        <v>0.16058227075047252</v>
      </c>
      <c r="BO12" s="29">
        <f t="shared" si="13"/>
        <v>0.49999999999999994</v>
      </c>
      <c r="BP12" s="65">
        <f>'Graphiques DI'!$B$166 + 'Graphiques DI'!$B$165</f>
        <v>0.86801717940645329</v>
      </c>
      <c r="BQ12" s="37">
        <f>'Graphiques DI'!$B$165</f>
        <v>0.16717934156861533</v>
      </c>
      <c r="BR12" s="37">
        <f>'Graphiques DI'!$B$165</f>
        <v>0.16717934156861533</v>
      </c>
      <c r="BS12" s="27">
        <f t="shared" si="14"/>
        <v>0.33000000000000007</v>
      </c>
      <c r="BT12" s="65">
        <f>'Graphiques DI'!$B$178 + 'Graphiques DI'!$B$177</f>
        <v>0.9076186722789481</v>
      </c>
      <c r="BU12" s="37">
        <f>'Graphiques DI'!$B$177</f>
        <v>0.16514569930597517</v>
      </c>
      <c r="BV12" s="37">
        <f>'Graphiques DI'!$B$177</f>
        <v>0.16514569930597517</v>
      </c>
    </row>
    <row r="13" spans="1:74">
      <c r="A13" s="72">
        <v>43466</v>
      </c>
      <c r="B13" s="68">
        <f t="shared" si="0"/>
        <v>12</v>
      </c>
      <c r="C13" s="19">
        <v>52882852</v>
      </c>
      <c r="D13" s="68" t="e">
        <f>NA()</f>
        <v>#N/A</v>
      </c>
      <c r="E13" s="29">
        <v>0.13</v>
      </c>
      <c r="F13" s="27">
        <v>0.32</v>
      </c>
      <c r="G13" s="29">
        <v>0.04</v>
      </c>
      <c r="H13" s="27">
        <v>0.13</v>
      </c>
      <c r="I13" s="29">
        <v>0.12</v>
      </c>
      <c r="J13" s="27">
        <v>0.06</v>
      </c>
      <c r="K13" s="29">
        <v>0.1</v>
      </c>
      <c r="L13" s="27">
        <v>0.11</v>
      </c>
      <c r="M13" s="29">
        <v>0.06</v>
      </c>
      <c r="N13" s="27">
        <v>0.13</v>
      </c>
      <c r="O13" s="29">
        <v>0.61</v>
      </c>
      <c r="P13" s="27">
        <v>0.43</v>
      </c>
      <c r="Q13" s="29">
        <v>0.34</v>
      </c>
      <c r="R13" s="27">
        <v>0.59</v>
      </c>
      <c r="S13" s="43">
        <f t="shared" si="1"/>
        <v>4.0000000000000008E-2</v>
      </c>
      <c r="T13" s="37">
        <f>'Graphiques DI'!$B$22 + 'Graphiques DI'!$B$21</f>
        <v>0.24394761549869223</v>
      </c>
      <c r="U13" s="37">
        <f>'Graphiques DI'!$B$21</f>
        <v>8.6366534417611163E-2</v>
      </c>
      <c r="V13" s="37">
        <f>'Graphiques DI'!$B$21</f>
        <v>8.6366534417611163E-2</v>
      </c>
      <c r="W13" s="27">
        <f t="shared" si="2"/>
        <v>0.3</v>
      </c>
      <c r="X13" s="65">
        <f>'Graphiques DI'!$B$34 + 'Graphiques DI'!$B$33</f>
        <v>0.7914293766543683</v>
      </c>
      <c r="Y13" s="37">
        <f>'Graphiques DI'!$B$33</f>
        <v>0.19746991719490897</v>
      </c>
      <c r="Z13" s="37">
        <f>'Graphiques DI'!$B$33</f>
        <v>0.19746991719490897</v>
      </c>
      <c r="AA13" s="29">
        <f t="shared" si="3"/>
        <v>0.37</v>
      </c>
      <c r="AB13" s="65">
        <f>'Graphiques DI'!$B$46 + 'Graphiques DI'!$B$45</f>
        <v>0.35111461720628612</v>
      </c>
      <c r="AC13" s="37">
        <f>'Graphiques DI'!$B$45</f>
        <v>0.14097948207115094</v>
      </c>
      <c r="AD13" s="37">
        <f>'Graphiques DI'!$B$45</f>
        <v>0.14097948207115094</v>
      </c>
      <c r="AE13" s="27">
        <f t="shared" si="4"/>
        <v>0.08</v>
      </c>
      <c r="AF13" s="65">
        <f>'Graphiques DI'!$B$58 + 'Graphiques DI'!$B$57</f>
        <v>0.43779293159103938</v>
      </c>
      <c r="AG13" s="37">
        <f>'Graphiques DI'!$B$57</f>
        <v>0.14198212078022857</v>
      </c>
      <c r="AH13" s="37">
        <f>'Graphiques DI'!$B$57</f>
        <v>0.14198212078022857</v>
      </c>
      <c r="AI13" s="29">
        <f t="shared" si="5"/>
        <v>5.0000000000000017E-2</v>
      </c>
      <c r="AJ13" s="65">
        <f>'Graphiques DI'!$B$70 + 'Graphiques DE'!$B$69</f>
        <v>0.48568952672504123</v>
      </c>
      <c r="AK13" s="37">
        <f>'Graphiques DI'!$B$69</f>
        <v>0.1439931563072003</v>
      </c>
      <c r="AL13" s="37">
        <f>'Graphiques DI'!$B$69</f>
        <v>0.1439931563072003</v>
      </c>
      <c r="AM13" s="27">
        <f t="shared" si="6"/>
        <v>8.0000000000000016E-2</v>
      </c>
      <c r="AN13" s="65">
        <f>'Graphiques DI'!$B$82 + 'Graphiques DI'!$B$81</f>
        <v>0.49733375026774096</v>
      </c>
      <c r="AO13" s="37">
        <f>'Graphiques DI'!$B$81</f>
        <v>0.14568510161909229</v>
      </c>
      <c r="AP13" s="37">
        <f>'Graphiques DI'!$B$81</f>
        <v>0.14568510161909229</v>
      </c>
      <c r="AQ13" s="29">
        <f t="shared" si="7"/>
        <v>0.13</v>
      </c>
      <c r="AR13" s="65">
        <f>'Graphiques DI'!$B$94 + 'Graphiques DI'!$B$93</f>
        <v>0.51776807482645537</v>
      </c>
      <c r="AS13" s="37">
        <f>'Graphiques DI'!$B$93</f>
        <v>0.15748429104267167</v>
      </c>
      <c r="AT13" s="37">
        <f>'Graphiques DI'!$B$93</f>
        <v>0.15748429104267167</v>
      </c>
      <c r="AU13" s="27">
        <f t="shared" si="8"/>
        <v>0.2</v>
      </c>
      <c r="AV13" s="65">
        <f>'Graphiques DI'!$B$106 + 'Graphiques DI'!$B$105</f>
        <v>0.42151917624352131</v>
      </c>
      <c r="AW13" s="37">
        <f>'Graphiques DI'!$B$105</f>
        <v>0.12627593300027815</v>
      </c>
      <c r="AX13" s="37">
        <f>'Graphiques DI'!$B$105</f>
        <v>0.12627593300027815</v>
      </c>
      <c r="AY13" s="29">
        <f t="shared" si="9"/>
        <v>0.35</v>
      </c>
      <c r="AZ13" s="65">
        <f>'Graphiques DI'!$B$118 + 'Graphiques DI'!$B$117</f>
        <v>0.56299539567767609</v>
      </c>
      <c r="BA13" s="37">
        <f>'Graphiques DI'!$B$117</f>
        <v>0.15238728756956804</v>
      </c>
      <c r="BB13" s="37">
        <f>'Graphiques DI'!$B$117</f>
        <v>0.15238728756956804</v>
      </c>
      <c r="BC13" s="27">
        <f t="shared" si="10"/>
        <v>0.4</v>
      </c>
      <c r="BD13" s="65">
        <f>'Graphiques DI'!$B$130 + 'Graphiques DI'!$B$129</f>
        <v>0.6651031343852678</v>
      </c>
      <c r="BE13" s="37">
        <f>'Graphiques DI'!$B$129</f>
        <v>0.1768193506014839</v>
      </c>
      <c r="BF13" s="37">
        <f>'Graphiques DI'!$B$129</f>
        <v>0.1768193506014839</v>
      </c>
      <c r="BG13" s="29">
        <f t="shared" si="11"/>
        <v>0.20000000000000007</v>
      </c>
      <c r="BH13" s="65">
        <f>'Graphiques DI'!$B$142 + 'Graphiques DI'!$B$141</f>
        <v>0.82807308937029012</v>
      </c>
      <c r="BI13" s="37">
        <f>'Graphiques DI'!$B$141</f>
        <v>0.16741092720812772</v>
      </c>
      <c r="BJ13" s="37">
        <f>'Graphiques DI'!$B$141</f>
        <v>0.16741092720812772</v>
      </c>
      <c r="BK13" s="27">
        <f t="shared" si="12"/>
        <v>0.36000000000000004</v>
      </c>
      <c r="BL13" s="65">
        <f>'Graphiques DI'!$B$154 + 'Graphiques DI'!$B$153</f>
        <v>0.79631200048020223</v>
      </c>
      <c r="BM13" s="37">
        <f>'Graphiques DI'!$B$153</f>
        <v>0.16058227075047252</v>
      </c>
      <c r="BN13" s="37">
        <f>'Graphiques DI'!$B$153</f>
        <v>0.16058227075047252</v>
      </c>
      <c r="BO13" s="29">
        <f t="shared" si="13"/>
        <v>0.53</v>
      </c>
      <c r="BP13" s="65">
        <f>'Graphiques DI'!$B$166 + 'Graphiques DI'!$B$165</f>
        <v>0.86801717940645329</v>
      </c>
      <c r="BQ13" s="37">
        <f>'Graphiques DI'!$B$165</f>
        <v>0.16717934156861533</v>
      </c>
      <c r="BR13" s="37">
        <f>'Graphiques DI'!$B$165</f>
        <v>0.16717934156861533</v>
      </c>
      <c r="BS13" s="27">
        <f t="shared" si="14"/>
        <v>0.32000000000000006</v>
      </c>
      <c r="BT13" s="65">
        <f>'Graphiques DI'!$B$178 + 'Graphiques DI'!$B$177</f>
        <v>0.9076186722789481</v>
      </c>
      <c r="BU13" s="37">
        <f>'Graphiques DI'!$B$177</f>
        <v>0.16514569930597517</v>
      </c>
      <c r="BV13" s="37">
        <f>'Graphiques DI'!$B$177</f>
        <v>0.16514569930597517</v>
      </c>
    </row>
    <row r="14" spans="1:74">
      <c r="A14" s="72">
        <v>43466</v>
      </c>
      <c r="B14" s="68">
        <f t="shared" si="0"/>
        <v>13</v>
      </c>
      <c r="C14" s="19">
        <v>52891342</v>
      </c>
      <c r="D14" s="68" t="e">
        <f>NA()</f>
        <v>#N/A</v>
      </c>
      <c r="E14" s="29">
        <v>0.09</v>
      </c>
      <c r="F14" s="27">
        <v>0.62</v>
      </c>
      <c r="G14" s="29">
        <v>0.41</v>
      </c>
      <c r="H14" s="27">
        <v>0.05</v>
      </c>
      <c r="I14" s="29">
        <v>0.17</v>
      </c>
      <c r="J14" s="27">
        <v>0.14000000000000001</v>
      </c>
      <c r="K14" s="29">
        <v>0.23</v>
      </c>
      <c r="L14" s="27">
        <v>0.31</v>
      </c>
      <c r="M14" s="29">
        <v>0.41</v>
      </c>
      <c r="N14" s="27">
        <v>0.53</v>
      </c>
      <c r="O14" s="29">
        <v>0.81</v>
      </c>
      <c r="P14" s="27">
        <v>0.79</v>
      </c>
      <c r="Q14" s="29">
        <v>0.87</v>
      </c>
      <c r="R14" s="27">
        <v>0.91</v>
      </c>
      <c r="S14" s="43">
        <f t="shared" si="1"/>
        <v>7.0000000000000007E-2</v>
      </c>
      <c r="T14" s="37">
        <f>'Graphiques DI'!$B$22 + 'Graphiques DI'!$B$21</f>
        <v>0.24394761549869223</v>
      </c>
      <c r="U14" s="37">
        <f>'Graphiques DI'!$B$21</f>
        <v>8.6366534417611163E-2</v>
      </c>
      <c r="V14" s="37">
        <f>'Graphiques DI'!$B$21</f>
        <v>8.6366534417611163E-2</v>
      </c>
      <c r="W14" s="27">
        <f t="shared" si="2"/>
        <v>0.27999999999999997</v>
      </c>
      <c r="X14" s="65">
        <f>'Graphiques DI'!$B$34 + 'Graphiques DI'!$B$33</f>
        <v>0.7914293766543683</v>
      </c>
      <c r="Y14" s="37">
        <f>'Graphiques DI'!$B$33</f>
        <v>0.19746991719490897</v>
      </c>
      <c r="Z14" s="37">
        <f>'Graphiques DI'!$B$33</f>
        <v>0.19746991719490897</v>
      </c>
      <c r="AA14" s="29">
        <f t="shared" si="3"/>
        <v>0.14999999999999997</v>
      </c>
      <c r="AB14" s="65">
        <f>'Graphiques DI'!$B$46 + 'Graphiques DI'!$B$45</f>
        <v>0.35111461720628612</v>
      </c>
      <c r="AC14" s="37">
        <f>'Graphiques DI'!$B$45</f>
        <v>0.14097948207115094</v>
      </c>
      <c r="AD14" s="37">
        <f>'Graphiques DI'!$B$45</f>
        <v>0.14097948207115094</v>
      </c>
      <c r="AE14" s="27">
        <f t="shared" si="4"/>
        <v>6.9999999999999993E-2</v>
      </c>
      <c r="AF14" s="65">
        <f>'Graphiques DI'!$B$58 + 'Graphiques DI'!$B$57</f>
        <v>0.43779293159103938</v>
      </c>
      <c r="AG14" s="37">
        <f>'Graphiques DI'!$B$57</f>
        <v>0.14198212078022857</v>
      </c>
      <c r="AH14" s="37">
        <f>'Graphiques DI'!$B$57</f>
        <v>0.14198212078022857</v>
      </c>
      <c r="AI14" s="29">
        <f t="shared" si="5"/>
        <v>4.0000000000000008E-2</v>
      </c>
      <c r="AJ14" s="65">
        <f>'Graphiques DI'!$B$70 + 'Graphiques DE'!$B$69</f>
        <v>0.48568952672504123</v>
      </c>
      <c r="AK14" s="37">
        <f>'Graphiques DI'!$B$69</f>
        <v>0.1439931563072003</v>
      </c>
      <c r="AL14" s="37">
        <f>'Graphiques DI'!$B$69</f>
        <v>0.1439931563072003</v>
      </c>
      <c r="AM14" s="27">
        <f t="shared" si="6"/>
        <v>1.999999999999999E-2</v>
      </c>
      <c r="AN14" s="65">
        <f>'Graphiques DI'!$B$82 + 'Graphiques DI'!$B$81</f>
        <v>0.49733375026774096</v>
      </c>
      <c r="AO14" s="37">
        <f>'Graphiques DI'!$B$81</f>
        <v>0.14568510161909229</v>
      </c>
      <c r="AP14" s="37">
        <f>'Graphiques DI'!$B$81</f>
        <v>0.14568510161909229</v>
      </c>
      <c r="AQ14" s="29">
        <f t="shared" si="7"/>
        <v>0.03</v>
      </c>
      <c r="AR14" s="65">
        <f>'Graphiques DI'!$B$94 + 'Graphiques DI'!$B$93</f>
        <v>0.51776807482645537</v>
      </c>
      <c r="AS14" s="37">
        <f>'Graphiques DI'!$B$93</f>
        <v>0.15748429104267167</v>
      </c>
      <c r="AT14" s="37">
        <f>'Graphiques DI'!$B$93</f>
        <v>0.15748429104267167</v>
      </c>
      <c r="AU14" s="27">
        <f t="shared" si="8"/>
        <v>0.13999999999999999</v>
      </c>
      <c r="AV14" s="65">
        <f>'Graphiques DI'!$B$106 + 'Graphiques DI'!$B$105</f>
        <v>0.42151917624352131</v>
      </c>
      <c r="AW14" s="37">
        <f>'Graphiques DI'!$B$105</f>
        <v>0.12627593300027815</v>
      </c>
      <c r="AX14" s="37">
        <f>'Graphiques DI'!$B$105</f>
        <v>0.12627593300027815</v>
      </c>
      <c r="AY14" s="29">
        <f t="shared" si="9"/>
        <v>0.16999999999999998</v>
      </c>
      <c r="AZ14" s="65">
        <f>'Graphiques DI'!$B$118 + 'Graphiques DI'!$B$117</f>
        <v>0.56299539567767609</v>
      </c>
      <c r="BA14" s="37">
        <f>'Graphiques DI'!$B$117</f>
        <v>0.15238728756956804</v>
      </c>
      <c r="BB14" s="37">
        <f>'Graphiques DI'!$B$117</f>
        <v>0.15238728756956804</v>
      </c>
      <c r="BC14" s="27">
        <f t="shared" si="10"/>
        <v>0.23000000000000004</v>
      </c>
      <c r="BD14" s="65">
        <f>'Graphiques DI'!$B$130 + 'Graphiques DI'!$B$129</f>
        <v>0.6651031343852678</v>
      </c>
      <c r="BE14" s="37">
        <f>'Graphiques DI'!$B$129</f>
        <v>0.1768193506014839</v>
      </c>
      <c r="BF14" s="37">
        <f>'Graphiques DI'!$B$129</f>
        <v>0.1768193506014839</v>
      </c>
      <c r="BG14" s="29">
        <f t="shared" si="11"/>
        <v>0.5</v>
      </c>
      <c r="BH14" s="65">
        <f>'Graphiques DI'!$B$142 + 'Graphiques DI'!$B$141</f>
        <v>0.82807308937029012</v>
      </c>
      <c r="BI14" s="37">
        <f>'Graphiques DI'!$B$141</f>
        <v>0.16741092720812772</v>
      </c>
      <c r="BJ14" s="37">
        <f>'Graphiques DI'!$B$141</f>
        <v>0.16741092720812772</v>
      </c>
      <c r="BK14" s="27">
        <f t="shared" si="12"/>
        <v>0.55000000000000004</v>
      </c>
      <c r="BL14" s="65">
        <f>'Graphiques DI'!$B$154 + 'Graphiques DI'!$B$153</f>
        <v>0.79631200048020223</v>
      </c>
      <c r="BM14" s="37">
        <f>'Graphiques DI'!$B$153</f>
        <v>0.16058227075047252</v>
      </c>
      <c r="BN14" s="37">
        <f>'Graphiques DI'!$B$153</f>
        <v>0.16058227075047252</v>
      </c>
      <c r="BO14" s="29">
        <f t="shared" si="13"/>
        <v>0.56000000000000005</v>
      </c>
      <c r="BP14" s="65">
        <f>'Graphiques DI'!$B$166 + 'Graphiques DI'!$B$165</f>
        <v>0.86801717940645329</v>
      </c>
      <c r="BQ14" s="37">
        <f>'Graphiques DI'!$B$165</f>
        <v>0.16717934156861533</v>
      </c>
      <c r="BR14" s="37">
        <f>'Graphiques DI'!$B$165</f>
        <v>0.16717934156861533</v>
      </c>
      <c r="BS14" s="27">
        <f t="shared" si="14"/>
        <v>0.55000000000000004</v>
      </c>
      <c r="BT14" s="65">
        <f>'Graphiques DI'!$B$178 + 'Graphiques DI'!$B$177</f>
        <v>0.9076186722789481</v>
      </c>
      <c r="BU14" s="37">
        <f>'Graphiques DI'!$B$177</f>
        <v>0.16514569930597517</v>
      </c>
      <c r="BV14" s="37">
        <f>'Graphiques DI'!$B$177</f>
        <v>0.16514569930597517</v>
      </c>
    </row>
    <row r="15" spans="1:74">
      <c r="A15" s="72">
        <v>43466</v>
      </c>
      <c r="B15" s="68">
        <f t="shared" si="0"/>
        <v>14</v>
      </c>
      <c r="C15" s="19">
        <v>52905985</v>
      </c>
      <c r="D15" s="68" t="e">
        <f>NA()</f>
        <v>#N/A</v>
      </c>
      <c r="E15" s="29">
        <v>0.16</v>
      </c>
      <c r="F15" s="27">
        <v>0.34</v>
      </c>
      <c r="G15" s="29">
        <v>0.26</v>
      </c>
      <c r="H15" s="27">
        <v>0.12</v>
      </c>
      <c r="I15" s="29">
        <v>0.13</v>
      </c>
      <c r="J15" s="27">
        <v>0.16</v>
      </c>
      <c r="K15" s="29">
        <v>0.2</v>
      </c>
      <c r="L15" s="27">
        <v>0.17</v>
      </c>
      <c r="M15" s="29">
        <v>0.24</v>
      </c>
      <c r="N15" s="27">
        <v>0.3</v>
      </c>
      <c r="O15" s="29">
        <v>0.31</v>
      </c>
      <c r="P15" s="27">
        <v>0.24</v>
      </c>
      <c r="Q15" s="29">
        <v>0.31</v>
      </c>
      <c r="R15" s="27">
        <v>0.36</v>
      </c>
      <c r="S15" s="43">
        <f t="shared" si="1"/>
        <v>0.13999999999999999</v>
      </c>
      <c r="T15" s="37">
        <f>'Graphiques DI'!$B$22 + 'Graphiques DI'!$B$21</f>
        <v>0.24394761549869223</v>
      </c>
      <c r="U15" s="37">
        <f>'Graphiques DI'!$B$21</f>
        <v>8.6366534417611163E-2</v>
      </c>
      <c r="V15" s="37">
        <f>'Graphiques DI'!$B$21</f>
        <v>8.6366534417611163E-2</v>
      </c>
      <c r="W15" s="27">
        <f t="shared" si="2"/>
        <v>0.23999999999999994</v>
      </c>
      <c r="X15" s="65">
        <f>'Graphiques DI'!$B$34 + 'Graphiques DI'!$B$33</f>
        <v>0.7914293766543683</v>
      </c>
      <c r="Y15" s="37">
        <f>'Graphiques DI'!$B$33</f>
        <v>0.19746991719490897</v>
      </c>
      <c r="Z15" s="37">
        <f>'Graphiques DI'!$B$33</f>
        <v>0.19746991719490897</v>
      </c>
      <c r="AA15" s="29">
        <f t="shared" si="3"/>
        <v>1.0000000000000009E-2</v>
      </c>
      <c r="AB15" s="65">
        <f>'Graphiques DI'!$B$46 + 'Graphiques DI'!$B$45</f>
        <v>0.35111461720628612</v>
      </c>
      <c r="AC15" s="37">
        <f>'Graphiques DI'!$B$45</f>
        <v>0.14097948207115094</v>
      </c>
      <c r="AD15" s="37">
        <f>'Graphiques DI'!$B$45</f>
        <v>0.14097948207115094</v>
      </c>
      <c r="AE15" s="27">
        <f t="shared" si="4"/>
        <v>0.1</v>
      </c>
      <c r="AF15" s="65">
        <f>'Graphiques DI'!$B$58 + 'Graphiques DI'!$B$57</f>
        <v>0.43779293159103938</v>
      </c>
      <c r="AG15" s="37">
        <f>'Graphiques DI'!$B$57</f>
        <v>0.14198212078022857</v>
      </c>
      <c r="AH15" s="37">
        <f>'Graphiques DI'!$B$57</f>
        <v>0.14198212078022857</v>
      </c>
      <c r="AI15" s="29">
        <f t="shared" si="5"/>
        <v>0.16999999999999998</v>
      </c>
      <c r="AJ15" s="65">
        <f>'Graphiques DI'!$B$70 + 'Graphiques DE'!$B$69</f>
        <v>0.48568952672504123</v>
      </c>
      <c r="AK15" s="37">
        <f>'Graphiques DI'!$B$69</f>
        <v>0.1439931563072003</v>
      </c>
      <c r="AL15" s="37">
        <f>'Graphiques DI'!$B$69</f>
        <v>0.1439931563072003</v>
      </c>
      <c r="AM15" s="27">
        <f t="shared" si="6"/>
        <v>0.18999999999999997</v>
      </c>
      <c r="AN15" s="65">
        <f>'Graphiques DI'!$B$82 + 'Graphiques DI'!$B$81</f>
        <v>0.49733375026774096</v>
      </c>
      <c r="AO15" s="37">
        <f>'Graphiques DI'!$B$81</f>
        <v>0.14568510161909229</v>
      </c>
      <c r="AP15" s="37">
        <f>'Graphiques DI'!$B$81</f>
        <v>0.14568510161909229</v>
      </c>
      <c r="AQ15" s="29">
        <f t="shared" si="7"/>
        <v>0.2</v>
      </c>
      <c r="AR15" s="65">
        <f>'Graphiques DI'!$B$94 + 'Graphiques DI'!$B$93</f>
        <v>0.51776807482645537</v>
      </c>
      <c r="AS15" s="37">
        <f>'Graphiques DI'!$B$93</f>
        <v>0.15748429104267167</v>
      </c>
      <c r="AT15" s="37">
        <f>'Graphiques DI'!$B$93</f>
        <v>0.15748429104267167</v>
      </c>
      <c r="AU15" s="27">
        <f t="shared" si="8"/>
        <v>0.1</v>
      </c>
      <c r="AV15" s="65">
        <f>'Graphiques DI'!$B$106 + 'Graphiques DI'!$B$105</f>
        <v>0.42151917624352131</v>
      </c>
      <c r="AW15" s="37">
        <f>'Graphiques DI'!$B$105</f>
        <v>0.12627593300027815</v>
      </c>
      <c r="AX15" s="37">
        <f>'Graphiques DI'!$B$105</f>
        <v>0.12627593300027815</v>
      </c>
      <c r="AY15" s="29">
        <f t="shared" si="9"/>
        <v>0.10999999999999999</v>
      </c>
      <c r="AZ15" s="65">
        <f>'Graphiques DI'!$B$118 + 'Graphiques DI'!$B$117</f>
        <v>0.56299539567767609</v>
      </c>
      <c r="BA15" s="37">
        <f>'Graphiques DI'!$B$117</f>
        <v>0.15238728756956804</v>
      </c>
      <c r="BB15" s="37">
        <f>'Graphiques DI'!$B$117</f>
        <v>0.15238728756956804</v>
      </c>
      <c r="BC15" s="27">
        <f t="shared" si="10"/>
        <v>0.13</v>
      </c>
      <c r="BD15" s="65">
        <f>'Graphiques DI'!$B$130 + 'Graphiques DI'!$B$129</f>
        <v>0.6651031343852678</v>
      </c>
      <c r="BE15" s="37">
        <f>'Graphiques DI'!$B$129</f>
        <v>0.1768193506014839</v>
      </c>
      <c r="BF15" s="37">
        <f>'Graphiques DI'!$B$129</f>
        <v>0.1768193506014839</v>
      </c>
      <c r="BG15" s="29">
        <f t="shared" si="11"/>
        <v>0.26999999999999996</v>
      </c>
      <c r="BH15" s="65">
        <f>'Graphiques DI'!$B$142 + 'Graphiques DI'!$B$141</f>
        <v>0.82807308937029012</v>
      </c>
      <c r="BI15" s="37">
        <f>'Graphiques DI'!$B$141</f>
        <v>0.16741092720812772</v>
      </c>
      <c r="BJ15" s="37">
        <f>'Graphiques DI'!$B$141</f>
        <v>0.16741092720812772</v>
      </c>
      <c r="BK15" s="27">
        <f t="shared" si="12"/>
        <v>0.41000000000000003</v>
      </c>
      <c r="BL15" s="65">
        <f>'Graphiques DI'!$B$154 + 'Graphiques DI'!$B$153</f>
        <v>0.79631200048020223</v>
      </c>
      <c r="BM15" s="37">
        <f>'Graphiques DI'!$B$153</f>
        <v>0.16058227075047252</v>
      </c>
      <c r="BN15" s="37">
        <f>'Graphiques DI'!$B$153</f>
        <v>0.16058227075047252</v>
      </c>
      <c r="BO15" s="29">
        <f t="shared" si="13"/>
        <v>0.37999999999999995</v>
      </c>
      <c r="BP15" s="65">
        <f>'Graphiques DI'!$B$166 + 'Graphiques DI'!$B$165</f>
        <v>0.86801717940645329</v>
      </c>
      <c r="BQ15" s="37">
        <f>'Graphiques DI'!$B$165</f>
        <v>0.16717934156861533</v>
      </c>
      <c r="BR15" s="37">
        <f>'Graphiques DI'!$B$165</f>
        <v>0.16717934156861533</v>
      </c>
      <c r="BS15" s="27">
        <f t="shared" si="14"/>
        <v>0.33999999999999997</v>
      </c>
      <c r="BT15" s="65">
        <f>'Graphiques DI'!$B$178 + 'Graphiques DI'!$B$177</f>
        <v>0.9076186722789481</v>
      </c>
      <c r="BU15" s="37">
        <f>'Graphiques DI'!$B$177</f>
        <v>0.16514569930597517</v>
      </c>
      <c r="BV15" s="37">
        <f>'Graphiques DI'!$B$177</f>
        <v>0.16514569930597517</v>
      </c>
    </row>
    <row r="16" spans="1:74">
      <c r="A16" s="72">
        <v>43466</v>
      </c>
      <c r="B16" s="68">
        <f t="shared" si="0"/>
        <v>15</v>
      </c>
      <c r="C16" s="19">
        <v>52905989</v>
      </c>
      <c r="D16" s="68" t="e">
        <f>NA()</f>
        <v>#N/A</v>
      </c>
      <c r="E16" s="29">
        <v>0.3</v>
      </c>
      <c r="F16" s="27">
        <v>0.57999999999999996</v>
      </c>
      <c r="G16" s="29">
        <v>0.25</v>
      </c>
      <c r="H16" s="27">
        <v>0.22</v>
      </c>
      <c r="I16" s="29">
        <v>0.3</v>
      </c>
      <c r="J16" s="27">
        <v>0.35</v>
      </c>
      <c r="K16" s="29">
        <v>0.4</v>
      </c>
      <c r="L16" s="27">
        <v>0.27</v>
      </c>
      <c r="M16" s="29">
        <v>0.35</v>
      </c>
      <c r="N16" s="27">
        <v>0.43</v>
      </c>
      <c r="O16" s="29">
        <v>0.57999999999999996</v>
      </c>
      <c r="P16" s="27">
        <v>0.65</v>
      </c>
      <c r="Q16" s="29">
        <v>0.69</v>
      </c>
      <c r="R16" s="27">
        <v>0.7</v>
      </c>
      <c r="S16" s="43">
        <f t="shared" si="1"/>
        <v>0.09</v>
      </c>
      <c r="T16" s="37">
        <f>'Graphiques DI'!$B$22 + 'Graphiques DI'!$B$21</f>
        <v>0.24394761549869223</v>
      </c>
      <c r="U16" s="37">
        <f>'Graphiques DI'!$B$21</f>
        <v>8.6366534417611163E-2</v>
      </c>
      <c r="V16" s="37">
        <f>'Graphiques DI'!$B$21</f>
        <v>8.6366534417611163E-2</v>
      </c>
      <c r="W16" s="27">
        <f t="shared" si="2"/>
        <v>0.28000000000000003</v>
      </c>
      <c r="X16" s="65">
        <f>'Graphiques DI'!$B$34 + 'Graphiques DI'!$B$33</f>
        <v>0.7914293766543683</v>
      </c>
      <c r="Y16" s="37">
        <f>'Graphiques DI'!$B$33</f>
        <v>0.19746991719490897</v>
      </c>
      <c r="Z16" s="37">
        <f>'Graphiques DI'!$B$33</f>
        <v>0.19746991719490897</v>
      </c>
      <c r="AA16" s="29">
        <f t="shared" si="3"/>
        <v>0.06</v>
      </c>
      <c r="AB16" s="65">
        <f>'Graphiques DI'!$B$46 + 'Graphiques DI'!$B$45</f>
        <v>0.35111461720628612</v>
      </c>
      <c r="AC16" s="37">
        <f>'Graphiques DI'!$B$45</f>
        <v>0.14097948207115094</v>
      </c>
      <c r="AD16" s="37">
        <f>'Graphiques DI'!$B$45</f>
        <v>0.14097948207115094</v>
      </c>
      <c r="AE16" s="27">
        <f t="shared" si="4"/>
        <v>0.13</v>
      </c>
      <c r="AF16" s="65">
        <f>'Graphiques DI'!$B$58 + 'Graphiques DI'!$B$57</f>
        <v>0.43779293159103938</v>
      </c>
      <c r="AG16" s="37">
        <f>'Graphiques DI'!$B$57</f>
        <v>0.14198212078022857</v>
      </c>
      <c r="AH16" s="37">
        <f>'Graphiques DI'!$B$57</f>
        <v>0.14198212078022857</v>
      </c>
      <c r="AI16" s="29">
        <f t="shared" si="5"/>
        <v>0.18</v>
      </c>
      <c r="AJ16" s="65">
        <f>'Graphiques DI'!$B$70 + 'Graphiques DE'!$B$69</f>
        <v>0.48568952672504123</v>
      </c>
      <c r="AK16" s="37">
        <f>'Graphiques DI'!$B$69</f>
        <v>0.1439931563072003</v>
      </c>
      <c r="AL16" s="37">
        <f>'Graphiques DI'!$B$69</f>
        <v>0.1439931563072003</v>
      </c>
      <c r="AM16" s="27">
        <f t="shared" si="6"/>
        <v>0.15999999999999998</v>
      </c>
      <c r="AN16" s="65">
        <f>'Graphiques DI'!$B$82 + 'Graphiques DI'!$B$81</f>
        <v>0.49733375026774096</v>
      </c>
      <c r="AO16" s="37">
        <f>'Graphiques DI'!$B$81</f>
        <v>0.14568510161909229</v>
      </c>
      <c r="AP16" s="37">
        <f>'Graphiques DI'!$B$81</f>
        <v>0.14568510161909229</v>
      </c>
      <c r="AQ16" s="29">
        <f t="shared" si="7"/>
        <v>0.12</v>
      </c>
      <c r="AR16" s="65">
        <f>'Graphiques DI'!$B$94 + 'Graphiques DI'!$B$93</f>
        <v>0.51776807482645537</v>
      </c>
      <c r="AS16" s="37">
        <f>'Graphiques DI'!$B$93</f>
        <v>0.15748429104267167</v>
      </c>
      <c r="AT16" s="37">
        <f>'Graphiques DI'!$B$93</f>
        <v>0.15748429104267167</v>
      </c>
      <c r="AU16" s="27">
        <f t="shared" si="8"/>
        <v>0.13</v>
      </c>
      <c r="AV16" s="65">
        <f>'Graphiques DI'!$B$106 + 'Graphiques DI'!$B$105</f>
        <v>0.42151917624352131</v>
      </c>
      <c r="AW16" s="37">
        <f>'Graphiques DI'!$B$105</f>
        <v>0.12627593300027815</v>
      </c>
      <c r="AX16" s="37">
        <f>'Graphiques DI'!$B$105</f>
        <v>0.12627593300027815</v>
      </c>
      <c r="AY16" s="29">
        <f t="shared" si="9"/>
        <v>0.22999999999999998</v>
      </c>
      <c r="AZ16" s="65">
        <f>'Graphiques DI'!$B$118 + 'Graphiques DI'!$B$117</f>
        <v>0.56299539567767609</v>
      </c>
      <c r="BA16" s="37">
        <f>'Graphiques DI'!$B$117</f>
        <v>0.15238728756956804</v>
      </c>
      <c r="BB16" s="37">
        <f>'Graphiques DI'!$B$117</f>
        <v>0.15238728756956804</v>
      </c>
      <c r="BC16" s="27">
        <f t="shared" si="10"/>
        <v>0.19</v>
      </c>
      <c r="BD16" s="65">
        <f>'Graphiques DI'!$B$130 + 'Graphiques DI'!$B$129</f>
        <v>0.6651031343852678</v>
      </c>
      <c r="BE16" s="37">
        <f>'Graphiques DI'!$B$129</f>
        <v>0.1768193506014839</v>
      </c>
      <c r="BF16" s="37">
        <f>'Graphiques DI'!$B$129</f>
        <v>0.1768193506014839</v>
      </c>
      <c r="BG16" s="29">
        <f t="shared" si="11"/>
        <v>0.38999999999999996</v>
      </c>
      <c r="BH16" s="65">
        <f>'Graphiques DI'!$B$142 + 'Graphiques DI'!$B$141</f>
        <v>0.82807308937029012</v>
      </c>
      <c r="BI16" s="37">
        <f>'Graphiques DI'!$B$141</f>
        <v>0.16741092720812772</v>
      </c>
      <c r="BJ16" s="37">
        <f>'Graphiques DI'!$B$141</f>
        <v>0.16741092720812772</v>
      </c>
      <c r="BK16" s="27">
        <f t="shared" si="12"/>
        <v>0.38</v>
      </c>
      <c r="BL16" s="65">
        <f>'Graphiques DI'!$B$154 + 'Graphiques DI'!$B$153</f>
        <v>0.79631200048020223</v>
      </c>
      <c r="BM16" s="37">
        <f>'Graphiques DI'!$B$153</f>
        <v>0.16058227075047252</v>
      </c>
      <c r="BN16" s="37">
        <f>'Graphiques DI'!$B$153</f>
        <v>0.16058227075047252</v>
      </c>
      <c r="BO16" s="29">
        <f t="shared" si="13"/>
        <v>0.62999999999999989</v>
      </c>
      <c r="BP16" s="65">
        <f>'Graphiques DI'!$B$166 + 'Graphiques DI'!$B$165</f>
        <v>0.86801717940645329</v>
      </c>
      <c r="BQ16" s="37">
        <f>'Graphiques DI'!$B$165</f>
        <v>0.16717934156861533</v>
      </c>
      <c r="BR16" s="37">
        <f>'Graphiques DI'!$B$165</f>
        <v>0.16717934156861533</v>
      </c>
      <c r="BS16" s="27">
        <f t="shared" si="14"/>
        <v>0.49</v>
      </c>
      <c r="BT16" s="65">
        <f>'Graphiques DI'!$B$178 + 'Graphiques DI'!$B$177</f>
        <v>0.9076186722789481</v>
      </c>
      <c r="BU16" s="37">
        <f>'Graphiques DI'!$B$177</f>
        <v>0.16514569930597517</v>
      </c>
      <c r="BV16" s="37">
        <f>'Graphiques DI'!$B$177</f>
        <v>0.16514569930597517</v>
      </c>
    </row>
    <row r="17" spans="1:74">
      <c r="A17" s="72">
        <v>43466</v>
      </c>
      <c r="B17" s="68">
        <f t="shared" si="0"/>
        <v>16</v>
      </c>
      <c r="C17" s="19">
        <v>52910460</v>
      </c>
      <c r="D17" s="68" t="e">
        <f>NA()</f>
        <v>#N/A</v>
      </c>
      <c r="E17" s="29">
        <v>0.21</v>
      </c>
      <c r="F17" s="27">
        <v>0.86</v>
      </c>
      <c r="G17" s="29">
        <v>0.19</v>
      </c>
      <c r="H17" s="27">
        <v>0.09</v>
      </c>
      <c r="I17" s="29">
        <v>0.12</v>
      </c>
      <c r="J17" s="27">
        <v>0.19</v>
      </c>
      <c r="K17" s="29">
        <v>0.28000000000000003</v>
      </c>
      <c r="L17" s="27">
        <v>0.4</v>
      </c>
      <c r="M17" s="29">
        <v>0.57999999999999996</v>
      </c>
      <c r="N17" s="27">
        <v>0.62</v>
      </c>
      <c r="O17" s="29">
        <v>0.19</v>
      </c>
      <c r="P17" s="27">
        <v>0.27</v>
      </c>
      <c r="Q17" s="29">
        <v>0.06</v>
      </c>
      <c r="R17" s="27">
        <v>0.21</v>
      </c>
      <c r="S17" s="43">
        <f t="shared" si="1"/>
        <v>0.13999999999999999</v>
      </c>
      <c r="T17" s="37">
        <f>'Graphiques DI'!$B$22 + 'Graphiques DI'!$B$21</f>
        <v>0.24394761549869223</v>
      </c>
      <c r="U17" s="37">
        <f>'Graphiques DI'!$B$21</f>
        <v>8.6366534417611163E-2</v>
      </c>
      <c r="V17" s="37">
        <f>'Graphiques DI'!$B$21</f>
        <v>8.6366534417611163E-2</v>
      </c>
      <c r="W17" s="27">
        <f t="shared" si="2"/>
        <v>0.17999999999999994</v>
      </c>
      <c r="X17" s="65">
        <f>'Graphiques DI'!$B$34 + 'Graphiques DI'!$B$33</f>
        <v>0.7914293766543683</v>
      </c>
      <c r="Y17" s="37">
        <f>'Graphiques DI'!$B$33</f>
        <v>0.19746991719490897</v>
      </c>
      <c r="Z17" s="37">
        <f>'Graphiques DI'!$B$33</f>
        <v>0.19746991719490897</v>
      </c>
      <c r="AA17" s="29">
        <f t="shared" si="3"/>
        <v>0.12</v>
      </c>
      <c r="AB17" s="65">
        <f>'Graphiques DI'!$B$46 + 'Graphiques DI'!$B$45</f>
        <v>0.35111461720628612</v>
      </c>
      <c r="AC17" s="37">
        <f>'Graphiques DI'!$B$45</f>
        <v>0.14097948207115094</v>
      </c>
      <c r="AD17" s="37">
        <f>'Graphiques DI'!$B$45</f>
        <v>0.14097948207115094</v>
      </c>
      <c r="AE17" s="27">
        <f t="shared" si="4"/>
        <v>0.65</v>
      </c>
      <c r="AF17" s="65">
        <f>'Graphiques DI'!$B$58 + 'Graphiques DI'!$B$57</f>
        <v>0.43779293159103938</v>
      </c>
      <c r="AG17" s="37">
        <f>'Graphiques DI'!$B$57</f>
        <v>0.14198212078022857</v>
      </c>
      <c r="AH17" s="37">
        <f>'Graphiques DI'!$B$57</f>
        <v>0.14198212078022857</v>
      </c>
      <c r="AI17" s="29">
        <f t="shared" si="5"/>
        <v>0.5</v>
      </c>
      <c r="AJ17" s="65">
        <f>'Graphiques DI'!$B$70 + 'Graphiques DE'!$B$69</f>
        <v>0.48568952672504123</v>
      </c>
      <c r="AK17" s="37">
        <f>'Graphiques DI'!$B$69</f>
        <v>0.1439931563072003</v>
      </c>
      <c r="AL17" s="37">
        <f>'Graphiques DI'!$B$69</f>
        <v>0.1439931563072003</v>
      </c>
      <c r="AM17" s="27">
        <f t="shared" si="6"/>
        <v>0.47000000000000003</v>
      </c>
      <c r="AN17" s="65">
        <f>'Graphiques DI'!$B$82 + 'Graphiques DI'!$B$81</f>
        <v>0.49733375026774096</v>
      </c>
      <c r="AO17" s="37">
        <f>'Graphiques DI'!$B$81</f>
        <v>0.14568510161909229</v>
      </c>
      <c r="AP17" s="37">
        <f>'Graphiques DI'!$B$81</f>
        <v>0.14568510161909229</v>
      </c>
      <c r="AQ17" s="29">
        <f t="shared" si="7"/>
        <v>0.53999999999999992</v>
      </c>
      <c r="AR17" s="65">
        <f>'Graphiques DI'!$B$94 + 'Graphiques DI'!$B$93</f>
        <v>0.51776807482645537</v>
      </c>
      <c r="AS17" s="37">
        <f>'Graphiques DI'!$B$93</f>
        <v>0.15748429104267167</v>
      </c>
      <c r="AT17" s="37">
        <f>'Graphiques DI'!$B$93</f>
        <v>0.15748429104267167</v>
      </c>
      <c r="AU17" s="27">
        <f t="shared" si="8"/>
        <v>0.19999999999999996</v>
      </c>
      <c r="AV17" s="65">
        <f>'Graphiques DI'!$B$106 + 'Graphiques DI'!$B$105</f>
        <v>0.42151917624352131</v>
      </c>
      <c r="AW17" s="37">
        <f>'Graphiques DI'!$B$105</f>
        <v>0.12627593300027815</v>
      </c>
      <c r="AX17" s="37">
        <f>'Graphiques DI'!$B$105</f>
        <v>0.12627593300027815</v>
      </c>
      <c r="AY17" s="29">
        <f t="shared" si="9"/>
        <v>0.10000000000000009</v>
      </c>
      <c r="AZ17" s="65">
        <f>'Graphiques DI'!$B$118 + 'Graphiques DI'!$B$117</f>
        <v>0.56299539567767609</v>
      </c>
      <c r="BA17" s="37">
        <f>'Graphiques DI'!$B$117</f>
        <v>0.15238728756956804</v>
      </c>
      <c r="BB17" s="37">
        <f>'Graphiques DI'!$B$117</f>
        <v>0.15238728756956804</v>
      </c>
      <c r="BC17" s="27">
        <f t="shared" si="10"/>
        <v>0.42000000000000004</v>
      </c>
      <c r="BD17" s="65">
        <f>'Graphiques DI'!$B$130 + 'Graphiques DI'!$B$129</f>
        <v>0.6651031343852678</v>
      </c>
      <c r="BE17" s="37">
        <f>'Graphiques DI'!$B$129</f>
        <v>0.1768193506014839</v>
      </c>
      <c r="BF17" s="37">
        <f>'Graphiques DI'!$B$129</f>
        <v>0.1768193506014839</v>
      </c>
      <c r="BG17" s="29">
        <f t="shared" si="11"/>
        <v>0.49999999999999994</v>
      </c>
      <c r="BH17" s="65">
        <f>'Graphiques DI'!$B$142 + 'Graphiques DI'!$B$141</f>
        <v>0.82807308937029012</v>
      </c>
      <c r="BI17" s="37">
        <f>'Graphiques DI'!$B$141</f>
        <v>0.16741092720812772</v>
      </c>
      <c r="BJ17" s="37">
        <f>'Graphiques DI'!$B$141</f>
        <v>0.16741092720812772</v>
      </c>
      <c r="BK17" s="27">
        <f t="shared" si="12"/>
        <v>0.41999999999999993</v>
      </c>
      <c r="BL17" s="65">
        <f>'Graphiques DI'!$B$154 + 'Graphiques DI'!$B$153</f>
        <v>0.79631200048020223</v>
      </c>
      <c r="BM17" s="37">
        <f>'Graphiques DI'!$B$153</f>
        <v>0.16058227075047252</v>
      </c>
      <c r="BN17" s="37">
        <f>'Graphiques DI'!$B$153</f>
        <v>0.16058227075047252</v>
      </c>
      <c r="BO17" s="29">
        <f t="shared" si="13"/>
        <v>0.77</v>
      </c>
      <c r="BP17" s="65">
        <f>'Graphiques DI'!$B$166 + 'Graphiques DI'!$B$165</f>
        <v>0.86801717940645329</v>
      </c>
      <c r="BQ17" s="37">
        <f>'Graphiques DI'!$B$165</f>
        <v>0.16717934156861533</v>
      </c>
      <c r="BR17" s="37">
        <f>'Graphiques DI'!$B$165</f>
        <v>0.16717934156861533</v>
      </c>
      <c r="BS17" s="27">
        <f t="shared" si="14"/>
        <v>0.69000000000000006</v>
      </c>
      <c r="BT17" s="65">
        <f>'Graphiques DI'!$B$178 + 'Graphiques DI'!$B$177</f>
        <v>0.9076186722789481</v>
      </c>
      <c r="BU17" s="37">
        <f>'Graphiques DI'!$B$177</f>
        <v>0.16514569930597517</v>
      </c>
      <c r="BV17" s="37">
        <f>'Graphiques DI'!$B$177</f>
        <v>0.16514569930597517</v>
      </c>
    </row>
    <row r="18" spans="1:74">
      <c r="A18" s="72">
        <v>43466</v>
      </c>
      <c r="B18" s="68">
        <f t="shared" si="0"/>
        <v>17</v>
      </c>
      <c r="C18" s="19">
        <v>52910456</v>
      </c>
      <c r="D18" s="68" t="e">
        <f>NA()</f>
        <v>#N/A</v>
      </c>
      <c r="E18" s="29">
        <v>0.35</v>
      </c>
      <c r="F18" s="27">
        <v>0.68</v>
      </c>
      <c r="G18" s="29">
        <v>7.0000000000000007E-2</v>
      </c>
      <c r="H18" s="27">
        <v>0.74</v>
      </c>
      <c r="I18" s="29">
        <v>0.62</v>
      </c>
      <c r="J18" s="27">
        <v>0.66</v>
      </c>
      <c r="K18" s="29">
        <v>0.82</v>
      </c>
      <c r="L18" s="27">
        <v>0.6</v>
      </c>
      <c r="M18" s="29">
        <v>0.68</v>
      </c>
      <c r="N18" s="27">
        <v>1.04</v>
      </c>
      <c r="O18" s="29">
        <v>0.69</v>
      </c>
      <c r="P18" s="27">
        <v>0.69</v>
      </c>
      <c r="Q18" s="29">
        <v>0.83</v>
      </c>
      <c r="R18" s="27">
        <v>0.9</v>
      </c>
      <c r="S18" s="43">
        <f t="shared" si="1"/>
        <v>0.18999999999999997</v>
      </c>
      <c r="T18" s="37">
        <f>'Graphiques DI'!$B$22 + 'Graphiques DI'!$B$21</f>
        <v>0.24394761549869223</v>
      </c>
      <c r="U18" s="37">
        <f>'Graphiques DI'!$B$21</f>
        <v>8.6366534417611163E-2</v>
      </c>
      <c r="V18" s="37">
        <f>'Graphiques DI'!$B$21</f>
        <v>8.6366534417611163E-2</v>
      </c>
      <c r="W18" s="27">
        <f t="shared" si="2"/>
        <v>1.9999999999999907E-2</v>
      </c>
      <c r="X18" s="65">
        <f>'Graphiques DI'!$B$34 + 'Graphiques DI'!$B$33</f>
        <v>0.7914293766543683</v>
      </c>
      <c r="Y18" s="37">
        <f>'Graphiques DI'!$B$33</f>
        <v>0.19746991719490897</v>
      </c>
      <c r="Z18" s="37">
        <f>'Graphiques DI'!$B$33</f>
        <v>0.19746991719490897</v>
      </c>
      <c r="AA18" s="29">
        <f t="shared" si="3"/>
        <v>0.05</v>
      </c>
      <c r="AB18" s="65">
        <f>'Graphiques DI'!$B$46 + 'Graphiques DI'!$B$45</f>
        <v>0.35111461720628612</v>
      </c>
      <c r="AC18" s="37">
        <f>'Graphiques DI'!$B$45</f>
        <v>0.14097948207115094</v>
      </c>
      <c r="AD18" s="37">
        <f>'Graphiques DI'!$B$45</f>
        <v>0.14097948207115094</v>
      </c>
      <c r="AE18" s="27">
        <f t="shared" si="4"/>
        <v>0.42</v>
      </c>
      <c r="AF18" s="65">
        <f>'Graphiques DI'!$B$58 + 'Graphiques DI'!$B$57</f>
        <v>0.43779293159103938</v>
      </c>
      <c r="AG18" s="37">
        <f>'Graphiques DI'!$B$57</f>
        <v>0.14198212078022857</v>
      </c>
      <c r="AH18" s="37">
        <f>'Graphiques DI'!$B$57</f>
        <v>0.14198212078022857</v>
      </c>
      <c r="AI18" s="29">
        <f t="shared" si="5"/>
        <v>0.25</v>
      </c>
      <c r="AJ18" s="65">
        <f>'Graphiques DI'!$B$70 + 'Graphiques DE'!$B$69</f>
        <v>0.48568952672504123</v>
      </c>
      <c r="AK18" s="37">
        <f>'Graphiques DI'!$B$69</f>
        <v>0.1439931563072003</v>
      </c>
      <c r="AL18" s="37">
        <f>'Graphiques DI'!$B$69</f>
        <v>0.1439931563072003</v>
      </c>
      <c r="AM18" s="27">
        <f t="shared" si="6"/>
        <v>0.24000000000000005</v>
      </c>
      <c r="AN18" s="65">
        <f>'Graphiques DI'!$B$82 + 'Graphiques DI'!$B$81</f>
        <v>0.49733375026774096</v>
      </c>
      <c r="AO18" s="37">
        <f>'Graphiques DI'!$B$81</f>
        <v>0.14568510161909229</v>
      </c>
      <c r="AP18" s="37">
        <f>'Graphiques DI'!$B$81</f>
        <v>0.14568510161909229</v>
      </c>
      <c r="AQ18" s="29">
        <f t="shared" si="7"/>
        <v>0.28999999999999992</v>
      </c>
      <c r="AR18" s="65">
        <f>'Graphiques DI'!$B$94 + 'Graphiques DI'!$B$93</f>
        <v>0.51776807482645537</v>
      </c>
      <c r="AS18" s="37">
        <f>'Graphiques DI'!$B$93</f>
        <v>0.15748429104267167</v>
      </c>
      <c r="AT18" s="37">
        <f>'Graphiques DI'!$B$93</f>
        <v>0.15748429104267167</v>
      </c>
      <c r="AU18" s="27">
        <f t="shared" si="8"/>
        <v>0.21999999999999997</v>
      </c>
      <c r="AV18" s="65">
        <f>'Graphiques DI'!$B$106 + 'Graphiques DI'!$B$105</f>
        <v>0.42151917624352131</v>
      </c>
      <c r="AW18" s="37">
        <f>'Graphiques DI'!$B$105</f>
        <v>0.12627593300027815</v>
      </c>
      <c r="AX18" s="37">
        <f>'Graphiques DI'!$B$105</f>
        <v>0.12627593300027815</v>
      </c>
      <c r="AY18" s="29">
        <f t="shared" si="9"/>
        <v>0.20000000000000007</v>
      </c>
      <c r="AZ18" s="65">
        <f>'Graphiques DI'!$B$118 + 'Graphiques DI'!$B$117</f>
        <v>0.56299539567767609</v>
      </c>
      <c r="BA18" s="37">
        <f>'Graphiques DI'!$B$117</f>
        <v>0.15238728756956804</v>
      </c>
      <c r="BB18" s="37">
        <f>'Graphiques DI'!$B$117</f>
        <v>0.15238728756956804</v>
      </c>
      <c r="BC18" s="27">
        <f t="shared" si="10"/>
        <v>0.44000000000000006</v>
      </c>
      <c r="BD18" s="65">
        <f>'Graphiques DI'!$B$130 + 'Graphiques DI'!$B$129</f>
        <v>0.6651031343852678</v>
      </c>
      <c r="BE18" s="37">
        <f>'Graphiques DI'!$B$129</f>
        <v>0.1768193506014839</v>
      </c>
      <c r="BF18" s="37">
        <f>'Graphiques DI'!$B$129</f>
        <v>0.1768193506014839</v>
      </c>
      <c r="BG18" s="29">
        <f t="shared" si="11"/>
        <v>0.1100000000000001</v>
      </c>
      <c r="BH18" s="65">
        <f>'Graphiques DI'!$B$142 + 'Graphiques DI'!$B$141</f>
        <v>0.82807308937029012</v>
      </c>
      <c r="BI18" s="37">
        <f>'Graphiques DI'!$B$141</f>
        <v>0.16741092720812772</v>
      </c>
      <c r="BJ18" s="37">
        <f>'Graphiques DI'!$B$141</f>
        <v>0.16741092720812772</v>
      </c>
      <c r="BK18" s="27">
        <f t="shared" si="12"/>
        <v>7.0000000000000062E-2</v>
      </c>
      <c r="BL18" s="65">
        <f>'Graphiques DI'!$B$154 + 'Graphiques DI'!$B$153</f>
        <v>0.79631200048020223</v>
      </c>
      <c r="BM18" s="37">
        <f>'Graphiques DI'!$B$153</f>
        <v>0.16058227075047252</v>
      </c>
      <c r="BN18" s="37">
        <f>'Graphiques DI'!$B$153</f>
        <v>0.16058227075047252</v>
      </c>
      <c r="BO18" s="29">
        <f t="shared" si="13"/>
        <v>5.0000000000000044E-2</v>
      </c>
      <c r="BP18" s="65">
        <f>'Graphiques DI'!$B$166 + 'Graphiques DI'!$B$165</f>
        <v>0.86801717940645329</v>
      </c>
      <c r="BQ18" s="37">
        <f>'Graphiques DI'!$B$165</f>
        <v>0.16717934156861533</v>
      </c>
      <c r="BR18" s="37">
        <f>'Graphiques DI'!$B$165</f>
        <v>0.16717934156861533</v>
      </c>
      <c r="BS18" s="27">
        <f t="shared" si="14"/>
        <v>0</v>
      </c>
      <c r="BT18" s="65">
        <f>'Graphiques DI'!$B$178 + 'Graphiques DI'!$B$177</f>
        <v>0.9076186722789481</v>
      </c>
      <c r="BU18" s="37">
        <f>'Graphiques DI'!$B$177</f>
        <v>0.16514569930597517</v>
      </c>
      <c r="BV18" s="37">
        <f>'Graphiques DI'!$B$177</f>
        <v>0.16514569930597517</v>
      </c>
    </row>
    <row r="19" spans="1:74">
      <c r="A19" s="72">
        <v>43466</v>
      </c>
      <c r="B19" s="68">
        <f t="shared" si="0"/>
        <v>18</v>
      </c>
      <c r="C19" s="19">
        <v>52891345</v>
      </c>
      <c r="D19" s="68" t="e">
        <f>NA()</f>
        <v>#N/A</v>
      </c>
      <c r="E19" s="29">
        <v>0.16</v>
      </c>
      <c r="F19" s="27">
        <v>0.7</v>
      </c>
      <c r="G19" s="29">
        <v>0.02</v>
      </c>
      <c r="H19" s="27">
        <v>0.32</v>
      </c>
      <c r="I19" s="29">
        <v>0.37</v>
      </c>
      <c r="J19" s="27">
        <v>0.42</v>
      </c>
      <c r="K19" s="29">
        <v>0.53</v>
      </c>
      <c r="L19" s="27">
        <v>0.38</v>
      </c>
      <c r="M19" s="29">
        <v>0.48</v>
      </c>
      <c r="N19" s="27">
        <v>0.6</v>
      </c>
      <c r="O19" s="29">
        <v>0.8</v>
      </c>
      <c r="P19" s="27">
        <v>0.76</v>
      </c>
      <c r="Q19" s="29">
        <v>0.88</v>
      </c>
      <c r="R19" s="27">
        <v>0.9</v>
      </c>
      <c r="S19" s="43">
        <f t="shared" si="1"/>
        <v>0.03</v>
      </c>
      <c r="T19" s="37">
        <f>'Graphiques DI'!$B$22 + 'Graphiques DI'!$B$21</f>
        <v>0.24394761549869223</v>
      </c>
      <c r="U19" s="37">
        <f>'Graphiques DI'!$B$21</f>
        <v>8.6366534417611163E-2</v>
      </c>
      <c r="V19" s="37">
        <f>'Graphiques DI'!$B$21</f>
        <v>8.6366534417611163E-2</v>
      </c>
      <c r="W19" s="27">
        <f t="shared" si="2"/>
        <v>0.16000000000000003</v>
      </c>
      <c r="X19" s="65">
        <f>'Graphiques DI'!$B$34 + 'Graphiques DI'!$B$33</f>
        <v>0.7914293766543683</v>
      </c>
      <c r="Y19" s="37">
        <f>'Graphiques DI'!$B$33</f>
        <v>0.19746991719490897</v>
      </c>
      <c r="Z19" s="37">
        <f>'Graphiques DI'!$B$33</f>
        <v>0.19746991719490897</v>
      </c>
      <c r="AA19" s="29">
        <f t="shared" si="3"/>
        <v>0.08</v>
      </c>
      <c r="AB19" s="65">
        <f>'Graphiques DI'!$B$46 + 'Graphiques DI'!$B$45</f>
        <v>0.35111461720628612</v>
      </c>
      <c r="AC19" s="37">
        <f>'Graphiques DI'!$B$45</f>
        <v>0.14097948207115094</v>
      </c>
      <c r="AD19" s="37">
        <f>'Graphiques DI'!$B$45</f>
        <v>0.14097948207115094</v>
      </c>
      <c r="AE19" s="27">
        <f t="shared" si="4"/>
        <v>0.09</v>
      </c>
      <c r="AF19" s="65">
        <f>'Graphiques DI'!$B$58 + 'Graphiques DI'!$B$57</f>
        <v>0.43779293159103938</v>
      </c>
      <c r="AG19" s="37">
        <f>'Graphiques DI'!$B$57</f>
        <v>0.14198212078022857</v>
      </c>
      <c r="AH19" s="37">
        <f>'Graphiques DI'!$B$57</f>
        <v>0.14198212078022857</v>
      </c>
      <c r="AI19" s="29">
        <f t="shared" si="5"/>
        <v>4.9999999999999989E-2</v>
      </c>
      <c r="AJ19" s="65">
        <f>'Graphiques DI'!$B$70 + 'Graphiques DE'!$B$69</f>
        <v>0.48568952672504123</v>
      </c>
      <c r="AK19" s="37">
        <f>'Graphiques DI'!$B$69</f>
        <v>0.1439931563072003</v>
      </c>
      <c r="AL19" s="37">
        <f>'Graphiques DI'!$B$69</f>
        <v>0.1439931563072003</v>
      </c>
      <c r="AM19" s="27">
        <f t="shared" si="6"/>
        <v>0.06</v>
      </c>
      <c r="AN19" s="65">
        <f>'Graphiques DI'!$B$82 + 'Graphiques DI'!$B$81</f>
        <v>0.49733375026774096</v>
      </c>
      <c r="AO19" s="37">
        <f>'Graphiques DI'!$B$81</f>
        <v>0.14568510161909229</v>
      </c>
      <c r="AP19" s="37">
        <f>'Graphiques DI'!$B$81</f>
        <v>0.14568510161909229</v>
      </c>
      <c r="AQ19" s="29">
        <f t="shared" si="7"/>
        <v>0.23000000000000004</v>
      </c>
      <c r="AR19" s="65">
        <f>'Graphiques DI'!$B$94 + 'Graphiques DI'!$B$93</f>
        <v>0.51776807482645537</v>
      </c>
      <c r="AS19" s="37">
        <f>'Graphiques DI'!$B$93</f>
        <v>0.15748429104267167</v>
      </c>
      <c r="AT19" s="37">
        <f>'Graphiques DI'!$B$93</f>
        <v>0.15748429104267167</v>
      </c>
      <c r="AU19" s="27">
        <f t="shared" si="8"/>
        <v>4.9999999999999989E-2</v>
      </c>
      <c r="AV19" s="65">
        <f>'Graphiques DI'!$B$106 + 'Graphiques DI'!$B$105</f>
        <v>0.42151917624352131</v>
      </c>
      <c r="AW19" s="37">
        <f>'Graphiques DI'!$B$105</f>
        <v>0.12627593300027815</v>
      </c>
      <c r="AX19" s="37">
        <f>'Graphiques DI'!$B$105</f>
        <v>0.12627593300027815</v>
      </c>
      <c r="AY19" s="29">
        <f t="shared" si="9"/>
        <v>3.0000000000000027E-2</v>
      </c>
      <c r="AZ19" s="65">
        <f>'Graphiques DI'!$B$118 + 'Graphiques DI'!$B$117</f>
        <v>0.56299539567767609</v>
      </c>
      <c r="BA19" s="37">
        <f>'Graphiques DI'!$B$117</f>
        <v>0.15238728756956804</v>
      </c>
      <c r="BB19" s="37">
        <f>'Graphiques DI'!$B$117</f>
        <v>0.15238728756956804</v>
      </c>
      <c r="BC19" s="27">
        <f t="shared" si="10"/>
        <v>9.9999999999999978E-2</v>
      </c>
      <c r="BD19" s="65">
        <f>'Graphiques DI'!$B$130 + 'Graphiques DI'!$B$129</f>
        <v>0.6651031343852678</v>
      </c>
      <c r="BE19" s="37">
        <f>'Graphiques DI'!$B$129</f>
        <v>0.1768193506014839</v>
      </c>
      <c r="BF19" s="37">
        <f>'Graphiques DI'!$B$129</f>
        <v>0.1768193506014839</v>
      </c>
      <c r="BG19" s="29">
        <f t="shared" si="11"/>
        <v>7.0000000000000062E-2</v>
      </c>
      <c r="BH19" s="65">
        <f>'Graphiques DI'!$B$142 + 'Graphiques DI'!$B$141</f>
        <v>0.82807308937029012</v>
      </c>
      <c r="BI19" s="37">
        <f>'Graphiques DI'!$B$141</f>
        <v>0.16741092720812772</v>
      </c>
      <c r="BJ19" s="37">
        <f>'Graphiques DI'!$B$141</f>
        <v>0.16741092720812772</v>
      </c>
      <c r="BK19" s="27">
        <f t="shared" si="12"/>
        <v>0.19999999999999996</v>
      </c>
      <c r="BL19" s="65">
        <f>'Graphiques DI'!$B$154 + 'Graphiques DI'!$B$153</f>
        <v>0.79631200048020223</v>
      </c>
      <c r="BM19" s="37">
        <f>'Graphiques DI'!$B$153</f>
        <v>0.16058227075047252</v>
      </c>
      <c r="BN19" s="37">
        <f>'Graphiques DI'!$B$153</f>
        <v>0.16058227075047252</v>
      </c>
      <c r="BO19" s="29">
        <f t="shared" si="13"/>
        <v>0.18000000000000005</v>
      </c>
      <c r="BP19" s="65">
        <f>'Graphiques DI'!$B$166 + 'Graphiques DI'!$B$165</f>
        <v>0.86801717940645329</v>
      </c>
      <c r="BQ19" s="37">
        <f>'Graphiques DI'!$B$165</f>
        <v>0.16717934156861533</v>
      </c>
      <c r="BR19" s="37">
        <f>'Graphiques DI'!$B$165</f>
        <v>0.16717934156861533</v>
      </c>
      <c r="BS19" s="27">
        <f t="shared" si="14"/>
        <v>8.9999999999999969E-2</v>
      </c>
      <c r="BT19" s="65">
        <f>'Graphiques DI'!$B$178 + 'Graphiques DI'!$B$177</f>
        <v>0.9076186722789481</v>
      </c>
      <c r="BU19" s="37">
        <f>'Graphiques DI'!$B$177</f>
        <v>0.16514569930597517</v>
      </c>
      <c r="BV19" s="37">
        <f>'Graphiques DI'!$B$177</f>
        <v>0.16514569930597517</v>
      </c>
    </row>
    <row r="20" spans="1:74">
      <c r="A20" s="72">
        <v>43466</v>
      </c>
      <c r="B20" s="68">
        <f t="shared" si="0"/>
        <v>19</v>
      </c>
      <c r="C20" s="19">
        <v>52905984</v>
      </c>
      <c r="D20" s="68" t="e">
        <f>NA()</f>
        <v>#N/A</v>
      </c>
      <c r="E20" s="29">
        <v>0.13</v>
      </c>
      <c r="F20" s="27">
        <v>0.86</v>
      </c>
      <c r="G20" s="29">
        <v>0.1</v>
      </c>
      <c r="H20" s="27">
        <v>0.23</v>
      </c>
      <c r="I20" s="29">
        <v>0.32</v>
      </c>
      <c r="J20" s="27">
        <v>0.36</v>
      </c>
      <c r="K20" s="29">
        <v>0.3</v>
      </c>
      <c r="L20" s="27">
        <v>0.33</v>
      </c>
      <c r="M20" s="29">
        <v>0.51</v>
      </c>
      <c r="N20" s="27">
        <v>0.7</v>
      </c>
      <c r="O20" s="29">
        <v>0.73</v>
      </c>
      <c r="P20" s="27">
        <v>0.56000000000000005</v>
      </c>
      <c r="Q20" s="29">
        <v>0.7</v>
      </c>
      <c r="R20" s="27">
        <v>0.81</v>
      </c>
      <c r="S20" s="43">
        <f t="shared" si="1"/>
        <v>0.03</v>
      </c>
      <c r="T20" s="37">
        <f>'Graphiques DI'!$B$22 + 'Graphiques DI'!$B$21</f>
        <v>0.24394761549869223</v>
      </c>
      <c r="U20" s="37">
        <f>'Graphiques DI'!$B$21</f>
        <v>8.6366534417611163E-2</v>
      </c>
      <c r="V20" s="37">
        <f>'Graphiques DI'!$B$21</f>
        <v>8.6366534417611163E-2</v>
      </c>
      <c r="W20" s="27">
        <f t="shared" si="2"/>
        <v>0.59</v>
      </c>
      <c r="X20" s="65">
        <f>'Graphiques DI'!$B$34 + 'Graphiques DI'!$B$33</f>
        <v>0.7914293766543683</v>
      </c>
      <c r="Y20" s="37">
        <f>'Graphiques DI'!$B$33</f>
        <v>0.19746991719490897</v>
      </c>
      <c r="Z20" s="37">
        <f>'Graphiques DI'!$B$33</f>
        <v>0.19746991719490897</v>
      </c>
      <c r="AA20" s="29">
        <f t="shared" si="3"/>
        <v>0.05</v>
      </c>
      <c r="AB20" s="65">
        <f>'Graphiques DI'!$B$46 + 'Graphiques DI'!$B$45</f>
        <v>0.35111461720628612</v>
      </c>
      <c r="AC20" s="37">
        <f>'Graphiques DI'!$B$45</f>
        <v>0.14097948207115094</v>
      </c>
      <c r="AD20" s="37">
        <f>'Graphiques DI'!$B$45</f>
        <v>0.14097948207115094</v>
      </c>
      <c r="AE20" s="27">
        <f t="shared" si="4"/>
        <v>5.0000000000000017E-2</v>
      </c>
      <c r="AF20" s="65">
        <f>'Graphiques DI'!$B$58 + 'Graphiques DI'!$B$57</f>
        <v>0.43779293159103938</v>
      </c>
      <c r="AG20" s="37">
        <f>'Graphiques DI'!$B$57</f>
        <v>0.14198212078022857</v>
      </c>
      <c r="AH20" s="37">
        <f>'Graphiques DI'!$B$57</f>
        <v>0.14198212078022857</v>
      </c>
      <c r="AI20" s="29">
        <f t="shared" si="5"/>
        <v>3.999999999999998E-2</v>
      </c>
      <c r="AJ20" s="65">
        <f>'Graphiques DI'!$B$70 + 'Graphiques DE'!$B$69</f>
        <v>0.48568952672504123</v>
      </c>
      <c r="AK20" s="37">
        <f>'Graphiques DI'!$B$69</f>
        <v>0.1439931563072003</v>
      </c>
      <c r="AL20" s="37">
        <f>'Graphiques DI'!$B$69</f>
        <v>0.1439931563072003</v>
      </c>
      <c r="AM20" s="27">
        <f t="shared" si="6"/>
        <v>4.9999999999999989E-2</v>
      </c>
      <c r="AN20" s="65">
        <f>'Graphiques DI'!$B$82 + 'Graphiques DI'!$B$81</f>
        <v>0.49733375026774096</v>
      </c>
      <c r="AO20" s="37">
        <f>'Graphiques DI'!$B$81</f>
        <v>0.14568510161909229</v>
      </c>
      <c r="AP20" s="37">
        <f>'Graphiques DI'!$B$81</f>
        <v>0.14568510161909229</v>
      </c>
      <c r="AQ20" s="29">
        <f t="shared" si="7"/>
        <v>0.06</v>
      </c>
      <c r="AR20" s="65">
        <f>'Graphiques DI'!$B$94 + 'Graphiques DI'!$B$93</f>
        <v>0.51776807482645537</v>
      </c>
      <c r="AS20" s="37">
        <f>'Graphiques DI'!$B$93</f>
        <v>0.15748429104267167</v>
      </c>
      <c r="AT20" s="37">
        <f>'Graphiques DI'!$B$93</f>
        <v>0.15748429104267167</v>
      </c>
      <c r="AU20" s="27">
        <f t="shared" si="8"/>
        <v>0.19</v>
      </c>
      <c r="AV20" s="65">
        <f>'Graphiques DI'!$B$106 + 'Graphiques DI'!$B$105</f>
        <v>0.42151917624352131</v>
      </c>
      <c r="AW20" s="37">
        <f>'Graphiques DI'!$B$105</f>
        <v>0.12627593300027815</v>
      </c>
      <c r="AX20" s="37">
        <f>'Graphiques DI'!$B$105</f>
        <v>0.12627593300027815</v>
      </c>
      <c r="AY20" s="29">
        <f t="shared" si="9"/>
        <v>0.28000000000000003</v>
      </c>
      <c r="AZ20" s="65">
        <f>'Graphiques DI'!$B$118 + 'Graphiques DI'!$B$117</f>
        <v>0.56299539567767609</v>
      </c>
      <c r="BA20" s="37">
        <f>'Graphiques DI'!$B$117</f>
        <v>0.15238728756956804</v>
      </c>
      <c r="BB20" s="37">
        <f>'Graphiques DI'!$B$117</f>
        <v>0.15238728756956804</v>
      </c>
      <c r="BC20" s="27">
        <f t="shared" si="10"/>
        <v>0.42999999999999994</v>
      </c>
      <c r="BD20" s="65">
        <f>'Graphiques DI'!$B$130 + 'Graphiques DI'!$B$129</f>
        <v>0.6651031343852678</v>
      </c>
      <c r="BE20" s="37">
        <f>'Graphiques DI'!$B$129</f>
        <v>0.1768193506014839</v>
      </c>
      <c r="BF20" s="37">
        <f>'Graphiques DI'!$B$129</f>
        <v>0.1768193506014839</v>
      </c>
      <c r="BG20" s="29">
        <f t="shared" si="11"/>
        <v>0.15000000000000002</v>
      </c>
      <c r="BH20" s="65">
        <f>'Graphiques DI'!$B$142 + 'Graphiques DI'!$B$141</f>
        <v>0.82807308937029012</v>
      </c>
      <c r="BI20" s="37">
        <f>'Graphiques DI'!$B$141</f>
        <v>0.16741092720812772</v>
      </c>
      <c r="BJ20" s="37">
        <f>'Graphiques DI'!$B$141</f>
        <v>0.16741092720812772</v>
      </c>
      <c r="BK20" s="27">
        <f t="shared" si="12"/>
        <v>0.32999999999999996</v>
      </c>
      <c r="BL20" s="65">
        <f>'Graphiques DI'!$B$154 + 'Graphiques DI'!$B$153</f>
        <v>0.79631200048020223</v>
      </c>
      <c r="BM20" s="37">
        <f>'Graphiques DI'!$B$153</f>
        <v>0.16058227075047252</v>
      </c>
      <c r="BN20" s="37">
        <f>'Graphiques DI'!$B$153</f>
        <v>0.16058227075047252</v>
      </c>
      <c r="BO20" s="29">
        <f t="shared" si="13"/>
        <v>2.0000000000000018E-2</v>
      </c>
      <c r="BP20" s="65">
        <f>'Graphiques DI'!$B$166 + 'Graphiques DI'!$B$165</f>
        <v>0.86801717940645329</v>
      </c>
      <c r="BQ20" s="37">
        <f>'Graphiques DI'!$B$165</f>
        <v>0.16717934156861533</v>
      </c>
      <c r="BR20" s="37">
        <f>'Graphiques DI'!$B$165</f>
        <v>0.16717934156861533</v>
      </c>
      <c r="BS20" s="27">
        <f t="shared" si="14"/>
        <v>3.9999999999999925E-2</v>
      </c>
      <c r="BT20" s="65">
        <f>'Graphiques DI'!$B$178 + 'Graphiques DI'!$B$177</f>
        <v>0.9076186722789481</v>
      </c>
      <c r="BU20" s="37">
        <f>'Graphiques DI'!$B$177</f>
        <v>0.16514569930597517</v>
      </c>
      <c r="BV20" s="37">
        <f>'Graphiques DI'!$B$177</f>
        <v>0.16514569930597517</v>
      </c>
    </row>
    <row r="21" spans="1:74">
      <c r="A21" s="72">
        <v>43466</v>
      </c>
      <c r="B21" s="68">
        <f t="shared" si="0"/>
        <v>20</v>
      </c>
      <c r="C21" s="19">
        <v>52905988</v>
      </c>
      <c r="D21" s="68" t="e">
        <f>NA()</f>
        <v>#N/A</v>
      </c>
      <c r="E21" s="29">
        <v>0.1</v>
      </c>
      <c r="F21" s="27">
        <v>0.27</v>
      </c>
      <c r="G21" s="29">
        <v>0.05</v>
      </c>
      <c r="H21" s="27">
        <v>0.28000000000000003</v>
      </c>
      <c r="I21" s="29">
        <v>0.36</v>
      </c>
      <c r="J21" s="27">
        <v>0.41</v>
      </c>
      <c r="K21" s="29">
        <v>0.36</v>
      </c>
      <c r="L21" s="27">
        <v>0.14000000000000001</v>
      </c>
      <c r="M21" s="29">
        <v>0.23</v>
      </c>
      <c r="N21" s="27">
        <v>0.27</v>
      </c>
      <c r="O21" s="29">
        <v>0.88</v>
      </c>
      <c r="P21" s="27">
        <v>0.89</v>
      </c>
      <c r="Q21" s="29">
        <v>0.72</v>
      </c>
      <c r="R21" s="27">
        <v>0.85</v>
      </c>
      <c r="S21" s="43">
        <f t="shared" si="1"/>
        <v>0.03</v>
      </c>
      <c r="T21" s="37">
        <f>'Graphiques DI'!$B$22 + 'Graphiques DI'!$B$21</f>
        <v>0.24394761549869223</v>
      </c>
      <c r="U21" s="37">
        <f>'Graphiques DI'!$B$21</f>
        <v>8.6366534417611163E-2</v>
      </c>
      <c r="V21" s="37">
        <f>'Graphiques DI'!$B$21</f>
        <v>8.6366534417611163E-2</v>
      </c>
      <c r="W21" s="27">
        <f t="shared" si="2"/>
        <v>0.16999999999999998</v>
      </c>
      <c r="X21" s="65">
        <f>'Graphiques DI'!$B$34 + 'Graphiques DI'!$B$33</f>
        <v>0.7914293766543683</v>
      </c>
      <c r="Y21" s="37">
        <f>'Graphiques DI'!$B$33</f>
        <v>0.19746991719490897</v>
      </c>
      <c r="Z21" s="37">
        <f>'Graphiques DI'!$B$33</f>
        <v>0.19746991719490897</v>
      </c>
      <c r="AA21" s="29">
        <f t="shared" si="3"/>
        <v>0.05</v>
      </c>
      <c r="AB21" s="65">
        <f>'Graphiques DI'!$B$46 + 'Graphiques DI'!$B$45</f>
        <v>0.35111461720628612</v>
      </c>
      <c r="AC21" s="37">
        <f>'Graphiques DI'!$B$45</f>
        <v>0.14097948207115094</v>
      </c>
      <c r="AD21" s="37">
        <f>'Graphiques DI'!$B$45</f>
        <v>0.14097948207115094</v>
      </c>
      <c r="AE21" s="27">
        <f t="shared" si="4"/>
        <v>8.0000000000000016E-2</v>
      </c>
      <c r="AF21" s="65">
        <f>'Graphiques DI'!$B$58 + 'Graphiques DI'!$B$57</f>
        <v>0.43779293159103938</v>
      </c>
      <c r="AG21" s="37">
        <f>'Graphiques DI'!$B$57</f>
        <v>0.14198212078022857</v>
      </c>
      <c r="AH21" s="37">
        <f>'Graphiques DI'!$B$57</f>
        <v>0.14198212078022857</v>
      </c>
      <c r="AI21" s="29">
        <f t="shared" si="5"/>
        <v>0.13999999999999999</v>
      </c>
      <c r="AJ21" s="65">
        <f>'Graphiques DI'!$B$70 + 'Graphiques DE'!$B$69</f>
        <v>0.48568952672504123</v>
      </c>
      <c r="AK21" s="37">
        <f>'Graphiques DI'!$B$69</f>
        <v>0.1439931563072003</v>
      </c>
      <c r="AL21" s="37">
        <f>'Graphiques DI'!$B$69</f>
        <v>0.1439931563072003</v>
      </c>
      <c r="AM21" s="27">
        <f t="shared" si="6"/>
        <v>0.18999999999999997</v>
      </c>
      <c r="AN21" s="65">
        <f>'Graphiques DI'!$B$82 + 'Graphiques DI'!$B$81</f>
        <v>0.49733375026774096</v>
      </c>
      <c r="AO21" s="37">
        <f>'Graphiques DI'!$B$81</f>
        <v>0.14568510161909229</v>
      </c>
      <c r="AP21" s="37">
        <f>'Graphiques DI'!$B$81</f>
        <v>0.14568510161909229</v>
      </c>
      <c r="AQ21" s="29">
        <f t="shared" si="7"/>
        <v>1.0000000000000009E-2</v>
      </c>
      <c r="AR21" s="65">
        <f>'Graphiques DI'!$B$94 + 'Graphiques DI'!$B$93</f>
        <v>0.51776807482645537</v>
      </c>
      <c r="AS21" s="37">
        <f>'Graphiques DI'!$B$93</f>
        <v>0.15748429104267167</v>
      </c>
      <c r="AT21" s="37">
        <f>'Graphiques DI'!$B$93</f>
        <v>0.15748429104267167</v>
      </c>
      <c r="AU21" s="27">
        <f t="shared" si="8"/>
        <v>0.1</v>
      </c>
      <c r="AV21" s="65">
        <f>'Graphiques DI'!$B$106 + 'Graphiques DI'!$B$105</f>
        <v>0.42151917624352131</v>
      </c>
      <c r="AW21" s="37">
        <f>'Graphiques DI'!$B$105</f>
        <v>0.12627593300027815</v>
      </c>
      <c r="AX21" s="37">
        <f>'Graphiques DI'!$B$105</f>
        <v>0.12627593300027815</v>
      </c>
      <c r="AY21" s="29">
        <f t="shared" si="9"/>
        <v>0.09</v>
      </c>
      <c r="AZ21" s="65">
        <f>'Graphiques DI'!$B$118 + 'Graphiques DI'!$B$117</f>
        <v>0.56299539567767609</v>
      </c>
      <c r="BA21" s="37">
        <f>'Graphiques DI'!$B$117</f>
        <v>0.15238728756956804</v>
      </c>
      <c r="BB21" s="37">
        <f>'Graphiques DI'!$B$117</f>
        <v>0.15238728756956804</v>
      </c>
      <c r="BC21" s="27">
        <f t="shared" si="10"/>
        <v>0</v>
      </c>
      <c r="BD21" s="65">
        <f>'Graphiques DI'!$B$130 + 'Graphiques DI'!$B$129</f>
        <v>0.6651031343852678</v>
      </c>
      <c r="BE21" s="37">
        <f>'Graphiques DI'!$B$129</f>
        <v>0.1768193506014839</v>
      </c>
      <c r="BF21" s="37">
        <f>'Graphiques DI'!$B$129</f>
        <v>0.1768193506014839</v>
      </c>
      <c r="BG21" s="29">
        <f t="shared" si="11"/>
        <v>0.31999999999999995</v>
      </c>
      <c r="BH21" s="65">
        <f>'Graphiques DI'!$B$142 + 'Graphiques DI'!$B$141</f>
        <v>0.82807308937029012</v>
      </c>
      <c r="BI21" s="37">
        <f>'Graphiques DI'!$B$141</f>
        <v>0.16741092720812772</v>
      </c>
      <c r="BJ21" s="37">
        <f>'Graphiques DI'!$B$141</f>
        <v>0.16741092720812772</v>
      </c>
      <c r="BK21" s="27">
        <f t="shared" si="12"/>
        <v>0.31000000000000005</v>
      </c>
      <c r="BL21" s="65">
        <f>'Graphiques DI'!$B$154 + 'Graphiques DI'!$B$153</f>
        <v>0.79631200048020223</v>
      </c>
      <c r="BM21" s="37">
        <f>'Graphiques DI'!$B$153</f>
        <v>0.16058227075047252</v>
      </c>
      <c r="BN21" s="37">
        <f>'Graphiques DI'!$B$153</f>
        <v>0.16058227075047252</v>
      </c>
      <c r="BO21" s="29">
        <f t="shared" si="13"/>
        <v>7.999999999999996E-2</v>
      </c>
      <c r="BP21" s="65">
        <f>'Graphiques DI'!$B$166 + 'Graphiques DI'!$B$165</f>
        <v>0.86801717940645329</v>
      </c>
      <c r="BQ21" s="37">
        <f>'Graphiques DI'!$B$165</f>
        <v>0.16717934156861533</v>
      </c>
      <c r="BR21" s="37">
        <f>'Graphiques DI'!$B$165</f>
        <v>0.16717934156861533</v>
      </c>
      <c r="BS21" s="27">
        <f t="shared" si="14"/>
        <v>0.10999999999999999</v>
      </c>
      <c r="BT21" s="65">
        <f>'Graphiques DI'!$B$178 + 'Graphiques DI'!$B$177</f>
        <v>0.9076186722789481</v>
      </c>
      <c r="BU21" s="37">
        <f>'Graphiques DI'!$B$177</f>
        <v>0.16514569930597517</v>
      </c>
      <c r="BV21" s="37">
        <f>'Graphiques DI'!$B$177</f>
        <v>0.16514569930597517</v>
      </c>
    </row>
    <row r="22" spans="1:74">
      <c r="A22" s="72">
        <v>43466</v>
      </c>
      <c r="B22" s="68">
        <f t="shared" si="0"/>
        <v>21</v>
      </c>
      <c r="C22" s="19">
        <v>52922964</v>
      </c>
      <c r="D22" s="68" t="e">
        <f>NA()</f>
        <v>#N/A</v>
      </c>
      <c r="E22" s="29">
        <v>7.0000000000000007E-2</v>
      </c>
      <c r="F22" s="27">
        <v>0.44</v>
      </c>
      <c r="G22" s="29">
        <v>0.1</v>
      </c>
      <c r="H22" s="27">
        <v>0.2</v>
      </c>
      <c r="I22" s="29">
        <v>0.22</v>
      </c>
      <c r="J22" s="27">
        <v>0.22</v>
      </c>
      <c r="K22" s="29">
        <v>0.35</v>
      </c>
      <c r="L22" s="27">
        <v>0.04</v>
      </c>
      <c r="M22" s="29">
        <v>0.14000000000000001</v>
      </c>
      <c r="N22" s="27">
        <v>0.27</v>
      </c>
      <c r="O22" s="29">
        <v>0.56000000000000005</v>
      </c>
      <c r="P22" s="27">
        <v>0.57999999999999996</v>
      </c>
      <c r="Q22" s="29">
        <v>0.64</v>
      </c>
      <c r="R22" s="27">
        <v>0.74</v>
      </c>
      <c r="S22" s="43">
        <f t="shared" si="1"/>
        <v>7.9999999999999988E-2</v>
      </c>
      <c r="T22" s="37">
        <f>'Graphiques DI'!$B$22 + 'Graphiques DI'!$B$21</f>
        <v>0.24394761549869223</v>
      </c>
      <c r="U22" s="37">
        <f>'Graphiques DI'!$B$21</f>
        <v>8.6366534417611163E-2</v>
      </c>
      <c r="V22" s="37">
        <f>'Graphiques DI'!$B$21</f>
        <v>8.6366534417611163E-2</v>
      </c>
      <c r="W22" s="27">
        <f t="shared" si="2"/>
        <v>0.54</v>
      </c>
      <c r="X22" s="65">
        <f>'Graphiques DI'!$B$34 + 'Graphiques DI'!$B$33</f>
        <v>0.7914293766543683</v>
      </c>
      <c r="Y22" s="37">
        <f>'Graphiques DI'!$B$33</f>
        <v>0.19746991719490897</v>
      </c>
      <c r="Z22" s="37">
        <f>'Graphiques DI'!$B$33</f>
        <v>0.19746991719490897</v>
      </c>
      <c r="AA22" s="29">
        <f t="shared" si="3"/>
        <v>2.0000000000000004E-2</v>
      </c>
      <c r="AB22" s="65">
        <f>'Graphiques DI'!$B$46 + 'Graphiques DI'!$B$45</f>
        <v>0.35111461720628612</v>
      </c>
      <c r="AC22" s="37">
        <f>'Graphiques DI'!$B$45</f>
        <v>0.14097948207115094</v>
      </c>
      <c r="AD22" s="37">
        <f>'Graphiques DI'!$B$45</f>
        <v>0.14097948207115094</v>
      </c>
      <c r="AE22" s="27">
        <f t="shared" si="4"/>
        <v>0.35000000000000003</v>
      </c>
      <c r="AF22" s="65">
        <f>'Graphiques DI'!$B$58 + 'Graphiques DI'!$B$57</f>
        <v>0.43779293159103938</v>
      </c>
      <c r="AG22" s="37">
        <f>'Graphiques DI'!$B$57</f>
        <v>0.14198212078022857</v>
      </c>
      <c r="AH22" s="37">
        <f>'Graphiques DI'!$B$57</f>
        <v>0.14198212078022857</v>
      </c>
      <c r="AI22" s="29">
        <f t="shared" si="5"/>
        <v>0.37</v>
      </c>
      <c r="AJ22" s="65">
        <f>'Graphiques DI'!$B$70 + 'Graphiques DE'!$B$69</f>
        <v>0.48568952672504123</v>
      </c>
      <c r="AK22" s="37">
        <f>'Graphiques DI'!$B$69</f>
        <v>0.1439931563072003</v>
      </c>
      <c r="AL22" s="37">
        <f>'Graphiques DI'!$B$69</f>
        <v>0.1439931563072003</v>
      </c>
      <c r="AM22" s="27">
        <f t="shared" si="6"/>
        <v>0.57000000000000006</v>
      </c>
      <c r="AN22" s="65">
        <f>'Graphiques DI'!$B$82 + 'Graphiques DI'!$B$81</f>
        <v>0.49733375026774096</v>
      </c>
      <c r="AO22" s="37">
        <f>'Graphiques DI'!$B$81</f>
        <v>0.14568510161909229</v>
      </c>
      <c r="AP22" s="37">
        <f>'Graphiques DI'!$B$81</f>
        <v>0.14568510161909229</v>
      </c>
      <c r="AQ22" s="29">
        <f t="shared" si="7"/>
        <v>0.4</v>
      </c>
      <c r="AR22" s="65">
        <f>'Graphiques DI'!$B$94 + 'Graphiques DI'!$B$93</f>
        <v>0.51776807482645537</v>
      </c>
      <c r="AS22" s="37">
        <f>'Graphiques DI'!$B$93</f>
        <v>0.15748429104267167</v>
      </c>
      <c r="AT22" s="37">
        <f>'Graphiques DI'!$B$93</f>
        <v>0.15748429104267167</v>
      </c>
      <c r="AU22" s="27">
        <f t="shared" si="8"/>
        <v>0.6</v>
      </c>
      <c r="AV22" s="65">
        <f>'Graphiques DI'!$B$106 + 'Graphiques DI'!$B$105</f>
        <v>0.42151917624352131</v>
      </c>
      <c r="AW22" s="37">
        <f>'Graphiques DI'!$B$105</f>
        <v>0.12627593300027815</v>
      </c>
      <c r="AX22" s="37">
        <f>'Graphiques DI'!$B$105</f>
        <v>0.12627593300027815</v>
      </c>
      <c r="AY22" s="29">
        <f t="shared" si="9"/>
        <v>0.63</v>
      </c>
      <c r="AZ22" s="65">
        <f>'Graphiques DI'!$B$118 + 'Graphiques DI'!$B$117</f>
        <v>0.56299539567767609</v>
      </c>
      <c r="BA22" s="37">
        <f>'Graphiques DI'!$B$117</f>
        <v>0.15238728756956804</v>
      </c>
      <c r="BB22" s="37">
        <f>'Graphiques DI'!$B$117</f>
        <v>0.15238728756956804</v>
      </c>
      <c r="BC22" s="27">
        <f t="shared" si="10"/>
        <v>0.6</v>
      </c>
      <c r="BD22" s="65">
        <f>'Graphiques DI'!$B$130 + 'Graphiques DI'!$B$129</f>
        <v>0.6651031343852678</v>
      </c>
      <c r="BE22" s="37">
        <f>'Graphiques DI'!$B$129</f>
        <v>0.1768193506014839</v>
      </c>
      <c r="BF22" s="37">
        <f>'Graphiques DI'!$B$129</f>
        <v>0.1768193506014839</v>
      </c>
      <c r="BG22" s="29">
        <f t="shared" si="11"/>
        <v>8.9999999999999969E-2</v>
      </c>
      <c r="BH22" s="65">
        <f>'Graphiques DI'!$B$142 + 'Graphiques DI'!$B$141</f>
        <v>0.82807308937029012</v>
      </c>
      <c r="BI22" s="37">
        <f>'Graphiques DI'!$B$141</f>
        <v>0.16741092720812772</v>
      </c>
      <c r="BJ22" s="37">
        <f>'Graphiques DI'!$B$141</f>
        <v>0.16741092720812772</v>
      </c>
      <c r="BK22" s="27">
        <f t="shared" si="12"/>
        <v>9.000000000000008E-2</v>
      </c>
      <c r="BL22" s="65">
        <f>'Graphiques DI'!$B$154 + 'Graphiques DI'!$B$153</f>
        <v>0.79631200048020223</v>
      </c>
      <c r="BM22" s="37">
        <f>'Graphiques DI'!$B$153</f>
        <v>0.16058227075047252</v>
      </c>
      <c r="BN22" s="37">
        <f>'Graphiques DI'!$B$153</f>
        <v>0.16058227075047252</v>
      </c>
      <c r="BO22" s="29">
        <f t="shared" si="13"/>
        <v>6.9999999999999951E-2</v>
      </c>
      <c r="BP22" s="65">
        <f>'Graphiques DI'!$B$166 + 'Graphiques DI'!$B$165</f>
        <v>0.86801717940645329</v>
      </c>
      <c r="BQ22" s="37">
        <f>'Graphiques DI'!$B$165</f>
        <v>0.16717934156861533</v>
      </c>
      <c r="BR22" s="37">
        <f>'Graphiques DI'!$B$165</f>
        <v>0.16717934156861533</v>
      </c>
      <c r="BS22" s="27">
        <f t="shared" si="14"/>
        <v>4.0000000000000036E-2</v>
      </c>
      <c r="BT22" s="65">
        <f>'Graphiques DI'!$B$178 + 'Graphiques DI'!$B$177</f>
        <v>0.9076186722789481</v>
      </c>
      <c r="BU22" s="37">
        <f>'Graphiques DI'!$B$177</f>
        <v>0.16514569930597517</v>
      </c>
      <c r="BV22" s="37">
        <f>'Graphiques DI'!$B$177</f>
        <v>0.16514569930597517</v>
      </c>
    </row>
    <row r="23" spans="1:74">
      <c r="A23" s="72">
        <v>43466</v>
      </c>
      <c r="B23" s="68">
        <f t="shared" si="0"/>
        <v>22</v>
      </c>
      <c r="C23" s="19">
        <v>52910466</v>
      </c>
      <c r="D23" s="68" t="e">
        <f>NA()</f>
        <v>#N/A</v>
      </c>
      <c r="E23" s="29">
        <v>0.15</v>
      </c>
      <c r="F23" s="27">
        <v>0.98</v>
      </c>
      <c r="G23" s="29">
        <v>0.08</v>
      </c>
      <c r="H23" s="27">
        <v>0.55000000000000004</v>
      </c>
      <c r="I23" s="29">
        <v>0.59</v>
      </c>
      <c r="J23" s="27">
        <v>0.79</v>
      </c>
      <c r="K23" s="29">
        <v>0.75</v>
      </c>
      <c r="L23" s="27">
        <v>0.64</v>
      </c>
      <c r="M23" s="29">
        <v>0.77</v>
      </c>
      <c r="N23" s="27">
        <v>0.87</v>
      </c>
      <c r="O23" s="29">
        <v>0.65</v>
      </c>
      <c r="P23" s="27">
        <v>0.67</v>
      </c>
      <c r="Q23" s="29">
        <v>0.71</v>
      </c>
      <c r="R23" s="27">
        <v>0.78</v>
      </c>
      <c r="S23" s="43">
        <f t="shared" si="1"/>
        <v>5.0000000000000017E-2</v>
      </c>
      <c r="T23" s="37">
        <f>'Graphiques DI'!$B$22 + 'Graphiques DI'!$B$21</f>
        <v>0.24394761549869223</v>
      </c>
      <c r="U23" s="37">
        <f>'Graphiques DI'!$B$21</f>
        <v>8.6366534417611163E-2</v>
      </c>
      <c r="V23" s="37">
        <f>'Graphiques DI'!$B$21</f>
        <v>8.6366534417611163E-2</v>
      </c>
      <c r="W23" s="27">
        <f t="shared" si="2"/>
        <v>0.12</v>
      </c>
      <c r="X23" s="65">
        <f>'Graphiques DI'!$B$34 + 'Graphiques DI'!$B$33</f>
        <v>0.7914293766543683</v>
      </c>
      <c r="Y23" s="37">
        <f>'Graphiques DI'!$B$33</f>
        <v>0.19746991719490897</v>
      </c>
      <c r="Z23" s="37">
        <f>'Graphiques DI'!$B$33</f>
        <v>0.19746991719490897</v>
      </c>
      <c r="AA23" s="29">
        <f t="shared" si="3"/>
        <v>9.999999999999995E-3</v>
      </c>
      <c r="AB23" s="65">
        <f>'Graphiques DI'!$B$46 + 'Graphiques DI'!$B$45</f>
        <v>0.35111461720628612</v>
      </c>
      <c r="AC23" s="37">
        <f>'Graphiques DI'!$B$45</f>
        <v>0.14097948207115094</v>
      </c>
      <c r="AD23" s="37">
        <f>'Graphiques DI'!$B$45</f>
        <v>0.14097948207115094</v>
      </c>
      <c r="AE23" s="27">
        <f t="shared" si="4"/>
        <v>0.32000000000000006</v>
      </c>
      <c r="AF23" s="65">
        <f>'Graphiques DI'!$B$58 + 'Graphiques DI'!$B$57</f>
        <v>0.43779293159103938</v>
      </c>
      <c r="AG23" s="37">
        <f>'Graphiques DI'!$B$57</f>
        <v>0.14198212078022857</v>
      </c>
      <c r="AH23" s="37">
        <f>'Graphiques DI'!$B$57</f>
        <v>0.14198212078022857</v>
      </c>
      <c r="AI23" s="29">
        <f t="shared" si="5"/>
        <v>0.31999999999999995</v>
      </c>
      <c r="AJ23" s="65">
        <f>'Graphiques DI'!$B$70 + 'Graphiques DE'!$B$69</f>
        <v>0.48568952672504123</v>
      </c>
      <c r="AK23" s="37">
        <f>'Graphiques DI'!$B$69</f>
        <v>0.1439931563072003</v>
      </c>
      <c r="AL23" s="37">
        <f>'Graphiques DI'!$B$69</f>
        <v>0.1439931563072003</v>
      </c>
      <c r="AM23" s="27">
        <f t="shared" si="6"/>
        <v>0.53</v>
      </c>
      <c r="AN23" s="65">
        <f>'Graphiques DI'!$B$82 + 'Graphiques DI'!$B$81</f>
        <v>0.49733375026774096</v>
      </c>
      <c r="AO23" s="37">
        <f>'Graphiques DI'!$B$81</f>
        <v>0.14568510161909229</v>
      </c>
      <c r="AP23" s="37">
        <f>'Graphiques DI'!$B$81</f>
        <v>0.14568510161909229</v>
      </c>
      <c r="AQ23" s="29">
        <f t="shared" si="7"/>
        <v>0.45</v>
      </c>
      <c r="AR23" s="65">
        <f>'Graphiques DI'!$B$94 + 'Graphiques DI'!$B$93</f>
        <v>0.51776807482645537</v>
      </c>
      <c r="AS23" s="37">
        <f>'Graphiques DI'!$B$93</f>
        <v>0.15748429104267167</v>
      </c>
      <c r="AT23" s="37">
        <f>'Graphiques DI'!$B$93</f>
        <v>0.15748429104267167</v>
      </c>
      <c r="AU23" s="27">
        <f t="shared" si="8"/>
        <v>0.21000000000000002</v>
      </c>
      <c r="AV23" s="65">
        <f>'Graphiques DI'!$B$106 + 'Graphiques DI'!$B$105</f>
        <v>0.42151917624352131</v>
      </c>
      <c r="AW23" s="37">
        <f>'Graphiques DI'!$B$105</f>
        <v>0.12627593300027815</v>
      </c>
      <c r="AX23" s="37">
        <f>'Graphiques DI'!$B$105</f>
        <v>0.12627593300027815</v>
      </c>
      <c r="AY23" s="29">
        <f t="shared" si="9"/>
        <v>0.18000000000000005</v>
      </c>
      <c r="AZ23" s="65">
        <f>'Graphiques DI'!$B$118 + 'Graphiques DI'!$B$117</f>
        <v>0.56299539567767609</v>
      </c>
      <c r="BA23" s="37">
        <f>'Graphiques DI'!$B$117</f>
        <v>0.15238728756956804</v>
      </c>
      <c r="BB23" s="37">
        <f>'Graphiques DI'!$B$117</f>
        <v>0.15238728756956804</v>
      </c>
      <c r="BC23" s="27">
        <f t="shared" si="10"/>
        <v>0.19999999999999996</v>
      </c>
      <c r="BD23" s="65">
        <f>'Graphiques DI'!$B$130 + 'Graphiques DI'!$B$129</f>
        <v>0.6651031343852678</v>
      </c>
      <c r="BE23" s="37">
        <f>'Graphiques DI'!$B$129</f>
        <v>0.1768193506014839</v>
      </c>
      <c r="BF23" s="37">
        <f>'Graphiques DI'!$B$129</f>
        <v>0.1768193506014839</v>
      </c>
      <c r="BG23" s="29">
        <f t="shared" si="11"/>
        <v>0.19999999999999996</v>
      </c>
      <c r="BH23" s="65">
        <f>'Graphiques DI'!$B$142 + 'Graphiques DI'!$B$141</f>
        <v>0.82807308937029012</v>
      </c>
      <c r="BI23" s="37">
        <f>'Graphiques DI'!$B$141</f>
        <v>0.16741092720812772</v>
      </c>
      <c r="BJ23" s="37">
        <f>'Graphiques DI'!$B$141</f>
        <v>0.16741092720812772</v>
      </c>
      <c r="BK23" s="27">
        <f t="shared" si="12"/>
        <v>0.21999999999999997</v>
      </c>
      <c r="BL23" s="65">
        <f>'Graphiques DI'!$B$154 + 'Graphiques DI'!$B$153</f>
        <v>0.79631200048020223</v>
      </c>
      <c r="BM23" s="37">
        <f>'Graphiques DI'!$B$153</f>
        <v>0.16058227075047252</v>
      </c>
      <c r="BN23" s="37">
        <f>'Graphiques DI'!$B$153</f>
        <v>0.16058227075047252</v>
      </c>
      <c r="BO23" s="29">
        <f t="shared" si="13"/>
        <v>0.18000000000000005</v>
      </c>
      <c r="BP23" s="65">
        <f>'Graphiques DI'!$B$166 + 'Graphiques DI'!$B$165</f>
        <v>0.86801717940645329</v>
      </c>
      <c r="BQ23" s="37">
        <f>'Graphiques DI'!$B$165</f>
        <v>0.16717934156861533</v>
      </c>
      <c r="BR23" s="37">
        <f>'Graphiques DI'!$B$165</f>
        <v>0.16717934156861533</v>
      </c>
      <c r="BS23" s="27">
        <f t="shared" si="14"/>
        <v>6.9999999999999951E-2</v>
      </c>
      <c r="BT23" s="65">
        <f>'Graphiques DI'!$B$178 + 'Graphiques DI'!$B$177</f>
        <v>0.9076186722789481</v>
      </c>
      <c r="BU23" s="37">
        <f>'Graphiques DI'!$B$177</f>
        <v>0.16514569930597517</v>
      </c>
      <c r="BV23" s="37">
        <f>'Graphiques DI'!$B$177</f>
        <v>0.16514569930597517</v>
      </c>
    </row>
    <row r="24" spans="1:74">
      <c r="A24" s="72">
        <v>43466</v>
      </c>
      <c r="B24" s="68">
        <f t="shared" si="0"/>
        <v>23</v>
      </c>
      <c r="C24" s="19">
        <v>52922965</v>
      </c>
      <c r="D24" s="68" t="e">
        <f>NA()</f>
        <v>#N/A</v>
      </c>
      <c r="E24" s="29">
        <v>0.2</v>
      </c>
      <c r="F24" s="27">
        <v>0.86</v>
      </c>
      <c r="G24" s="29">
        <v>0.09</v>
      </c>
      <c r="H24" s="27">
        <v>0.23</v>
      </c>
      <c r="I24" s="29">
        <v>0.27</v>
      </c>
      <c r="J24" s="27">
        <v>0.26</v>
      </c>
      <c r="K24" s="29">
        <v>0.3</v>
      </c>
      <c r="L24" s="27">
        <v>0.43</v>
      </c>
      <c r="M24" s="29">
        <v>0.59</v>
      </c>
      <c r="N24" s="27">
        <v>0.67</v>
      </c>
      <c r="O24" s="29">
        <v>0.85</v>
      </c>
      <c r="P24" s="27">
        <v>0.89</v>
      </c>
      <c r="Q24" s="29">
        <v>0.89</v>
      </c>
      <c r="R24" s="27">
        <v>0.85</v>
      </c>
      <c r="S24" s="43">
        <f t="shared" si="1"/>
        <v>1.999999999999999E-2</v>
      </c>
      <c r="T24" s="37">
        <f>'Graphiques DI'!$B$22 + 'Graphiques DI'!$B$21</f>
        <v>0.24394761549869223</v>
      </c>
      <c r="U24" s="37">
        <f>'Graphiques DI'!$B$21</f>
        <v>8.6366534417611163E-2</v>
      </c>
      <c r="V24" s="37">
        <f>'Graphiques DI'!$B$21</f>
        <v>8.6366534417611163E-2</v>
      </c>
      <c r="W24" s="27">
        <f t="shared" si="2"/>
        <v>0.33999999999999997</v>
      </c>
      <c r="X24" s="65">
        <f>'Graphiques DI'!$B$34 + 'Graphiques DI'!$B$33</f>
        <v>0.7914293766543683</v>
      </c>
      <c r="Y24" s="37">
        <f>'Graphiques DI'!$B$33</f>
        <v>0.19746991719490897</v>
      </c>
      <c r="Z24" s="37">
        <f>'Graphiques DI'!$B$33</f>
        <v>0.19746991719490897</v>
      </c>
      <c r="AA24" s="29">
        <f t="shared" si="3"/>
        <v>4.0000000000000008E-2</v>
      </c>
      <c r="AB24" s="65">
        <f>'Graphiques DI'!$B$46 + 'Graphiques DI'!$B$45</f>
        <v>0.35111461720628612</v>
      </c>
      <c r="AC24" s="37">
        <f>'Graphiques DI'!$B$45</f>
        <v>0.14097948207115094</v>
      </c>
      <c r="AD24" s="37">
        <f>'Graphiques DI'!$B$45</f>
        <v>0.14097948207115094</v>
      </c>
      <c r="AE24" s="27">
        <f t="shared" si="4"/>
        <v>0.18</v>
      </c>
      <c r="AF24" s="65">
        <f>'Graphiques DI'!$B$58 + 'Graphiques DI'!$B$57</f>
        <v>0.43779293159103938</v>
      </c>
      <c r="AG24" s="37">
        <f>'Graphiques DI'!$B$57</f>
        <v>0.14198212078022857</v>
      </c>
      <c r="AH24" s="37">
        <f>'Graphiques DI'!$B$57</f>
        <v>0.14198212078022857</v>
      </c>
      <c r="AI24" s="29">
        <f t="shared" si="5"/>
        <v>0.12000000000000002</v>
      </c>
      <c r="AJ24" s="65">
        <f>'Graphiques DI'!$B$70 + 'Graphiques DE'!$B$69</f>
        <v>0.48568952672504123</v>
      </c>
      <c r="AK24" s="37">
        <f>'Graphiques DI'!$B$69</f>
        <v>0.1439931563072003</v>
      </c>
      <c r="AL24" s="37">
        <f>'Graphiques DI'!$B$69</f>
        <v>0.1439931563072003</v>
      </c>
      <c r="AM24" s="27">
        <f t="shared" si="6"/>
        <v>2.0000000000000018E-2</v>
      </c>
      <c r="AN24" s="65">
        <f>'Graphiques DI'!$B$82 + 'Graphiques DI'!$B$81</f>
        <v>0.49733375026774096</v>
      </c>
      <c r="AO24" s="37">
        <f>'Graphiques DI'!$B$81</f>
        <v>0.14568510161909229</v>
      </c>
      <c r="AP24" s="37">
        <f>'Graphiques DI'!$B$81</f>
        <v>0.14568510161909229</v>
      </c>
      <c r="AQ24" s="29">
        <f t="shared" si="7"/>
        <v>2.9999999999999971E-2</v>
      </c>
      <c r="AR24" s="65">
        <f>'Graphiques DI'!$B$94 + 'Graphiques DI'!$B$93</f>
        <v>0.51776807482645537</v>
      </c>
      <c r="AS24" s="37">
        <f>'Graphiques DI'!$B$93</f>
        <v>0.15748429104267167</v>
      </c>
      <c r="AT24" s="37">
        <f>'Graphiques DI'!$B$93</f>
        <v>0.15748429104267167</v>
      </c>
      <c r="AU24" s="27">
        <f t="shared" si="8"/>
        <v>0.13</v>
      </c>
      <c r="AV24" s="65">
        <f>'Graphiques DI'!$B$106 + 'Graphiques DI'!$B$105</f>
        <v>0.42151917624352131</v>
      </c>
      <c r="AW24" s="37">
        <f>'Graphiques DI'!$B$105</f>
        <v>0.12627593300027815</v>
      </c>
      <c r="AX24" s="37">
        <f>'Graphiques DI'!$B$105</f>
        <v>0.12627593300027815</v>
      </c>
      <c r="AY24" s="29">
        <f t="shared" si="9"/>
        <v>0.21999999999999997</v>
      </c>
      <c r="AZ24" s="65">
        <f>'Graphiques DI'!$B$118 + 'Graphiques DI'!$B$117</f>
        <v>0.56299539567767609</v>
      </c>
      <c r="BA24" s="37">
        <f>'Graphiques DI'!$B$117</f>
        <v>0.15238728756956804</v>
      </c>
      <c r="BB24" s="37">
        <f>'Graphiques DI'!$B$117</f>
        <v>0.15238728756956804</v>
      </c>
      <c r="BC24" s="27">
        <f t="shared" si="10"/>
        <v>0.23000000000000004</v>
      </c>
      <c r="BD24" s="65">
        <f>'Graphiques DI'!$B$130 + 'Graphiques DI'!$B$129</f>
        <v>0.6651031343852678</v>
      </c>
      <c r="BE24" s="37">
        <f>'Graphiques DI'!$B$129</f>
        <v>0.1768193506014839</v>
      </c>
      <c r="BF24" s="37">
        <f>'Graphiques DI'!$B$129</f>
        <v>0.1768193506014839</v>
      </c>
      <c r="BG24" s="29">
        <f t="shared" si="11"/>
        <v>0.35</v>
      </c>
      <c r="BH24" s="65">
        <f>'Graphiques DI'!$B$142 + 'Graphiques DI'!$B$141</f>
        <v>0.82807308937029012</v>
      </c>
      <c r="BI24" s="37">
        <f>'Graphiques DI'!$B$141</f>
        <v>0.16741092720812772</v>
      </c>
      <c r="BJ24" s="37">
        <f>'Graphiques DI'!$B$141</f>
        <v>0.16741092720812772</v>
      </c>
      <c r="BK24" s="27">
        <f t="shared" si="12"/>
        <v>0.38</v>
      </c>
      <c r="BL24" s="65">
        <f>'Graphiques DI'!$B$154 + 'Graphiques DI'!$B$153</f>
        <v>0.79631200048020223</v>
      </c>
      <c r="BM24" s="37">
        <f>'Graphiques DI'!$B$153</f>
        <v>0.16058227075047252</v>
      </c>
      <c r="BN24" s="37">
        <f>'Graphiques DI'!$B$153</f>
        <v>0.16058227075047252</v>
      </c>
      <c r="BO24" s="29">
        <f t="shared" si="13"/>
        <v>0.28000000000000003</v>
      </c>
      <c r="BP24" s="65">
        <f>'Graphiques DI'!$B$166 + 'Graphiques DI'!$B$165</f>
        <v>0.86801717940645329</v>
      </c>
      <c r="BQ24" s="37">
        <f>'Graphiques DI'!$B$165</f>
        <v>0.16717934156861533</v>
      </c>
      <c r="BR24" s="37">
        <f>'Graphiques DI'!$B$165</f>
        <v>0.16717934156861533</v>
      </c>
      <c r="BS24" s="27">
        <f t="shared" si="14"/>
        <v>0.16999999999999993</v>
      </c>
      <c r="BT24" s="65">
        <f>'Graphiques DI'!$B$178 + 'Graphiques DI'!$B$177</f>
        <v>0.9076186722789481</v>
      </c>
      <c r="BU24" s="37">
        <f>'Graphiques DI'!$B$177</f>
        <v>0.16514569930597517</v>
      </c>
      <c r="BV24" s="37">
        <f>'Graphiques DI'!$B$177</f>
        <v>0.16514569930597517</v>
      </c>
    </row>
    <row r="25" spans="1:74">
      <c r="A25" s="72">
        <v>43497</v>
      </c>
      <c r="B25" s="68">
        <f t="shared" si="0"/>
        <v>24</v>
      </c>
      <c r="C25" s="19">
        <v>52927619</v>
      </c>
      <c r="D25" s="68" t="e">
        <f>NA()</f>
        <v>#N/A</v>
      </c>
      <c r="E25" s="29">
        <v>0.22</v>
      </c>
      <c r="F25" s="27">
        <v>0.52</v>
      </c>
      <c r="G25" s="29">
        <v>0.13</v>
      </c>
      <c r="H25" s="27">
        <v>0.05</v>
      </c>
      <c r="I25" s="29">
        <v>0.15</v>
      </c>
      <c r="J25" s="27">
        <v>0.24</v>
      </c>
      <c r="K25" s="29">
        <v>0.27</v>
      </c>
      <c r="L25" s="27">
        <v>0.3</v>
      </c>
      <c r="M25" s="29">
        <v>0.37</v>
      </c>
      <c r="N25" s="27">
        <v>0.44</v>
      </c>
      <c r="O25" s="29">
        <v>0.5</v>
      </c>
      <c r="P25" s="27">
        <v>0.51</v>
      </c>
      <c r="Q25" s="29">
        <v>0.61</v>
      </c>
      <c r="R25" s="27">
        <v>0.68</v>
      </c>
      <c r="S25" s="43">
        <f t="shared" si="1"/>
        <v>0.16</v>
      </c>
      <c r="T25" s="37">
        <f>'Graphiques DI'!$B$22 + 'Graphiques DI'!$B$21</f>
        <v>0.24394761549869223</v>
      </c>
      <c r="U25" s="37">
        <f>'Graphiques DI'!$B$21</f>
        <v>8.6366534417611163E-2</v>
      </c>
      <c r="V25" s="37">
        <f>'Graphiques DI'!$B$21</f>
        <v>8.6366534417611163E-2</v>
      </c>
      <c r="W25" s="27">
        <f t="shared" si="2"/>
        <v>0.48</v>
      </c>
      <c r="X25" s="65">
        <f>'Graphiques DI'!$B$34 + 'Graphiques DI'!$B$33</f>
        <v>0.7914293766543683</v>
      </c>
      <c r="Y25" s="37">
        <f>'Graphiques DI'!$B$33</f>
        <v>0.19746991719490897</v>
      </c>
      <c r="Z25" s="37">
        <f>'Graphiques DI'!$B$33</f>
        <v>0.19746991719490897</v>
      </c>
      <c r="AA25" s="29">
        <f t="shared" si="3"/>
        <v>0.13</v>
      </c>
      <c r="AB25" s="65">
        <f>'Graphiques DI'!$B$46 + 'Graphiques DI'!$B$45</f>
        <v>0.35111461720628612</v>
      </c>
      <c r="AC25" s="37">
        <f>'Graphiques DI'!$B$45</f>
        <v>0.14097948207115094</v>
      </c>
      <c r="AD25" s="37">
        <f>'Graphiques DI'!$B$45</f>
        <v>0.14097948207115094</v>
      </c>
      <c r="AE25" s="27">
        <f t="shared" si="4"/>
        <v>0.46</v>
      </c>
      <c r="AF25" s="65">
        <f>'Graphiques DI'!$B$58 + 'Graphiques DI'!$B$57</f>
        <v>0.43779293159103938</v>
      </c>
      <c r="AG25" s="37">
        <f>'Graphiques DI'!$B$57</f>
        <v>0.14198212078022857</v>
      </c>
      <c r="AH25" s="37">
        <f>'Graphiques DI'!$B$57</f>
        <v>0.14198212078022857</v>
      </c>
      <c r="AI25" s="29">
        <f t="shared" si="5"/>
        <v>0.43999999999999995</v>
      </c>
      <c r="AJ25" s="65">
        <f>'Graphiques DI'!$B$70 + 'Graphiques DE'!$B$69</f>
        <v>0.48568952672504123</v>
      </c>
      <c r="AK25" s="37">
        <f>'Graphiques DI'!$B$69</f>
        <v>0.1439931563072003</v>
      </c>
      <c r="AL25" s="37">
        <f>'Graphiques DI'!$B$69</f>
        <v>0.1439931563072003</v>
      </c>
      <c r="AM25" s="27">
        <f t="shared" si="6"/>
        <v>0.38</v>
      </c>
      <c r="AN25" s="65">
        <f>'Graphiques DI'!$B$82 + 'Graphiques DI'!$B$81</f>
        <v>0.49733375026774096</v>
      </c>
      <c r="AO25" s="37">
        <f>'Graphiques DI'!$B$81</f>
        <v>0.14568510161909229</v>
      </c>
      <c r="AP25" s="37">
        <f>'Graphiques DI'!$B$81</f>
        <v>0.14568510161909229</v>
      </c>
      <c r="AQ25" s="29">
        <f t="shared" si="7"/>
        <v>0.44999999999999996</v>
      </c>
      <c r="AR25" s="65">
        <f>'Graphiques DI'!$B$94 + 'Graphiques DI'!$B$93</f>
        <v>0.51776807482645537</v>
      </c>
      <c r="AS25" s="37">
        <f>'Graphiques DI'!$B$93</f>
        <v>0.15748429104267167</v>
      </c>
      <c r="AT25" s="37">
        <f>'Graphiques DI'!$B$93</f>
        <v>0.15748429104267167</v>
      </c>
      <c r="AU25" s="27">
        <f t="shared" si="8"/>
        <v>0.16999999999999998</v>
      </c>
      <c r="AV25" s="65">
        <f>'Graphiques DI'!$B$106 + 'Graphiques DI'!$B$105</f>
        <v>0.42151917624352131</v>
      </c>
      <c r="AW25" s="37">
        <f>'Graphiques DI'!$B$105</f>
        <v>0.12627593300027815</v>
      </c>
      <c r="AX25" s="37">
        <f>'Graphiques DI'!$B$105</f>
        <v>0.12627593300027815</v>
      </c>
      <c r="AY25" s="29">
        <f t="shared" si="9"/>
        <v>0.32999999999999996</v>
      </c>
      <c r="AZ25" s="65">
        <f>'Graphiques DI'!$B$118 + 'Graphiques DI'!$B$117</f>
        <v>0.56299539567767609</v>
      </c>
      <c r="BA25" s="37">
        <f>'Graphiques DI'!$B$117</f>
        <v>0.15238728756956804</v>
      </c>
      <c r="BB25" s="37">
        <f>'Graphiques DI'!$B$117</f>
        <v>0.15238728756956804</v>
      </c>
      <c r="BC25" s="27">
        <f t="shared" si="10"/>
        <v>0.39999999999999997</v>
      </c>
      <c r="BD25" s="65">
        <f>'Graphiques DI'!$B$130 + 'Graphiques DI'!$B$129</f>
        <v>0.6651031343852678</v>
      </c>
      <c r="BE25" s="37">
        <f>'Graphiques DI'!$B$129</f>
        <v>0.1768193506014839</v>
      </c>
      <c r="BF25" s="37">
        <f>'Graphiques DI'!$B$129</f>
        <v>0.1768193506014839</v>
      </c>
      <c r="BG25" s="29">
        <f t="shared" si="11"/>
        <v>0.33999999999999997</v>
      </c>
      <c r="BH25" s="65">
        <f>'Graphiques DI'!$B$142 + 'Graphiques DI'!$B$141</f>
        <v>0.82807308937029012</v>
      </c>
      <c r="BI25" s="37">
        <f>'Graphiques DI'!$B$141</f>
        <v>0.16741092720812772</v>
      </c>
      <c r="BJ25" s="37">
        <f>'Graphiques DI'!$B$141</f>
        <v>0.16741092720812772</v>
      </c>
      <c r="BK25" s="27">
        <f t="shared" si="12"/>
        <v>0.36</v>
      </c>
      <c r="BL25" s="65">
        <f>'Graphiques DI'!$B$154 + 'Graphiques DI'!$B$153</f>
        <v>0.79631200048020223</v>
      </c>
      <c r="BM25" s="37">
        <f>'Graphiques DI'!$B$153</f>
        <v>0.16058227075047252</v>
      </c>
      <c r="BN25" s="37">
        <f>'Graphiques DI'!$B$153</f>
        <v>0.16058227075047252</v>
      </c>
      <c r="BO25" s="29">
        <f t="shared" si="13"/>
        <v>0.32999999999999996</v>
      </c>
      <c r="BP25" s="65">
        <f>'Graphiques DI'!$B$166 + 'Graphiques DI'!$B$165</f>
        <v>0.86801717940645329</v>
      </c>
      <c r="BQ25" s="37">
        <f>'Graphiques DI'!$B$165</f>
        <v>0.16717934156861533</v>
      </c>
      <c r="BR25" s="37">
        <f>'Graphiques DI'!$B$165</f>
        <v>0.16717934156861533</v>
      </c>
      <c r="BS25" s="27">
        <f t="shared" si="14"/>
        <v>0.26999999999999991</v>
      </c>
      <c r="BT25" s="65">
        <f>'Graphiques DI'!$B$178 + 'Graphiques DI'!$B$177</f>
        <v>0.9076186722789481</v>
      </c>
      <c r="BU25" s="37">
        <f>'Graphiques DI'!$B$177</f>
        <v>0.16514569930597517</v>
      </c>
      <c r="BV25" s="37">
        <f>'Graphiques DI'!$B$177</f>
        <v>0.16514569930597517</v>
      </c>
    </row>
    <row r="26" spans="1:74">
      <c r="A26" s="72">
        <v>43497</v>
      </c>
      <c r="B26" s="68">
        <f t="shared" si="0"/>
        <v>25</v>
      </c>
      <c r="C26" s="19">
        <v>52922966</v>
      </c>
      <c r="D26" s="68" t="e">
        <f>NA()</f>
        <v>#N/A</v>
      </c>
      <c r="E26" s="29">
        <v>0.38</v>
      </c>
      <c r="F26" s="27">
        <v>1</v>
      </c>
      <c r="G26" s="29">
        <v>0.26</v>
      </c>
      <c r="H26" s="27">
        <v>0.51</v>
      </c>
      <c r="I26" s="29">
        <v>0.59</v>
      </c>
      <c r="J26" s="27">
        <v>0.62</v>
      </c>
      <c r="K26" s="29">
        <v>0.72</v>
      </c>
      <c r="L26" s="27">
        <v>0.47</v>
      </c>
      <c r="M26" s="29">
        <v>0.7</v>
      </c>
      <c r="N26" s="27">
        <v>0.84</v>
      </c>
      <c r="O26" s="29">
        <v>0.84</v>
      </c>
      <c r="P26" s="27">
        <v>0.87</v>
      </c>
      <c r="Q26" s="29">
        <v>0.94</v>
      </c>
      <c r="R26" s="27">
        <v>0.95</v>
      </c>
      <c r="S26" s="43">
        <f t="shared" si="1"/>
        <v>0.25</v>
      </c>
      <c r="T26" s="37">
        <f>'Graphiques DI'!$B$22 + 'Graphiques DI'!$B$21</f>
        <v>0.24394761549869223</v>
      </c>
      <c r="U26" s="37">
        <f>'Graphiques DI'!$B$21</f>
        <v>8.6366534417611163E-2</v>
      </c>
      <c r="V26" s="37">
        <f>'Graphiques DI'!$B$21</f>
        <v>8.6366534417611163E-2</v>
      </c>
      <c r="W26" s="27">
        <f t="shared" si="2"/>
        <v>0.57000000000000006</v>
      </c>
      <c r="X26" s="65">
        <f>'Graphiques DI'!$B$34 + 'Graphiques DI'!$B$33</f>
        <v>0.7914293766543683</v>
      </c>
      <c r="Y26" s="37">
        <f>'Graphiques DI'!$B$33</f>
        <v>0.19746991719490897</v>
      </c>
      <c r="Z26" s="37">
        <f>'Graphiques DI'!$B$33</f>
        <v>0.19746991719490897</v>
      </c>
      <c r="AA26" s="29">
        <f t="shared" si="3"/>
        <v>7.0000000000000007E-2</v>
      </c>
      <c r="AB26" s="65">
        <f>'Graphiques DI'!$B$46 + 'Graphiques DI'!$B$45</f>
        <v>0.35111461720628612</v>
      </c>
      <c r="AC26" s="37">
        <f>'Graphiques DI'!$B$45</f>
        <v>0.14097948207115094</v>
      </c>
      <c r="AD26" s="37">
        <f>'Graphiques DI'!$B$45</f>
        <v>0.14097948207115094</v>
      </c>
      <c r="AE26" s="27">
        <f t="shared" si="4"/>
        <v>0.12</v>
      </c>
      <c r="AF26" s="65">
        <f>'Graphiques DI'!$B$58 + 'Graphiques DI'!$B$57</f>
        <v>0.43779293159103938</v>
      </c>
      <c r="AG26" s="37">
        <f>'Graphiques DI'!$B$57</f>
        <v>0.14198212078022857</v>
      </c>
      <c r="AH26" s="37">
        <f>'Graphiques DI'!$B$57</f>
        <v>0.14198212078022857</v>
      </c>
      <c r="AI26" s="29">
        <f t="shared" si="5"/>
        <v>0.20999999999999996</v>
      </c>
      <c r="AJ26" s="65">
        <f>'Graphiques DI'!$B$70 + 'Graphiques DE'!$B$69</f>
        <v>0.48568952672504123</v>
      </c>
      <c r="AK26" s="37">
        <f>'Graphiques DI'!$B$69</f>
        <v>0.1439931563072003</v>
      </c>
      <c r="AL26" s="37">
        <f>'Graphiques DI'!$B$69</f>
        <v>0.1439931563072003</v>
      </c>
      <c r="AM26" s="27">
        <f t="shared" si="6"/>
        <v>0.13</v>
      </c>
      <c r="AN26" s="65">
        <f>'Graphiques DI'!$B$82 + 'Graphiques DI'!$B$81</f>
        <v>0.49733375026774096</v>
      </c>
      <c r="AO26" s="37">
        <f>'Graphiques DI'!$B$81</f>
        <v>0.14568510161909229</v>
      </c>
      <c r="AP26" s="37">
        <f>'Graphiques DI'!$B$81</f>
        <v>0.14568510161909229</v>
      </c>
      <c r="AQ26" s="29">
        <f t="shared" si="7"/>
        <v>0.28999999999999998</v>
      </c>
      <c r="AR26" s="65">
        <f>'Graphiques DI'!$B$94 + 'Graphiques DI'!$B$93</f>
        <v>0.51776807482645537</v>
      </c>
      <c r="AS26" s="37">
        <f>'Graphiques DI'!$B$93</f>
        <v>0.15748429104267167</v>
      </c>
      <c r="AT26" s="37">
        <f>'Graphiques DI'!$B$93</f>
        <v>0.15748429104267167</v>
      </c>
      <c r="AU26" s="27">
        <f t="shared" si="8"/>
        <v>0.31999999999999995</v>
      </c>
      <c r="AV26" s="65">
        <f>'Graphiques DI'!$B$106 + 'Graphiques DI'!$B$105</f>
        <v>0.42151917624352131</v>
      </c>
      <c r="AW26" s="37">
        <f>'Graphiques DI'!$B$105</f>
        <v>0.12627593300027815</v>
      </c>
      <c r="AX26" s="37">
        <f>'Graphiques DI'!$B$105</f>
        <v>0.12627593300027815</v>
      </c>
      <c r="AY26" s="29">
        <f t="shared" si="9"/>
        <v>0.41</v>
      </c>
      <c r="AZ26" s="65">
        <f>'Graphiques DI'!$B$118 + 'Graphiques DI'!$B$117</f>
        <v>0.56299539567767609</v>
      </c>
      <c r="BA26" s="37">
        <f>'Graphiques DI'!$B$117</f>
        <v>0.15238728756956804</v>
      </c>
      <c r="BB26" s="37">
        <f>'Graphiques DI'!$B$117</f>
        <v>0.15238728756956804</v>
      </c>
      <c r="BC26" s="27">
        <f t="shared" si="10"/>
        <v>0.42</v>
      </c>
      <c r="BD26" s="65">
        <f>'Graphiques DI'!$B$130 + 'Graphiques DI'!$B$129</f>
        <v>0.6651031343852678</v>
      </c>
      <c r="BE26" s="37">
        <f>'Graphiques DI'!$B$129</f>
        <v>0.1768193506014839</v>
      </c>
      <c r="BF26" s="37">
        <f>'Graphiques DI'!$B$129</f>
        <v>0.1768193506014839</v>
      </c>
      <c r="BG26" s="29">
        <f t="shared" si="11"/>
        <v>0.42</v>
      </c>
      <c r="BH26" s="65">
        <f>'Graphiques DI'!$B$142 + 'Graphiques DI'!$B$141</f>
        <v>0.82807308937029012</v>
      </c>
      <c r="BI26" s="37">
        <f>'Graphiques DI'!$B$141</f>
        <v>0.16741092720812772</v>
      </c>
      <c r="BJ26" s="37">
        <f>'Graphiques DI'!$B$141</f>
        <v>0.16741092720812772</v>
      </c>
      <c r="BK26" s="27">
        <f t="shared" si="12"/>
        <v>0.51</v>
      </c>
      <c r="BL26" s="65">
        <f>'Graphiques DI'!$B$154 + 'Graphiques DI'!$B$153</f>
        <v>0.79631200048020223</v>
      </c>
      <c r="BM26" s="37">
        <f>'Graphiques DI'!$B$153</f>
        <v>0.16058227075047252</v>
      </c>
      <c r="BN26" s="37">
        <f>'Graphiques DI'!$B$153</f>
        <v>0.16058227075047252</v>
      </c>
      <c r="BO26" s="29">
        <f t="shared" si="13"/>
        <v>0.44999999999999996</v>
      </c>
      <c r="BP26" s="65">
        <f>'Graphiques DI'!$B$166 + 'Graphiques DI'!$B$165</f>
        <v>0.86801717940645329</v>
      </c>
      <c r="BQ26" s="37">
        <f>'Graphiques DI'!$B$165</f>
        <v>0.16717934156861533</v>
      </c>
      <c r="BR26" s="37">
        <f>'Graphiques DI'!$B$165</f>
        <v>0.16717934156861533</v>
      </c>
      <c r="BS26" s="27">
        <f t="shared" si="14"/>
        <v>0.45999999999999996</v>
      </c>
      <c r="BT26" s="65">
        <f>'Graphiques DI'!$B$178 + 'Graphiques DI'!$B$177</f>
        <v>0.9076186722789481</v>
      </c>
      <c r="BU26" s="37">
        <f>'Graphiques DI'!$B$177</f>
        <v>0.16514569930597517</v>
      </c>
      <c r="BV26" s="37">
        <f>'Graphiques DI'!$B$177</f>
        <v>0.16514569930597517</v>
      </c>
    </row>
    <row r="27" spans="1:74">
      <c r="A27" s="72">
        <v>43497</v>
      </c>
      <c r="B27" s="68">
        <f t="shared" si="0"/>
        <v>26</v>
      </c>
      <c r="C27" s="19">
        <v>52927622</v>
      </c>
      <c r="D27" s="68" t="e">
        <f>NA()</f>
        <v>#N/A</v>
      </c>
      <c r="E27" s="29">
        <v>0.13</v>
      </c>
      <c r="F27" s="27">
        <v>0.43</v>
      </c>
      <c r="G27" s="29">
        <v>0.33</v>
      </c>
      <c r="H27" s="27">
        <v>0.39</v>
      </c>
      <c r="I27" s="29">
        <v>0.38</v>
      </c>
      <c r="J27" s="27">
        <v>0.49</v>
      </c>
      <c r="K27" s="29">
        <v>0.43</v>
      </c>
      <c r="L27" s="27">
        <v>0.15</v>
      </c>
      <c r="M27" s="29">
        <v>0.28999999999999998</v>
      </c>
      <c r="N27" s="27">
        <v>0.42</v>
      </c>
      <c r="O27" s="29">
        <v>0.42</v>
      </c>
      <c r="P27" s="27">
        <v>0.36</v>
      </c>
      <c r="Q27" s="29">
        <v>0.49</v>
      </c>
      <c r="R27" s="27">
        <v>0.49</v>
      </c>
      <c r="S27" s="43">
        <f t="shared" si="1"/>
        <v>0.03</v>
      </c>
      <c r="T27" s="37">
        <f>'Graphiques DI'!$B$22 + 'Graphiques DI'!$B$21</f>
        <v>0.24394761549869223</v>
      </c>
      <c r="U27" s="37">
        <f>'Graphiques DI'!$B$21</f>
        <v>8.6366534417611163E-2</v>
      </c>
      <c r="V27" s="37">
        <f>'Graphiques DI'!$B$21</f>
        <v>8.6366534417611163E-2</v>
      </c>
      <c r="W27" s="27">
        <f t="shared" si="2"/>
        <v>0</v>
      </c>
      <c r="X27" s="65">
        <f>'Graphiques DI'!$B$34 + 'Graphiques DI'!$B$33</f>
        <v>0.7914293766543683</v>
      </c>
      <c r="Y27" s="37">
        <f>'Graphiques DI'!$B$33</f>
        <v>0.19746991719490897</v>
      </c>
      <c r="Z27" s="37">
        <f>'Graphiques DI'!$B$33</f>
        <v>0.19746991719490897</v>
      </c>
      <c r="AA27" s="29">
        <f t="shared" si="3"/>
        <v>0.22000000000000003</v>
      </c>
      <c r="AB27" s="65">
        <f>'Graphiques DI'!$B$46 + 'Graphiques DI'!$B$45</f>
        <v>0.35111461720628612</v>
      </c>
      <c r="AC27" s="37">
        <f>'Graphiques DI'!$B$45</f>
        <v>0.14097948207115094</v>
      </c>
      <c r="AD27" s="37">
        <f>'Graphiques DI'!$B$45</f>
        <v>0.14097948207115094</v>
      </c>
      <c r="AE27" s="27">
        <f t="shared" si="4"/>
        <v>0.19</v>
      </c>
      <c r="AF27" s="65">
        <f>'Graphiques DI'!$B$58 + 'Graphiques DI'!$B$57</f>
        <v>0.43779293159103938</v>
      </c>
      <c r="AG27" s="37">
        <f>'Graphiques DI'!$B$57</f>
        <v>0.14198212078022857</v>
      </c>
      <c r="AH27" s="37">
        <f>'Graphiques DI'!$B$57</f>
        <v>0.14198212078022857</v>
      </c>
      <c r="AI27" s="29">
        <f t="shared" si="5"/>
        <v>0.17</v>
      </c>
      <c r="AJ27" s="65">
        <f>'Graphiques DI'!$B$70 + 'Graphiques DE'!$B$69</f>
        <v>0.48568952672504123</v>
      </c>
      <c r="AK27" s="37">
        <f>'Graphiques DI'!$B$69</f>
        <v>0.1439931563072003</v>
      </c>
      <c r="AL27" s="37">
        <f>'Graphiques DI'!$B$69</f>
        <v>0.1439931563072003</v>
      </c>
      <c r="AM27" s="27">
        <f t="shared" si="6"/>
        <v>3.999999999999998E-2</v>
      </c>
      <c r="AN27" s="65">
        <f>'Graphiques DI'!$B$82 + 'Graphiques DI'!$B$81</f>
        <v>0.49733375026774096</v>
      </c>
      <c r="AO27" s="37">
        <f>'Graphiques DI'!$B$81</f>
        <v>0.14568510161909229</v>
      </c>
      <c r="AP27" s="37">
        <f>'Graphiques DI'!$B$81</f>
        <v>0.14568510161909229</v>
      </c>
      <c r="AQ27" s="29">
        <f t="shared" si="7"/>
        <v>2.0000000000000018E-2</v>
      </c>
      <c r="AR27" s="65">
        <f>'Graphiques DI'!$B$94 + 'Graphiques DI'!$B$93</f>
        <v>0.51776807482645537</v>
      </c>
      <c r="AS27" s="37">
        <f>'Graphiques DI'!$B$93</f>
        <v>0.15748429104267167</v>
      </c>
      <c r="AT27" s="37">
        <f>'Graphiques DI'!$B$93</f>
        <v>0.15748429104267167</v>
      </c>
      <c r="AU27" s="27">
        <f t="shared" si="8"/>
        <v>0</v>
      </c>
      <c r="AV27" s="65">
        <f>'Graphiques DI'!$B$106 + 'Graphiques DI'!$B$105</f>
        <v>0.42151917624352131</v>
      </c>
      <c r="AW27" s="37">
        <f>'Graphiques DI'!$B$105</f>
        <v>0.12627593300027815</v>
      </c>
      <c r="AX27" s="37">
        <f>'Graphiques DI'!$B$105</f>
        <v>0.12627593300027815</v>
      </c>
      <c r="AY27" s="29">
        <f t="shared" si="9"/>
        <v>4.9999999999999989E-2</v>
      </c>
      <c r="AZ27" s="65">
        <f>'Graphiques DI'!$B$118 + 'Graphiques DI'!$B$117</f>
        <v>0.56299539567767609</v>
      </c>
      <c r="BA27" s="37">
        <f>'Graphiques DI'!$B$117</f>
        <v>0.15238728756956804</v>
      </c>
      <c r="BB27" s="37">
        <f>'Graphiques DI'!$B$117</f>
        <v>0.15238728756956804</v>
      </c>
      <c r="BC27" s="27">
        <f t="shared" si="10"/>
        <v>2.0000000000000018E-2</v>
      </c>
      <c r="BD27" s="65">
        <f>'Graphiques DI'!$B$130 + 'Graphiques DI'!$B$129</f>
        <v>0.6651031343852678</v>
      </c>
      <c r="BE27" s="37">
        <f>'Graphiques DI'!$B$129</f>
        <v>0.1768193506014839</v>
      </c>
      <c r="BF27" s="37">
        <f>'Graphiques DI'!$B$129</f>
        <v>0.1768193506014839</v>
      </c>
      <c r="BG27" s="29">
        <f t="shared" si="11"/>
        <v>2.0000000000000018E-2</v>
      </c>
      <c r="BH27" s="65">
        <f>'Graphiques DI'!$B$142 + 'Graphiques DI'!$B$141</f>
        <v>0.82807308937029012</v>
      </c>
      <c r="BI27" s="37">
        <f>'Graphiques DI'!$B$141</f>
        <v>0.16741092720812772</v>
      </c>
      <c r="BJ27" s="37">
        <f>'Graphiques DI'!$B$141</f>
        <v>0.16741092720812772</v>
      </c>
      <c r="BK27" s="27">
        <f t="shared" si="12"/>
        <v>2.0000000000000018E-2</v>
      </c>
      <c r="BL27" s="65">
        <f>'Graphiques DI'!$B$154 + 'Graphiques DI'!$B$153</f>
        <v>0.79631200048020223</v>
      </c>
      <c r="BM27" s="37">
        <f>'Graphiques DI'!$B$153</f>
        <v>0.16058227075047252</v>
      </c>
      <c r="BN27" s="37">
        <f>'Graphiques DI'!$B$153</f>
        <v>0.16058227075047252</v>
      </c>
      <c r="BO27" s="29">
        <f t="shared" si="13"/>
        <v>4.9999999999999989E-2</v>
      </c>
      <c r="BP27" s="65">
        <f>'Graphiques DI'!$B$166 + 'Graphiques DI'!$B$165</f>
        <v>0.86801717940645329</v>
      </c>
      <c r="BQ27" s="37">
        <f>'Graphiques DI'!$B$165</f>
        <v>0.16717934156861533</v>
      </c>
      <c r="BR27" s="37">
        <f>'Graphiques DI'!$B$165</f>
        <v>0.16717934156861533</v>
      </c>
      <c r="BS27" s="27">
        <f t="shared" si="14"/>
        <v>0.10999999999999999</v>
      </c>
      <c r="BT27" s="65">
        <f>'Graphiques DI'!$B$178 + 'Graphiques DI'!$B$177</f>
        <v>0.9076186722789481</v>
      </c>
      <c r="BU27" s="37">
        <f>'Graphiques DI'!$B$177</f>
        <v>0.16514569930597517</v>
      </c>
      <c r="BV27" s="37">
        <f>'Graphiques DI'!$B$177</f>
        <v>0.16514569930597517</v>
      </c>
    </row>
    <row r="28" spans="1:74">
      <c r="A28" s="72">
        <v>43497</v>
      </c>
      <c r="B28" s="68">
        <f t="shared" si="0"/>
        <v>27</v>
      </c>
      <c r="C28" s="19">
        <v>52938282</v>
      </c>
      <c r="D28" s="68" t="e">
        <f>NA()</f>
        <v>#N/A</v>
      </c>
      <c r="E28" s="29">
        <v>0.1</v>
      </c>
      <c r="F28" s="27">
        <v>0.43</v>
      </c>
      <c r="G28" s="29">
        <v>0.11</v>
      </c>
      <c r="H28" s="27">
        <v>0.2</v>
      </c>
      <c r="I28" s="29">
        <v>0.21</v>
      </c>
      <c r="J28" s="27">
        <v>0.45</v>
      </c>
      <c r="K28" s="29">
        <v>0.41</v>
      </c>
      <c r="L28" s="27">
        <v>0.15</v>
      </c>
      <c r="M28" s="29">
        <v>0.24</v>
      </c>
      <c r="N28" s="27">
        <v>0.44</v>
      </c>
      <c r="O28" s="29">
        <v>0.44</v>
      </c>
      <c r="P28" s="27">
        <v>0.38</v>
      </c>
      <c r="Q28" s="29">
        <v>0.44</v>
      </c>
      <c r="R28" s="27">
        <v>0.38</v>
      </c>
      <c r="S28" s="43">
        <f t="shared" si="1"/>
        <v>0</v>
      </c>
      <c r="T28" s="37">
        <f>'Graphiques DI'!$B$22 + 'Graphiques DI'!$B$21</f>
        <v>0.24394761549869223</v>
      </c>
      <c r="U28" s="37">
        <f>'Graphiques DI'!$B$21</f>
        <v>8.6366534417611163E-2</v>
      </c>
      <c r="V28" s="37">
        <f>'Graphiques DI'!$B$21</f>
        <v>8.6366534417611163E-2</v>
      </c>
      <c r="W28" s="27">
        <f t="shared" si="2"/>
        <v>0.42</v>
      </c>
      <c r="X28" s="65">
        <f>'Graphiques DI'!$B$34 + 'Graphiques DI'!$B$33</f>
        <v>0.7914293766543683</v>
      </c>
      <c r="Y28" s="37">
        <f>'Graphiques DI'!$B$33</f>
        <v>0.19746991719490897</v>
      </c>
      <c r="Z28" s="37">
        <f>'Graphiques DI'!$B$33</f>
        <v>0.19746991719490897</v>
      </c>
      <c r="AA28" s="29">
        <f t="shared" si="3"/>
        <v>0.13</v>
      </c>
      <c r="AB28" s="65">
        <f>'Graphiques DI'!$B$46 + 'Graphiques DI'!$B$45</f>
        <v>0.35111461720628612</v>
      </c>
      <c r="AC28" s="37">
        <f>'Graphiques DI'!$B$45</f>
        <v>0.14097948207115094</v>
      </c>
      <c r="AD28" s="37">
        <f>'Graphiques DI'!$B$45</f>
        <v>0.14097948207115094</v>
      </c>
      <c r="AE28" s="27">
        <f t="shared" si="4"/>
        <v>0.21999999999999997</v>
      </c>
      <c r="AF28" s="65">
        <f>'Graphiques DI'!$B$58 + 'Graphiques DI'!$B$57</f>
        <v>0.43779293159103938</v>
      </c>
      <c r="AG28" s="37">
        <f>'Graphiques DI'!$B$57</f>
        <v>0.14198212078022857</v>
      </c>
      <c r="AH28" s="37">
        <f>'Graphiques DI'!$B$57</f>
        <v>0.14198212078022857</v>
      </c>
      <c r="AI28" s="29">
        <f t="shared" si="5"/>
        <v>0.15</v>
      </c>
      <c r="AJ28" s="65">
        <f>'Graphiques DI'!$B$70 + 'Graphiques DE'!$B$69</f>
        <v>0.48568952672504123</v>
      </c>
      <c r="AK28" s="37">
        <f>'Graphiques DI'!$B$69</f>
        <v>0.1439931563072003</v>
      </c>
      <c r="AL28" s="37">
        <f>'Graphiques DI'!$B$69</f>
        <v>0.1439931563072003</v>
      </c>
      <c r="AM28" s="27">
        <f t="shared" si="6"/>
        <v>0.10999999999999999</v>
      </c>
      <c r="AN28" s="65">
        <f>'Graphiques DI'!$B$82 + 'Graphiques DI'!$B$81</f>
        <v>0.49733375026774096</v>
      </c>
      <c r="AO28" s="37">
        <f>'Graphiques DI'!$B$81</f>
        <v>0.14568510161909229</v>
      </c>
      <c r="AP28" s="37">
        <f>'Graphiques DI'!$B$81</f>
        <v>0.14568510161909229</v>
      </c>
      <c r="AQ28" s="29">
        <f t="shared" si="7"/>
        <v>7.999999999999996E-2</v>
      </c>
      <c r="AR28" s="65">
        <f>'Graphiques DI'!$B$94 + 'Graphiques DI'!$B$93</f>
        <v>0.51776807482645537</v>
      </c>
      <c r="AS28" s="37">
        <f>'Graphiques DI'!$B$93</f>
        <v>0.15748429104267167</v>
      </c>
      <c r="AT28" s="37">
        <f>'Graphiques DI'!$B$93</f>
        <v>0.15748429104267167</v>
      </c>
      <c r="AU28" s="27">
        <f t="shared" si="8"/>
        <v>0.21</v>
      </c>
      <c r="AV28" s="65">
        <f>'Graphiques DI'!$B$106 + 'Graphiques DI'!$B$105</f>
        <v>0.42151917624352131</v>
      </c>
      <c r="AW28" s="37">
        <f>'Graphiques DI'!$B$105</f>
        <v>0.12627593300027815</v>
      </c>
      <c r="AX28" s="37">
        <f>'Graphiques DI'!$B$105</f>
        <v>0.12627593300027815</v>
      </c>
      <c r="AY28" s="29">
        <f t="shared" si="9"/>
        <v>0.25</v>
      </c>
      <c r="AZ28" s="65">
        <f>'Graphiques DI'!$B$118 + 'Graphiques DI'!$B$117</f>
        <v>0.56299539567767609</v>
      </c>
      <c r="BA28" s="37">
        <f>'Graphiques DI'!$B$117</f>
        <v>0.15238728756956804</v>
      </c>
      <c r="BB28" s="37">
        <f>'Graphiques DI'!$B$117</f>
        <v>0.15238728756956804</v>
      </c>
      <c r="BC28" s="27">
        <f t="shared" si="10"/>
        <v>0.24999999999999994</v>
      </c>
      <c r="BD28" s="65">
        <f>'Graphiques DI'!$B$130 + 'Graphiques DI'!$B$129</f>
        <v>0.6651031343852678</v>
      </c>
      <c r="BE28" s="37">
        <f>'Graphiques DI'!$B$129</f>
        <v>0.1768193506014839</v>
      </c>
      <c r="BF28" s="37">
        <f>'Graphiques DI'!$B$129</f>
        <v>0.1768193506014839</v>
      </c>
      <c r="BG28" s="29">
        <f t="shared" si="11"/>
        <v>0.28999999999999998</v>
      </c>
      <c r="BH28" s="65">
        <f>'Graphiques DI'!$B$142 + 'Graphiques DI'!$B$141</f>
        <v>0.82807308937029012</v>
      </c>
      <c r="BI28" s="37">
        <f>'Graphiques DI'!$B$141</f>
        <v>0.16741092720812772</v>
      </c>
      <c r="BJ28" s="37">
        <f>'Graphiques DI'!$B$141</f>
        <v>0.16741092720812772</v>
      </c>
      <c r="BK28" s="27">
        <f t="shared" si="12"/>
        <v>0.31999999999999995</v>
      </c>
      <c r="BL28" s="65">
        <f>'Graphiques DI'!$B$154 + 'Graphiques DI'!$B$153</f>
        <v>0.79631200048020223</v>
      </c>
      <c r="BM28" s="37">
        <f>'Graphiques DI'!$B$153</f>
        <v>0.16058227075047252</v>
      </c>
      <c r="BN28" s="37">
        <f>'Graphiques DI'!$B$153</f>
        <v>0.16058227075047252</v>
      </c>
      <c r="BO28" s="29">
        <f t="shared" si="13"/>
        <v>0.43</v>
      </c>
      <c r="BP28" s="65">
        <f>'Graphiques DI'!$B$166 + 'Graphiques DI'!$B$165</f>
        <v>0.86801717940645329</v>
      </c>
      <c r="BQ28" s="37">
        <f>'Graphiques DI'!$B$165</f>
        <v>0.16717934156861533</v>
      </c>
      <c r="BR28" s="37">
        <f>'Graphiques DI'!$B$165</f>
        <v>0.16717934156861533</v>
      </c>
      <c r="BS28" s="27">
        <f t="shared" si="14"/>
        <v>0.48</v>
      </c>
      <c r="BT28" s="65">
        <f>'Graphiques DI'!$B$178 + 'Graphiques DI'!$B$177</f>
        <v>0.9076186722789481</v>
      </c>
      <c r="BU28" s="37">
        <f>'Graphiques DI'!$B$177</f>
        <v>0.16514569930597517</v>
      </c>
      <c r="BV28" s="37">
        <f>'Graphiques DI'!$B$177</f>
        <v>0.16514569930597517</v>
      </c>
    </row>
    <row r="29" spans="1:74">
      <c r="A29" s="72">
        <v>43497</v>
      </c>
      <c r="B29" s="68">
        <f t="shared" si="0"/>
        <v>28</v>
      </c>
      <c r="C29" s="19">
        <v>52933266</v>
      </c>
      <c r="D29" s="68" t="e">
        <f>NA()</f>
        <v>#N/A</v>
      </c>
      <c r="E29" s="29">
        <v>0.1</v>
      </c>
      <c r="F29" s="27">
        <v>0.85</v>
      </c>
      <c r="G29" s="29">
        <v>0.24</v>
      </c>
      <c r="H29" s="27">
        <v>0.42</v>
      </c>
      <c r="I29" s="29">
        <v>0.36</v>
      </c>
      <c r="J29" s="27">
        <v>0.34</v>
      </c>
      <c r="K29" s="29">
        <v>0.33</v>
      </c>
      <c r="L29" s="27">
        <v>0.36</v>
      </c>
      <c r="M29" s="29">
        <v>0.49</v>
      </c>
      <c r="N29" s="27">
        <v>0.69</v>
      </c>
      <c r="O29" s="29">
        <v>0.73</v>
      </c>
      <c r="P29" s="27">
        <v>0.7</v>
      </c>
      <c r="Q29" s="29">
        <v>0.87</v>
      </c>
      <c r="R29" s="27">
        <v>0.86</v>
      </c>
      <c r="S29" s="43">
        <f t="shared" si="1"/>
        <v>1.999999999999999E-2</v>
      </c>
      <c r="T29" s="37">
        <f>'Graphiques DI'!$B$22 + 'Graphiques DI'!$B$21</f>
        <v>0.24394761549869223</v>
      </c>
      <c r="U29" s="37">
        <f>'Graphiques DI'!$B$21</f>
        <v>8.6366534417611163E-2</v>
      </c>
      <c r="V29" s="37">
        <f>'Graphiques DI'!$B$21</f>
        <v>8.6366534417611163E-2</v>
      </c>
      <c r="W29" s="27">
        <f t="shared" si="2"/>
        <v>0.37</v>
      </c>
      <c r="X29" s="65">
        <f>'Graphiques DI'!$B$34 + 'Graphiques DI'!$B$33</f>
        <v>0.7914293766543683</v>
      </c>
      <c r="Y29" s="37">
        <f>'Graphiques DI'!$B$33</f>
        <v>0.19746991719490897</v>
      </c>
      <c r="Z29" s="37">
        <f>'Graphiques DI'!$B$33</f>
        <v>0.19746991719490897</v>
      </c>
      <c r="AA29" s="29">
        <f t="shared" si="3"/>
        <v>0.26</v>
      </c>
      <c r="AB29" s="65">
        <f>'Graphiques DI'!$B$46 + 'Graphiques DI'!$B$45</f>
        <v>0.35111461720628612</v>
      </c>
      <c r="AC29" s="37">
        <f>'Graphiques DI'!$B$45</f>
        <v>0.14097948207115094</v>
      </c>
      <c r="AD29" s="37">
        <f>'Graphiques DI'!$B$45</f>
        <v>0.14097948207115094</v>
      </c>
      <c r="AE29" s="27">
        <f t="shared" si="4"/>
        <v>0.21</v>
      </c>
      <c r="AF29" s="65">
        <f>'Graphiques DI'!$B$58 + 'Graphiques DI'!$B$57</f>
        <v>0.43779293159103938</v>
      </c>
      <c r="AG29" s="37">
        <f>'Graphiques DI'!$B$57</f>
        <v>0.14198212078022857</v>
      </c>
      <c r="AH29" s="37">
        <f>'Graphiques DI'!$B$57</f>
        <v>0.14198212078022857</v>
      </c>
      <c r="AI29" s="29">
        <f t="shared" si="5"/>
        <v>8.9999999999999969E-2</v>
      </c>
      <c r="AJ29" s="65">
        <f>'Graphiques DI'!$B$70 + 'Graphiques DE'!$B$69</f>
        <v>0.48568952672504123</v>
      </c>
      <c r="AK29" s="37">
        <f>'Graphiques DI'!$B$69</f>
        <v>0.1439931563072003</v>
      </c>
      <c r="AL29" s="37">
        <f>'Graphiques DI'!$B$69</f>
        <v>0.1439931563072003</v>
      </c>
      <c r="AM29" s="27">
        <f t="shared" si="6"/>
        <v>9.9999999999999978E-2</v>
      </c>
      <c r="AN29" s="65">
        <f>'Graphiques DI'!$B$82 + 'Graphiques DI'!$B$81</f>
        <v>0.49733375026774096</v>
      </c>
      <c r="AO29" s="37">
        <f>'Graphiques DI'!$B$81</f>
        <v>0.14568510161909229</v>
      </c>
      <c r="AP29" s="37">
        <f>'Graphiques DI'!$B$81</f>
        <v>0.14568510161909229</v>
      </c>
      <c r="AQ29" s="29">
        <f t="shared" si="7"/>
        <v>0.10999999999999999</v>
      </c>
      <c r="AR29" s="65">
        <f>'Graphiques DI'!$B$94 + 'Graphiques DI'!$B$93</f>
        <v>0.51776807482645537</v>
      </c>
      <c r="AS29" s="37">
        <f>'Graphiques DI'!$B$93</f>
        <v>0.15748429104267167</v>
      </c>
      <c r="AT29" s="37">
        <f>'Graphiques DI'!$B$93</f>
        <v>0.15748429104267167</v>
      </c>
      <c r="AU29" s="27">
        <f t="shared" si="8"/>
        <v>0.06</v>
      </c>
      <c r="AV29" s="65">
        <f>'Graphiques DI'!$B$106 + 'Graphiques DI'!$B$105</f>
        <v>0.42151917624352131</v>
      </c>
      <c r="AW29" s="37">
        <f>'Graphiques DI'!$B$105</f>
        <v>0.12627593300027815</v>
      </c>
      <c r="AX29" s="37">
        <f>'Graphiques DI'!$B$105</f>
        <v>0.12627593300027815</v>
      </c>
      <c r="AY29" s="29">
        <f t="shared" si="9"/>
        <v>8.0000000000000016E-2</v>
      </c>
      <c r="AZ29" s="65">
        <f>'Graphiques DI'!$B$118 + 'Graphiques DI'!$B$117</f>
        <v>0.56299539567767609</v>
      </c>
      <c r="BA29" s="37">
        <f>'Graphiques DI'!$B$117</f>
        <v>0.15238728756956804</v>
      </c>
      <c r="BB29" s="37">
        <f>'Graphiques DI'!$B$117</f>
        <v>0.15238728756956804</v>
      </c>
      <c r="BC29" s="27">
        <f t="shared" si="10"/>
        <v>0.18999999999999995</v>
      </c>
      <c r="BD29" s="65">
        <f>'Graphiques DI'!$B$130 + 'Graphiques DI'!$B$129</f>
        <v>0.6651031343852678</v>
      </c>
      <c r="BE29" s="37">
        <f>'Graphiques DI'!$B$129</f>
        <v>0.1768193506014839</v>
      </c>
      <c r="BF29" s="37">
        <f>'Graphiques DI'!$B$129</f>
        <v>0.1768193506014839</v>
      </c>
      <c r="BG29" s="29">
        <f t="shared" si="11"/>
        <v>3.0000000000000027E-2</v>
      </c>
      <c r="BH29" s="65">
        <f>'Graphiques DI'!$B$142 + 'Graphiques DI'!$B$141</f>
        <v>0.82807308937029012</v>
      </c>
      <c r="BI29" s="37">
        <f>'Graphiques DI'!$B$141</f>
        <v>0.16741092720812772</v>
      </c>
      <c r="BJ29" s="37">
        <f>'Graphiques DI'!$B$141</f>
        <v>0.16741092720812772</v>
      </c>
      <c r="BK29" s="27">
        <f t="shared" si="12"/>
        <v>6.0000000000000053E-2</v>
      </c>
      <c r="BL29" s="65">
        <f>'Graphiques DI'!$B$154 + 'Graphiques DI'!$B$153</f>
        <v>0.79631200048020223</v>
      </c>
      <c r="BM29" s="37">
        <f>'Graphiques DI'!$B$153</f>
        <v>0.16058227075047252</v>
      </c>
      <c r="BN29" s="37">
        <f>'Graphiques DI'!$B$153</f>
        <v>0.16058227075047252</v>
      </c>
      <c r="BO29" s="29">
        <f t="shared" si="13"/>
        <v>2.0000000000000018E-2</v>
      </c>
      <c r="BP29" s="65">
        <f>'Graphiques DI'!$B$166 + 'Graphiques DI'!$B$165</f>
        <v>0.86801717940645329</v>
      </c>
      <c r="BQ29" s="37">
        <f>'Graphiques DI'!$B$165</f>
        <v>0.16717934156861533</v>
      </c>
      <c r="BR29" s="37">
        <f>'Graphiques DI'!$B$165</f>
        <v>0.16717934156861533</v>
      </c>
      <c r="BS29" s="27">
        <f t="shared" si="14"/>
        <v>4.0000000000000036E-2</v>
      </c>
      <c r="BT29" s="65">
        <f>'Graphiques DI'!$B$178 + 'Graphiques DI'!$B$177</f>
        <v>0.9076186722789481</v>
      </c>
      <c r="BU29" s="37">
        <f>'Graphiques DI'!$B$177</f>
        <v>0.16514569930597517</v>
      </c>
      <c r="BV29" s="37">
        <f>'Graphiques DI'!$B$177</f>
        <v>0.16514569930597517</v>
      </c>
    </row>
    <row r="30" spans="1:74">
      <c r="A30" s="72">
        <v>43497</v>
      </c>
      <c r="B30" s="68">
        <f t="shared" si="0"/>
        <v>29</v>
      </c>
      <c r="C30" s="19">
        <v>52938307</v>
      </c>
      <c r="D30" s="68" t="e">
        <f>NA()</f>
        <v>#N/A</v>
      </c>
      <c r="E30" s="29">
        <v>0.12</v>
      </c>
      <c r="F30" s="27">
        <v>0.48</v>
      </c>
      <c r="G30" s="29">
        <v>0.5</v>
      </c>
      <c r="H30" s="27">
        <v>0.21</v>
      </c>
      <c r="I30" s="29">
        <v>0.27</v>
      </c>
      <c r="J30" s="27">
        <v>0.44</v>
      </c>
      <c r="K30" s="29">
        <v>0.44</v>
      </c>
      <c r="L30" s="27">
        <v>0.3</v>
      </c>
      <c r="M30" s="29">
        <v>0.41</v>
      </c>
      <c r="N30" s="27">
        <v>0.5</v>
      </c>
      <c r="O30" s="29">
        <v>0.76</v>
      </c>
      <c r="P30" s="27">
        <v>0.76</v>
      </c>
      <c r="Q30" s="29">
        <v>0.89</v>
      </c>
      <c r="R30" s="27">
        <v>0.9</v>
      </c>
      <c r="S30" s="43">
        <f t="shared" si="1"/>
        <v>0.06</v>
      </c>
      <c r="T30" s="37">
        <f>'Graphiques DI'!$B$22 + 'Graphiques DI'!$B$21</f>
        <v>0.24394761549869223</v>
      </c>
      <c r="U30" s="37">
        <f>'Graphiques DI'!$B$21</f>
        <v>8.6366534417611163E-2</v>
      </c>
      <c r="V30" s="37">
        <f>'Graphiques DI'!$B$21</f>
        <v>8.6366534417611163E-2</v>
      </c>
      <c r="W30" s="27">
        <f t="shared" si="2"/>
        <v>1.0000000000000009E-2</v>
      </c>
      <c r="X30" s="65">
        <f>'Graphiques DI'!$B$34 + 'Graphiques DI'!$B$33</f>
        <v>0.7914293766543683</v>
      </c>
      <c r="Y30" s="37">
        <f>'Graphiques DI'!$B$33</f>
        <v>0.19746991719490897</v>
      </c>
      <c r="Z30" s="37">
        <f>'Graphiques DI'!$B$33</f>
        <v>0.19746991719490897</v>
      </c>
      <c r="AA30" s="29">
        <f t="shared" si="3"/>
        <v>0.28000000000000003</v>
      </c>
      <c r="AB30" s="65">
        <f>'Graphiques DI'!$B$46 + 'Graphiques DI'!$B$45</f>
        <v>0.35111461720628612</v>
      </c>
      <c r="AC30" s="37">
        <f>'Graphiques DI'!$B$45</f>
        <v>0.14097948207115094</v>
      </c>
      <c r="AD30" s="37">
        <f>'Graphiques DI'!$B$45</f>
        <v>0.14097948207115094</v>
      </c>
      <c r="AE30" s="27">
        <f t="shared" si="4"/>
        <v>0.12</v>
      </c>
      <c r="AF30" s="65">
        <f>'Graphiques DI'!$B$58 + 'Graphiques DI'!$B$57</f>
        <v>0.43779293159103938</v>
      </c>
      <c r="AG30" s="37">
        <f>'Graphiques DI'!$B$57</f>
        <v>0.14198212078022857</v>
      </c>
      <c r="AH30" s="37">
        <f>'Graphiques DI'!$B$57</f>
        <v>0.14198212078022857</v>
      </c>
      <c r="AI30" s="29">
        <f t="shared" si="5"/>
        <v>2.0000000000000018E-2</v>
      </c>
      <c r="AJ30" s="65">
        <f>'Graphiques DI'!$B$70 + 'Graphiques DE'!$B$69</f>
        <v>0.48568952672504123</v>
      </c>
      <c r="AK30" s="37">
        <f>'Graphiques DI'!$B$69</f>
        <v>0.1439931563072003</v>
      </c>
      <c r="AL30" s="37">
        <f>'Graphiques DI'!$B$69</f>
        <v>0.1439931563072003</v>
      </c>
      <c r="AM30" s="27">
        <f t="shared" si="6"/>
        <v>8.0000000000000016E-2</v>
      </c>
      <c r="AN30" s="65">
        <f>'Graphiques DI'!$B$82 + 'Graphiques DI'!$B$81</f>
        <v>0.49733375026774096</v>
      </c>
      <c r="AO30" s="37">
        <f>'Graphiques DI'!$B$81</f>
        <v>0.14568510161909229</v>
      </c>
      <c r="AP30" s="37">
        <f>'Graphiques DI'!$B$81</f>
        <v>0.14568510161909229</v>
      </c>
      <c r="AQ30" s="29">
        <f t="shared" si="7"/>
        <v>4.9999999999999989E-2</v>
      </c>
      <c r="AR30" s="65">
        <f>'Graphiques DI'!$B$94 + 'Graphiques DI'!$B$93</f>
        <v>0.51776807482645537</v>
      </c>
      <c r="AS30" s="37">
        <f>'Graphiques DI'!$B$93</f>
        <v>0.15748429104267167</v>
      </c>
      <c r="AT30" s="37">
        <f>'Graphiques DI'!$B$93</f>
        <v>0.15748429104267167</v>
      </c>
      <c r="AU30" s="27">
        <f t="shared" si="8"/>
        <v>1.9999999999999962E-2</v>
      </c>
      <c r="AV30" s="65">
        <f>'Graphiques DI'!$B$106 + 'Graphiques DI'!$B$105</f>
        <v>0.42151917624352131</v>
      </c>
      <c r="AW30" s="37">
        <f>'Graphiques DI'!$B$105</f>
        <v>0.12627593300027815</v>
      </c>
      <c r="AX30" s="37">
        <f>'Graphiques DI'!$B$105</f>
        <v>0.12627593300027815</v>
      </c>
      <c r="AY30" s="29">
        <f t="shared" si="9"/>
        <v>9.9999999999999978E-2</v>
      </c>
      <c r="AZ30" s="65">
        <f>'Graphiques DI'!$B$118 + 'Graphiques DI'!$B$117</f>
        <v>0.56299539567767609</v>
      </c>
      <c r="BA30" s="37">
        <f>'Graphiques DI'!$B$117</f>
        <v>0.15238728756956804</v>
      </c>
      <c r="BB30" s="37">
        <f>'Graphiques DI'!$B$117</f>
        <v>0.15238728756956804</v>
      </c>
      <c r="BC30" s="27">
        <f t="shared" si="10"/>
        <v>0.10999999999999999</v>
      </c>
      <c r="BD30" s="65">
        <f>'Graphiques DI'!$B$130 + 'Graphiques DI'!$B$129</f>
        <v>0.6651031343852678</v>
      </c>
      <c r="BE30" s="37">
        <f>'Graphiques DI'!$B$129</f>
        <v>0.1768193506014839</v>
      </c>
      <c r="BF30" s="37">
        <f>'Graphiques DI'!$B$129</f>
        <v>0.1768193506014839</v>
      </c>
      <c r="BG30" s="29">
        <f t="shared" si="11"/>
        <v>2.0000000000000018E-2</v>
      </c>
      <c r="BH30" s="65">
        <f>'Graphiques DI'!$B$142 + 'Graphiques DI'!$B$141</f>
        <v>0.82807308937029012</v>
      </c>
      <c r="BI30" s="37">
        <f>'Graphiques DI'!$B$141</f>
        <v>0.16741092720812772</v>
      </c>
      <c r="BJ30" s="37">
        <f>'Graphiques DI'!$B$141</f>
        <v>0.16741092720812772</v>
      </c>
      <c r="BK30" s="27">
        <f t="shared" si="12"/>
        <v>3.0000000000000027E-2</v>
      </c>
      <c r="BL30" s="65">
        <f>'Graphiques DI'!$B$154 + 'Graphiques DI'!$B$153</f>
        <v>0.79631200048020223</v>
      </c>
      <c r="BM30" s="37">
        <f>'Graphiques DI'!$B$153</f>
        <v>0.16058227075047252</v>
      </c>
      <c r="BN30" s="37">
        <f>'Graphiques DI'!$B$153</f>
        <v>0.16058227075047252</v>
      </c>
      <c r="BO30" s="29">
        <f t="shared" si="13"/>
        <v>0.10999999999999999</v>
      </c>
      <c r="BP30" s="65">
        <f>'Graphiques DI'!$B$166 + 'Graphiques DI'!$B$165</f>
        <v>0.86801717940645329</v>
      </c>
      <c r="BQ30" s="37">
        <f>'Graphiques DI'!$B$165</f>
        <v>0.16717934156861533</v>
      </c>
      <c r="BR30" s="37">
        <f>'Graphiques DI'!$B$165</f>
        <v>0.16717934156861533</v>
      </c>
      <c r="BS30" s="27">
        <f t="shared" si="14"/>
        <v>7.0000000000000062E-2</v>
      </c>
      <c r="BT30" s="65">
        <f>'Graphiques DI'!$B$178 + 'Graphiques DI'!$B$177</f>
        <v>0.9076186722789481</v>
      </c>
      <c r="BU30" s="37">
        <f>'Graphiques DI'!$B$177</f>
        <v>0.16514569930597517</v>
      </c>
      <c r="BV30" s="37">
        <f>'Graphiques DI'!$B$177</f>
        <v>0.16514569930597517</v>
      </c>
    </row>
    <row r="31" spans="1:74">
      <c r="A31" s="72">
        <v>43497</v>
      </c>
      <c r="B31" s="68">
        <f t="shared" si="0"/>
        <v>30</v>
      </c>
      <c r="C31" s="19">
        <v>52983808</v>
      </c>
      <c r="D31" s="68" t="e">
        <f>NA()</f>
        <v>#N/A</v>
      </c>
      <c r="E31" s="29">
        <v>0.06</v>
      </c>
      <c r="F31" s="27">
        <v>0.49</v>
      </c>
      <c r="G31" s="29">
        <v>0.22</v>
      </c>
      <c r="H31" s="27">
        <v>0.09</v>
      </c>
      <c r="I31" s="29">
        <v>0.25</v>
      </c>
      <c r="J31" s="27">
        <v>0.36</v>
      </c>
      <c r="K31" s="29">
        <v>0.39</v>
      </c>
      <c r="L31" s="27">
        <v>0.28000000000000003</v>
      </c>
      <c r="M31" s="29">
        <v>0.31</v>
      </c>
      <c r="N31" s="27">
        <v>0.39</v>
      </c>
      <c r="O31" s="29">
        <v>0.78</v>
      </c>
      <c r="P31" s="27">
        <v>0.79</v>
      </c>
      <c r="Q31" s="29">
        <v>0.78</v>
      </c>
      <c r="R31" s="27">
        <v>0.83</v>
      </c>
      <c r="S31" s="43">
        <f t="shared" si="1"/>
        <v>0.03</v>
      </c>
      <c r="T31" s="37">
        <f>'Graphiques DI'!$B$22 + 'Graphiques DI'!$B$21</f>
        <v>0.24394761549869223</v>
      </c>
      <c r="U31" s="37">
        <f>'Graphiques DI'!$B$21</f>
        <v>8.6366534417611163E-2</v>
      </c>
      <c r="V31" s="37">
        <f>'Graphiques DI'!$B$21</f>
        <v>8.6366534417611163E-2</v>
      </c>
      <c r="W31" s="27">
        <f t="shared" si="2"/>
        <v>0.13</v>
      </c>
      <c r="X31" s="65">
        <f>'Graphiques DI'!$B$34 + 'Graphiques DI'!$B$33</f>
        <v>0.7914293766543683</v>
      </c>
      <c r="Y31" s="37">
        <f>'Graphiques DI'!$B$33</f>
        <v>0.19746991719490897</v>
      </c>
      <c r="Z31" s="37">
        <f>'Graphiques DI'!$B$33</f>
        <v>0.19746991719490897</v>
      </c>
      <c r="AA31" s="29">
        <f t="shared" si="3"/>
        <v>0.26</v>
      </c>
      <c r="AB31" s="65">
        <f>'Graphiques DI'!$B$46 + 'Graphiques DI'!$B$45</f>
        <v>0.35111461720628612</v>
      </c>
      <c r="AC31" s="37">
        <f>'Graphiques DI'!$B$45</f>
        <v>0.14097948207115094</v>
      </c>
      <c r="AD31" s="37">
        <f>'Graphiques DI'!$B$45</f>
        <v>0.14097948207115094</v>
      </c>
      <c r="AE31" s="27">
        <f t="shared" si="4"/>
        <v>0.15</v>
      </c>
      <c r="AF31" s="65">
        <f>'Graphiques DI'!$B$58 + 'Graphiques DI'!$B$57</f>
        <v>0.43779293159103938</v>
      </c>
      <c r="AG31" s="37">
        <f>'Graphiques DI'!$B$57</f>
        <v>0.14198212078022857</v>
      </c>
      <c r="AH31" s="37">
        <f>'Graphiques DI'!$B$57</f>
        <v>0.14198212078022857</v>
      </c>
      <c r="AI31" s="29">
        <f t="shared" si="5"/>
        <v>0.03</v>
      </c>
      <c r="AJ31" s="65">
        <f>'Graphiques DI'!$B$70 + 'Graphiques DE'!$B$69</f>
        <v>0.48568952672504123</v>
      </c>
      <c r="AK31" s="37">
        <f>'Graphiques DI'!$B$69</f>
        <v>0.1439931563072003</v>
      </c>
      <c r="AL31" s="37">
        <f>'Graphiques DI'!$B$69</f>
        <v>0.1439931563072003</v>
      </c>
      <c r="AM31" s="27">
        <f t="shared" si="6"/>
        <v>0.10999999999999999</v>
      </c>
      <c r="AN31" s="65">
        <f>'Graphiques DI'!$B$82 + 'Graphiques DI'!$B$81</f>
        <v>0.49733375026774096</v>
      </c>
      <c r="AO31" s="37">
        <f>'Graphiques DI'!$B$81</f>
        <v>0.14568510161909229</v>
      </c>
      <c r="AP31" s="37">
        <f>'Graphiques DI'!$B$81</f>
        <v>0.14568510161909229</v>
      </c>
      <c r="AQ31" s="29">
        <f t="shared" si="7"/>
        <v>0.33</v>
      </c>
      <c r="AR31" s="65">
        <f>'Graphiques DI'!$B$94 + 'Graphiques DI'!$B$93</f>
        <v>0.51776807482645537</v>
      </c>
      <c r="AS31" s="37">
        <f>'Graphiques DI'!$B$93</f>
        <v>0.15748429104267167</v>
      </c>
      <c r="AT31" s="37">
        <f>'Graphiques DI'!$B$93</f>
        <v>0.15748429104267167</v>
      </c>
      <c r="AU31" s="27">
        <f t="shared" si="8"/>
        <v>0.19000000000000003</v>
      </c>
      <c r="AV31" s="65">
        <f>'Graphiques DI'!$B$106 + 'Graphiques DI'!$B$105</f>
        <v>0.42151917624352131</v>
      </c>
      <c r="AW31" s="37">
        <f>'Graphiques DI'!$B$105</f>
        <v>0.12627593300027815</v>
      </c>
      <c r="AX31" s="37">
        <f>'Graphiques DI'!$B$105</f>
        <v>0.12627593300027815</v>
      </c>
      <c r="AY31" s="29">
        <f t="shared" si="9"/>
        <v>0.10999999999999999</v>
      </c>
      <c r="AZ31" s="65">
        <f>'Graphiques DI'!$B$118 + 'Graphiques DI'!$B$117</f>
        <v>0.56299539567767609</v>
      </c>
      <c r="BA31" s="37">
        <f>'Graphiques DI'!$B$117</f>
        <v>0.15238728756956804</v>
      </c>
      <c r="BB31" s="37">
        <f>'Graphiques DI'!$B$117</f>
        <v>0.15238728756956804</v>
      </c>
      <c r="BC31" s="27">
        <f t="shared" si="10"/>
        <v>0.27</v>
      </c>
      <c r="BD31" s="65">
        <f>'Graphiques DI'!$B$130 + 'Graphiques DI'!$B$129</f>
        <v>0.6651031343852678</v>
      </c>
      <c r="BE31" s="37">
        <f>'Graphiques DI'!$B$129</f>
        <v>0.1768193506014839</v>
      </c>
      <c r="BF31" s="37">
        <f>'Graphiques DI'!$B$129</f>
        <v>0.1768193506014839</v>
      </c>
      <c r="BG31" s="29">
        <f t="shared" si="11"/>
        <v>0.20000000000000007</v>
      </c>
      <c r="BH31" s="65">
        <f>'Graphiques DI'!$B$142 + 'Graphiques DI'!$B$141</f>
        <v>0.82807308937029012</v>
      </c>
      <c r="BI31" s="37">
        <f>'Graphiques DI'!$B$141</f>
        <v>0.16741092720812772</v>
      </c>
      <c r="BJ31" s="37">
        <f>'Graphiques DI'!$B$141</f>
        <v>0.16741092720812772</v>
      </c>
      <c r="BK31" s="27">
        <f t="shared" si="12"/>
        <v>0.13</v>
      </c>
      <c r="BL31" s="65">
        <f>'Graphiques DI'!$B$154 + 'Graphiques DI'!$B$153</f>
        <v>0.79631200048020223</v>
      </c>
      <c r="BM31" s="37">
        <f>'Graphiques DI'!$B$153</f>
        <v>0.16058227075047252</v>
      </c>
      <c r="BN31" s="37">
        <f>'Graphiques DI'!$B$153</f>
        <v>0.16058227075047252</v>
      </c>
      <c r="BO31" s="29">
        <f t="shared" si="13"/>
        <v>7.0000000000000062E-2</v>
      </c>
      <c r="BP31" s="65">
        <f>'Graphiques DI'!$B$166 + 'Graphiques DI'!$B$165</f>
        <v>0.86801717940645329</v>
      </c>
      <c r="BQ31" s="37">
        <f>'Graphiques DI'!$B$165</f>
        <v>0.16717934156861533</v>
      </c>
      <c r="BR31" s="37">
        <f>'Graphiques DI'!$B$165</f>
        <v>0.16717934156861533</v>
      </c>
      <c r="BS31" s="27">
        <f t="shared" si="14"/>
        <v>0.14999999999999991</v>
      </c>
      <c r="BT31" s="65">
        <f>'Graphiques DI'!$B$178 + 'Graphiques DI'!$B$177</f>
        <v>0.9076186722789481</v>
      </c>
      <c r="BU31" s="37">
        <f>'Graphiques DI'!$B$177</f>
        <v>0.16514569930597517</v>
      </c>
      <c r="BV31" s="37">
        <f>'Graphiques DI'!$B$177</f>
        <v>0.16514569930597517</v>
      </c>
    </row>
    <row r="32" spans="1:74">
      <c r="A32" s="72">
        <v>43497</v>
      </c>
      <c r="B32" s="68">
        <f t="shared" si="0"/>
        <v>31</v>
      </c>
      <c r="C32" s="19">
        <v>52938366</v>
      </c>
      <c r="D32" s="68" t="e">
        <f>NA()</f>
        <v>#N/A</v>
      </c>
      <c r="E32" s="29">
        <v>0.09</v>
      </c>
      <c r="F32" s="27">
        <v>0.36</v>
      </c>
      <c r="G32" s="29">
        <v>0.48</v>
      </c>
      <c r="H32" s="27">
        <v>0.24</v>
      </c>
      <c r="I32" s="29">
        <v>0.22</v>
      </c>
      <c r="J32" s="27">
        <v>0.25</v>
      </c>
      <c r="K32" s="29">
        <v>0.06</v>
      </c>
      <c r="L32" s="27">
        <v>0.09</v>
      </c>
      <c r="M32" s="29">
        <v>0.2</v>
      </c>
      <c r="N32" s="27">
        <v>0.12</v>
      </c>
      <c r="O32" s="29">
        <v>0.57999999999999996</v>
      </c>
      <c r="P32" s="27">
        <v>0.66</v>
      </c>
      <c r="Q32" s="29">
        <v>0.71</v>
      </c>
      <c r="R32" s="27">
        <v>0.68</v>
      </c>
      <c r="S32" s="43">
        <f t="shared" si="1"/>
        <v>0.03</v>
      </c>
      <c r="T32" s="37">
        <f>'Graphiques DI'!$B$22 + 'Graphiques DI'!$B$21</f>
        <v>0.24394761549869223</v>
      </c>
      <c r="U32" s="37">
        <f>'Graphiques DI'!$B$21</f>
        <v>8.6366534417611163E-2</v>
      </c>
      <c r="V32" s="37">
        <f>'Graphiques DI'!$B$21</f>
        <v>8.6366534417611163E-2</v>
      </c>
      <c r="W32" s="27">
        <f t="shared" si="2"/>
        <v>0.10999999999999999</v>
      </c>
      <c r="X32" s="65">
        <f>'Graphiques DI'!$B$34 + 'Graphiques DI'!$B$33</f>
        <v>0.7914293766543683</v>
      </c>
      <c r="Y32" s="37">
        <f>'Graphiques DI'!$B$33</f>
        <v>0.19746991719490897</v>
      </c>
      <c r="Z32" s="37">
        <f>'Graphiques DI'!$B$33</f>
        <v>0.19746991719490897</v>
      </c>
      <c r="AA32" s="29">
        <f t="shared" si="3"/>
        <v>0.31999999999999995</v>
      </c>
      <c r="AB32" s="65">
        <f>'Graphiques DI'!$B$46 + 'Graphiques DI'!$B$45</f>
        <v>0.35111461720628612</v>
      </c>
      <c r="AC32" s="37">
        <f>'Graphiques DI'!$B$45</f>
        <v>0.14097948207115094</v>
      </c>
      <c r="AD32" s="37">
        <f>'Graphiques DI'!$B$45</f>
        <v>0.14097948207115094</v>
      </c>
      <c r="AE32" s="27">
        <f t="shared" si="4"/>
        <v>7.0000000000000007E-2</v>
      </c>
      <c r="AF32" s="65">
        <f>'Graphiques DI'!$B$58 + 'Graphiques DI'!$B$57</f>
        <v>0.43779293159103938</v>
      </c>
      <c r="AG32" s="37">
        <f>'Graphiques DI'!$B$57</f>
        <v>0.14198212078022857</v>
      </c>
      <c r="AH32" s="37">
        <f>'Graphiques DI'!$B$57</f>
        <v>0.14198212078022857</v>
      </c>
      <c r="AI32" s="29">
        <f t="shared" si="5"/>
        <v>0.1</v>
      </c>
      <c r="AJ32" s="65">
        <f>'Graphiques DI'!$B$70 + 'Graphiques DE'!$B$69</f>
        <v>0.48568952672504123</v>
      </c>
      <c r="AK32" s="37">
        <f>'Graphiques DI'!$B$69</f>
        <v>0.1439931563072003</v>
      </c>
      <c r="AL32" s="37">
        <f>'Graphiques DI'!$B$69</f>
        <v>0.1439931563072003</v>
      </c>
      <c r="AM32" s="27">
        <f t="shared" si="6"/>
        <v>0.14000000000000001</v>
      </c>
      <c r="AN32" s="65">
        <f>'Graphiques DI'!$B$82 + 'Graphiques DI'!$B$81</f>
        <v>0.49733375026774096</v>
      </c>
      <c r="AO32" s="37">
        <f>'Graphiques DI'!$B$81</f>
        <v>0.14568510161909229</v>
      </c>
      <c r="AP32" s="37">
        <f>'Graphiques DI'!$B$81</f>
        <v>0.14568510161909229</v>
      </c>
      <c r="AQ32" s="29">
        <f t="shared" si="7"/>
        <v>0.31</v>
      </c>
      <c r="AR32" s="65">
        <f>'Graphiques DI'!$B$94 + 'Graphiques DI'!$B$93</f>
        <v>0.51776807482645537</v>
      </c>
      <c r="AS32" s="37">
        <f>'Graphiques DI'!$B$93</f>
        <v>0.15748429104267167</v>
      </c>
      <c r="AT32" s="37">
        <f>'Graphiques DI'!$B$93</f>
        <v>0.15748429104267167</v>
      </c>
      <c r="AU32" s="27">
        <f t="shared" si="8"/>
        <v>0.1</v>
      </c>
      <c r="AV32" s="65">
        <f>'Graphiques DI'!$B$106 + 'Graphiques DI'!$B$105</f>
        <v>0.42151917624352131</v>
      </c>
      <c r="AW32" s="37">
        <f>'Graphiques DI'!$B$105</f>
        <v>0.12627593300027815</v>
      </c>
      <c r="AX32" s="37">
        <f>'Graphiques DI'!$B$105</f>
        <v>0.12627593300027815</v>
      </c>
      <c r="AY32" s="29">
        <f t="shared" si="9"/>
        <v>9.9999999999999978E-2</v>
      </c>
      <c r="AZ32" s="65">
        <f>'Graphiques DI'!$B$118 + 'Graphiques DI'!$B$117</f>
        <v>0.56299539567767609</v>
      </c>
      <c r="BA32" s="37">
        <f>'Graphiques DI'!$B$117</f>
        <v>0.15238728756956804</v>
      </c>
      <c r="BB32" s="37">
        <f>'Graphiques DI'!$B$117</f>
        <v>0.15238728756956804</v>
      </c>
      <c r="BC32" s="27">
        <f t="shared" si="10"/>
        <v>0.28000000000000003</v>
      </c>
      <c r="BD32" s="65">
        <f>'Graphiques DI'!$B$130 + 'Graphiques DI'!$B$129</f>
        <v>0.6651031343852678</v>
      </c>
      <c r="BE32" s="37">
        <f>'Graphiques DI'!$B$129</f>
        <v>0.1768193506014839</v>
      </c>
      <c r="BF32" s="37">
        <f>'Graphiques DI'!$B$129</f>
        <v>0.1768193506014839</v>
      </c>
      <c r="BG32" s="29">
        <f t="shared" si="11"/>
        <v>7.999999999999996E-2</v>
      </c>
      <c r="BH32" s="65">
        <f>'Graphiques DI'!$B$142 + 'Graphiques DI'!$B$141</f>
        <v>0.82807308937029012</v>
      </c>
      <c r="BI32" s="37">
        <f>'Graphiques DI'!$B$141</f>
        <v>0.16741092720812772</v>
      </c>
      <c r="BJ32" s="37">
        <f>'Graphiques DI'!$B$141</f>
        <v>0.16741092720812772</v>
      </c>
      <c r="BK32" s="27">
        <f t="shared" si="12"/>
        <v>0.17000000000000004</v>
      </c>
      <c r="BL32" s="65">
        <f>'Graphiques DI'!$B$154 + 'Graphiques DI'!$B$153</f>
        <v>0.79631200048020223</v>
      </c>
      <c r="BM32" s="37">
        <f>'Graphiques DI'!$B$153</f>
        <v>0.16058227075047252</v>
      </c>
      <c r="BN32" s="37">
        <f>'Graphiques DI'!$B$153</f>
        <v>0.16058227075047252</v>
      </c>
      <c r="BO32" s="29">
        <f t="shared" si="13"/>
        <v>0.10999999999999999</v>
      </c>
      <c r="BP32" s="65">
        <f>'Graphiques DI'!$B$166 + 'Graphiques DI'!$B$165</f>
        <v>0.86801717940645329</v>
      </c>
      <c r="BQ32" s="37">
        <f>'Graphiques DI'!$B$165</f>
        <v>0.16717934156861533</v>
      </c>
      <c r="BR32" s="37">
        <f>'Graphiques DI'!$B$165</f>
        <v>0.16717934156861533</v>
      </c>
      <c r="BS32" s="27">
        <f t="shared" si="14"/>
        <v>8.0000000000000071E-2</v>
      </c>
      <c r="BT32" s="65">
        <f>'Graphiques DI'!$B$178 + 'Graphiques DI'!$B$177</f>
        <v>0.9076186722789481</v>
      </c>
      <c r="BU32" s="37">
        <f>'Graphiques DI'!$B$177</f>
        <v>0.16514569930597517</v>
      </c>
      <c r="BV32" s="37">
        <f>'Graphiques DI'!$B$177</f>
        <v>0.16514569930597517</v>
      </c>
    </row>
    <row r="33" spans="1:74">
      <c r="A33" s="72">
        <v>43497</v>
      </c>
      <c r="B33" s="68">
        <f t="shared" si="0"/>
        <v>32</v>
      </c>
      <c r="C33" s="19">
        <v>52938328</v>
      </c>
      <c r="D33" s="68" t="e">
        <f>NA()</f>
        <v>#N/A</v>
      </c>
      <c r="E33" s="29">
        <v>0.06</v>
      </c>
      <c r="F33" s="27">
        <v>0.47</v>
      </c>
      <c r="G33" s="29">
        <v>0.16</v>
      </c>
      <c r="H33" s="27">
        <v>0.31</v>
      </c>
      <c r="I33" s="29">
        <v>0.32</v>
      </c>
      <c r="J33" s="27">
        <v>0.39</v>
      </c>
      <c r="K33" s="29">
        <v>0.37</v>
      </c>
      <c r="L33" s="27">
        <v>0.19</v>
      </c>
      <c r="M33" s="29">
        <v>0.3</v>
      </c>
      <c r="N33" s="27">
        <v>0.4</v>
      </c>
      <c r="O33" s="29">
        <v>0.5</v>
      </c>
      <c r="P33" s="27">
        <v>0.49</v>
      </c>
      <c r="Q33" s="29">
        <v>0.6</v>
      </c>
      <c r="R33" s="27">
        <v>0.6</v>
      </c>
      <c r="S33" s="43">
        <f t="shared" si="1"/>
        <v>5.1999999999999998E-2</v>
      </c>
      <c r="T33" s="37">
        <f>'Graphiques DI'!$B$22 + 'Graphiques DI'!$B$21</f>
        <v>0.24394761549869223</v>
      </c>
      <c r="U33" s="37">
        <f>'Graphiques DI'!$B$21</f>
        <v>8.6366534417611163E-2</v>
      </c>
      <c r="V33" s="37">
        <f>'Graphiques DI'!$B$21</f>
        <v>8.6366534417611163E-2</v>
      </c>
      <c r="W33" s="27">
        <f t="shared" si="2"/>
        <v>6.0000000000000053E-2</v>
      </c>
      <c r="X33" s="65">
        <f>'Graphiques DI'!$B$34 + 'Graphiques DI'!$B$33</f>
        <v>0.7914293766543683</v>
      </c>
      <c r="Y33" s="37">
        <f>'Graphiques DI'!$B$33</f>
        <v>0.19746991719490897</v>
      </c>
      <c r="Z33" s="37">
        <f>'Graphiques DI'!$B$33</f>
        <v>0.19746991719490897</v>
      </c>
      <c r="AA33" s="29">
        <f t="shared" si="3"/>
        <v>0</v>
      </c>
      <c r="AB33" s="65">
        <f>'Graphiques DI'!$B$46 + 'Graphiques DI'!$B$45</f>
        <v>0.35111461720628612</v>
      </c>
      <c r="AC33" s="37">
        <f>'Graphiques DI'!$B$45</f>
        <v>0.14097948207115094</v>
      </c>
      <c r="AD33" s="37">
        <f>'Graphiques DI'!$B$45</f>
        <v>0.14097948207115094</v>
      </c>
      <c r="AE33" s="27">
        <f t="shared" si="4"/>
        <v>7.0000000000000007E-2</v>
      </c>
      <c r="AF33" s="65">
        <f>'Graphiques DI'!$B$58 + 'Graphiques DI'!$B$57</f>
        <v>0.43779293159103938</v>
      </c>
      <c r="AG33" s="37">
        <f>'Graphiques DI'!$B$57</f>
        <v>0.14198212078022857</v>
      </c>
      <c r="AH33" s="37">
        <f>'Graphiques DI'!$B$57</f>
        <v>0.14198212078022857</v>
      </c>
      <c r="AI33" s="29">
        <f t="shared" si="5"/>
        <v>8.0000000000000016E-2</v>
      </c>
      <c r="AJ33" s="65">
        <f>'Graphiques DI'!$B$70 + 'Graphiques DE'!$B$69</f>
        <v>0.48568952672504123</v>
      </c>
      <c r="AK33" s="37">
        <f>'Graphiques DI'!$B$69</f>
        <v>0.1439931563072003</v>
      </c>
      <c r="AL33" s="37">
        <f>'Graphiques DI'!$B$69</f>
        <v>0.1439931563072003</v>
      </c>
      <c r="AM33" s="27">
        <f t="shared" si="6"/>
        <v>4.9999999999999989E-2</v>
      </c>
      <c r="AN33" s="65">
        <f>'Graphiques DI'!$B$82 + 'Graphiques DI'!$B$81</f>
        <v>0.49733375026774096</v>
      </c>
      <c r="AO33" s="37">
        <f>'Graphiques DI'!$B$81</f>
        <v>0.14568510161909229</v>
      </c>
      <c r="AP33" s="37">
        <f>'Graphiques DI'!$B$81</f>
        <v>0.14568510161909229</v>
      </c>
      <c r="AQ33" s="29">
        <f t="shared" si="7"/>
        <v>2.0000000000000018E-2</v>
      </c>
      <c r="AR33" s="65">
        <f>'Graphiques DI'!$B$94 + 'Graphiques DI'!$B$93</f>
        <v>0.51776807482645537</v>
      </c>
      <c r="AS33" s="37">
        <f>'Graphiques DI'!$B$93</f>
        <v>0.15748429104267167</v>
      </c>
      <c r="AT33" s="37">
        <f>'Graphiques DI'!$B$93</f>
        <v>0.15748429104267167</v>
      </c>
      <c r="AU33" s="27">
        <f t="shared" si="8"/>
        <v>0.09</v>
      </c>
      <c r="AV33" s="65">
        <f>'Graphiques DI'!$B$106 + 'Graphiques DI'!$B$105</f>
        <v>0.42151917624352131</v>
      </c>
      <c r="AW33" s="37">
        <f>'Graphiques DI'!$B$105</f>
        <v>0.12627593300027815</v>
      </c>
      <c r="AX33" s="37">
        <f>'Graphiques DI'!$B$105</f>
        <v>0.12627593300027815</v>
      </c>
      <c r="AY33" s="29">
        <f t="shared" si="9"/>
        <v>0.06</v>
      </c>
      <c r="AZ33" s="65">
        <f>'Graphiques DI'!$B$118 + 'Graphiques DI'!$B$117</f>
        <v>0.56299539567767609</v>
      </c>
      <c r="BA33" s="37">
        <f>'Graphiques DI'!$B$117</f>
        <v>0.15238728756956804</v>
      </c>
      <c r="BB33" s="37">
        <f>'Graphiques DI'!$B$117</f>
        <v>0.15238728756956804</v>
      </c>
      <c r="BC33" s="27">
        <f t="shared" si="10"/>
        <v>8.0000000000000016E-2</v>
      </c>
      <c r="BD33" s="65">
        <f>'Graphiques DI'!$B$130 + 'Graphiques DI'!$B$129</f>
        <v>0.6651031343852678</v>
      </c>
      <c r="BE33" s="37">
        <f>'Graphiques DI'!$B$129</f>
        <v>0.1768193506014839</v>
      </c>
      <c r="BF33" s="37">
        <f>'Graphiques DI'!$B$129</f>
        <v>0.1768193506014839</v>
      </c>
      <c r="BG33" s="29">
        <f t="shared" si="11"/>
        <v>8.9999999999999969E-2</v>
      </c>
      <c r="BH33" s="65">
        <f>'Graphiques DI'!$B$142 + 'Graphiques DI'!$B$141</f>
        <v>0.82807308937029012</v>
      </c>
      <c r="BI33" s="37">
        <f>'Graphiques DI'!$B$141</f>
        <v>0.16741092720812772</v>
      </c>
      <c r="BJ33" s="37">
        <f>'Graphiques DI'!$B$141</f>
        <v>0.16741092720812772</v>
      </c>
      <c r="BK33" s="27">
        <f t="shared" si="12"/>
        <v>3.0000000000000027E-2</v>
      </c>
      <c r="BL33" s="65">
        <f>'Graphiques DI'!$B$154 + 'Graphiques DI'!$B$153</f>
        <v>0.79631200048020223</v>
      </c>
      <c r="BM33" s="37">
        <f>'Graphiques DI'!$B$153</f>
        <v>0.16058227075047252</v>
      </c>
      <c r="BN33" s="37">
        <f>'Graphiques DI'!$B$153</f>
        <v>0.16058227075047252</v>
      </c>
      <c r="BO33" s="29">
        <f t="shared" si="13"/>
        <v>0.20000000000000007</v>
      </c>
      <c r="BP33" s="65">
        <f>'Graphiques DI'!$B$166 + 'Graphiques DI'!$B$165</f>
        <v>0.86801717940645329</v>
      </c>
      <c r="BQ33" s="37">
        <f>'Graphiques DI'!$B$165</f>
        <v>0.16717934156861533</v>
      </c>
      <c r="BR33" s="37">
        <f>'Graphiques DI'!$B$165</f>
        <v>0.16717934156861533</v>
      </c>
      <c r="BS33" s="27">
        <f t="shared" si="14"/>
        <v>0.17000000000000004</v>
      </c>
      <c r="BT33" s="65">
        <f>'Graphiques DI'!$B$178 + 'Graphiques DI'!$B$177</f>
        <v>0.9076186722789481</v>
      </c>
      <c r="BU33" s="37">
        <f>'Graphiques DI'!$B$177</f>
        <v>0.16514569930597517</v>
      </c>
      <c r="BV33" s="37">
        <f>'Graphiques DI'!$B$177</f>
        <v>0.16514569930597517</v>
      </c>
    </row>
    <row r="34" spans="1:74">
      <c r="A34" s="72">
        <v>43525</v>
      </c>
      <c r="B34" s="68">
        <f t="shared" ref="B34:B65" si="15">ROW()-1</f>
        <v>33</v>
      </c>
      <c r="C34" s="19">
        <v>52961451</v>
      </c>
      <c r="D34" s="68" t="e">
        <f>NA()</f>
        <v>#N/A</v>
      </c>
      <c r="E34" s="29">
        <v>8.0000000000000002E-3</v>
      </c>
      <c r="F34" s="27">
        <v>0.53</v>
      </c>
      <c r="G34" s="29">
        <v>0.16</v>
      </c>
      <c r="H34" s="27">
        <v>0.24</v>
      </c>
      <c r="I34" s="29">
        <v>0.24</v>
      </c>
      <c r="J34" s="27">
        <v>0.34</v>
      </c>
      <c r="K34" s="29">
        <v>0.39</v>
      </c>
      <c r="L34" s="27">
        <v>0.1</v>
      </c>
      <c r="M34" s="29">
        <v>0.24</v>
      </c>
      <c r="N34" s="27">
        <v>0.32</v>
      </c>
      <c r="O34" s="29">
        <v>0.59</v>
      </c>
      <c r="P34" s="27">
        <v>0.52</v>
      </c>
      <c r="Q34" s="29">
        <v>0.8</v>
      </c>
      <c r="R34" s="27">
        <v>0.77</v>
      </c>
      <c r="S34" s="43">
        <f t="shared" ref="S34:S63" si="16">MAX(E34:E35)-MIN(E34:E35)</f>
        <v>0.36199999999999999</v>
      </c>
      <c r="T34" s="37">
        <f>'Graphiques DI'!$B$22 + 'Graphiques DI'!$B$21</f>
        <v>0.24394761549869223</v>
      </c>
      <c r="U34" s="37">
        <f>'Graphiques DI'!$B$21</f>
        <v>8.6366534417611163E-2</v>
      </c>
      <c r="V34" s="37">
        <f>'Graphiques DI'!$B$21</f>
        <v>8.6366534417611163E-2</v>
      </c>
      <c r="W34" s="27">
        <f t="shared" ref="W34:W63" si="17">MAX(F34:F35)-MIN(F34:F35)</f>
        <v>0.4</v>
      </c>
      <c r="X34" s="65">
        <f>'Graphiques DI'!$B$34 + 'Graphiques DI'!$B$33</f>
        <v>0.7914293766543683</v>
      </c>
      <c r="Y34" s="37">
        <f>'Graphiques DI'!$B$33</f>
        <v>0.19746991719490897</v>
      </c>
      <c r="Z34" s="37">
        <f>'Graphiques DI'!$B$33</f>
        <v>0.19746991719490897</v>
      </c>
      <c r="AA34" s="29">
        <f t="shared" ref="AA34:AA63" si="18">MAX(G34:G35)-MIN(G34:G35)</f>
        <v>0.16</v>
      </c>
      <c r="AB34" s="65">
        <f>'Graphiques DI'!$B$46 + 'Graphiques DI'!$B$45</f>
        <v>0.35111461720628612</v>
      </c>
      <c r="AC34" s="37">
        <f>'Graphiques DI'!$B$45</f>
        <v>0.14097948207115094</v>
      </c>
      <c r="AD34" s="37">
        <f>'Graphiques DI'!$B$45</f>
        <v>0.14097948207115094</v>
      </c>
      <c r="AE34" s="27">
        <f t="shared" ref="AE34:AE63" si="19">MAX(H34:H35)-MIN(H34:H35)</f>
        <v>0.37</v>
      </c>
      <c r="AF34" s="65">
        <f>'Graphiques DI'!$B$58 + 'Graphiques DI'!$B$57</f>
        <v>0.43779293159103938</v>
      </c>
      <c r="AG34" s="37">
        <f>'Graphiques DI'!$B$57</f>
        <v>0.14198212078022857</v>
      </c>
      <c r="AH34" s="37">
        <f>'Graphiques DI'!$B$57</f>
        <v>0.14198212078022857</v>
      </c>
      <c r="AI34" s="29">
        <f t="shared" ref="AI34:AI63" si="20">MAX(I34:I35)-MIN(I34:I35)</f>
        <v>0.36</v>
      </c>
      <c r="AJ34" s="65">
        <f>'Graphiques DI'!$B$70 + 'Graphiques DE'!$B$69</f>
        <v>0.48568952672504123</v>
      </c>
      <c r="AK34" s="37">
        <f>'Graphiques DI'!$B$69</f>
        <v>0.1439931563072003</v>
      </c>
      <c r="AL34" s="37">
        <f>'Graphiques DI'!$B$69</f>
        <v>0.1439931563072003</v>
      </c>
      <c r="AM34" s="27">
        <f t="shared" ref="AM34:AM63" si="21">MAX(J34:J35)-MIN(J34:J35)</f>
        <v>0.22999999999999993</v>
      </c>
      <c r="AN34" s="65">
        <f>'Graphiques DI'!$B$82 + 'Graphiques DI'!$B$81</f>
        <v>0.49733375026774096</v>
      </c>
      <c r="AO34" s="37">
        <f>'Graphiques DI'!$B$81</f>
        <v>0.14568510161909229</v>
      </c>
      <c r="AP34" s="37">
        <f>'Graphiques DI'!$B$81</f>
        <v>0.14568510161909229</v>
      </c>
      <c r="AQ34" s="29">
        <f t="shared" ref="AQ34:AQ63" si="22">MAX(K34:K35)-MIN(K34:K35)</f>
        <v>0.39</v>
      </c>
      <c r="AR34" s="65">
        <f>'Graphiques DI'!$B$94 + 'Graphiques DI'!$B$93</f>
        <v>0.51776807482645537</v>
      </c>
      <c r="AS34" s="37">
        <f>'Graphiques DI'!$B$93</f>
        <v>0.15748429104267167</v>
      </c>
      <c r="AT34" s="37">
        <f>'Graphiques DI'!$B$93</f>
        <v>0.15748429104267167</v>
      </c>
      <c r="AU34" s="27">
        <f t="shared" ref="AU34:AU63" si="23">MAX(L34:L35)-MIN(L34:L35)</f>
        <v>0.51</v>
      </c>
      <c r="AV34" s="65">
        <f>'Graphiques DI'!$B$106 + 'Graphiques DI'!$B$105</f>
        <v>0.42151917624352131</v>
      </c>
      <c r="AW34" s="37">
        <f>'Graphiques DI'!$B$105</f>
        <v>0.12627593300027815</v>
      </c>
      <c r="AX34" s="37">
        <f>'Graphiques DI'!$B$105</f>
        <v>0.12627593300027815</v>
      </c>
      <c r="AY34" s="29">
        <f t="shared" ref="AY34:AY63" si="24">MAX(M34:M35)-MIN(M34:M35)</f>
        <v>0.44999999999999996</v>
      </c>
      <c r="AZ34" s="65">
        <f>'Graphiques DI'!$B$118 + 'Graphiques DI'!$B$117</f>
        <v>0.56299539567767609</v>
      </c>
      <c r="BA34" s="37">
        <f>'Graphiques DI'!$B$117</f>
        <v>0.15238728756956804</v>
      </c>
      <c r="BB34" s="37">
        <f>'Graphiques DI'!$B$117</f>
        <v>0.15238728756956804</v>
      </c>
      <c r="BC34" s="27">
        <f t="shared" ref="BC34:BC63" si="25">MAX(N34:N35)-MIN(N34:N35)</f>
        <v>0.46</v>
      </c>
      <c r="BD34" s="65">
        <f>'Graphiques DI'!$B$130 + 'Graphiques DI'!$B$129</f>
        <v>0.6651031343852678</v>
      </c>
      <c r="BE34" s="37">
        <f>'Graphiques DI'!$B$129</f>
        <v>0.1768193506014839</v>
      </c>
      <c r="BF34" s="37">
        <f>'Graphiques DI'!$B$129</f>
        <v>0.1768193506014839</v>
      </c>
      <c r="BG34" s="29">
        <f t="shared" ref="BG34:BG63" si="26">MAX(O34:O35)-MIN(O34:O35)</f>
        <v>0.17000000000000004</v>
      </c>
      <c r="BH34" s="65">
        <f>'Graphiques DI'!$B$142 + 'Graphiques DI'!$B$141</f>
        <v>0.82807308937029012</v>
      </c>
      <c r="BI34" s="37">
        <f>'Graphiques DI'!$B$141</f>
        <v>0.16741092720812772</v>
      </c>
      <c r="BJ34" s="37">
        <f>'Graphiques DI'!$B$141</f>
        <v>0.16741092720812772</v>
      </c>
      <c r="BK34" s="27">
        <f t="shared" ref="BK34:BK63" si="27">MAX(P34:P35)-MIN(P34:P35)</f>
        <v>0.15000000000000002</v>
      </c>
      <c r="BL34" s="65">
        <f>'Graphiques DI'!$B$154 + 'Graphiques DI'!$B$153</f>
        <v>0.79631200048020223</v>
      </c>
      <c r="BM34" s="37">
        <f>'Graphiques DI'!$B$153</f>
        <v>0.16058227075047252</v>
      </c>
      <c r="BN34" s="37">
        <f>'Graphiques DI'!$B$153</f>
        <v>0.16058227075047252</v>
      </c>
      <c r="BO34" s="29">
        <f t="shared" ref="BO34:BO63" si="28">MAX(Q34:Q35)-MIN(Q34:Q35)</f>
        <v>4.0000000000000036E-2</v>
      </c>
      <c r="BP34" s="65">
        <f>'Graphiques DI'!$B$166 + 'Graphiques DI'!$B$165</f>
        <v>0.86801717940645329</v>
      </c>
      <c r="BQ34" s="37">
        <f>'Graphiques DI'!$B$165</f>
        <v>0.16717934156861533</v>
      </c>
      <c r="BR34" s="37">
        <f>'Graphiques DI'!$B$165</f>
        <v>0.16717934156861533</v>
      </c>
      <c r="BS34" s="27">
        <f t="shared" ref="BS34:BS63" si="29">MAX(R34:R35)-MIN(R34:R35)</f>
        <v>1.0000000000000009E-2</v>
      </c>
      <c r="BT34" s="65">
        <f>'Graphiques DI'!$B$178 + 'Graphiques DI'!$B$177</f>
        <v>0.9076186722789481</v>
      </c>
      <c r="BU34" s="37">
        <f>'Graphiques DI'!$B$177</f>
        <v>0.16514569930597517</v>
      </c>
      <c r="BV34" s="37">
        <f>'Graphiques DI'!$B$177</f>
        <v>0.16514569930597517</v>
      </c>
    </row>
    <row r="35" spans="1:74">
      <c r="A35" s="72">
        <v>43525</v>
      </c>
      <c r="B35" s="68">
        <f t="shared" si="15"/>
        <v>34</v>
      </c>
      <c r="C35" s="19">
        <v>52958249</v>
      </c>
      <c r="D35" s="68" t="e">
        <f>NA()</f>
        <v>#N/A</v>
      </c>
      <c r="E35" s="29">
        <v>0.37</v>
      </c>
      <c r="F35" s="27">
        <v>0.93</v>
      </c>
      <c r="G35" s="29">
        <v>0.32</v>
      </c>
      <c r="H35" s="27">
        <v>0.61</v>
      </c>
      <c r="I35" s="29">
        <v>0.6</v>
      </c>
      <c r="J35" s="27">
        <v>0.56999999999999995</v>
      </c>
      <c r="K35" s="29">
        <v>0.78</v>
      </c>
      <c r="L35" s="27">
        <v>0.61</v>
      </c>
      <c r="M35" s="29">
        <v>0.69</v>
      </c>
      <c r="N35" s="27">
        <v>0.78</v>
      </c>
      <c r="O35" s="29">
        <v>0.76</v>
      </c>
      <c r="P35" s="27">
        <v>0.67</v>
      </c>
      <c r="Q35" s="29">
        <v>0.76</v>
      </c>
      <c r="R35" s="27">
        <v>0.78</v>
      </c>
      <c r="S35" s="43">
        <f t="shared" si="16"/>
        <v>0.18</v>
      </c>
      <c r="T35" s="37">
        <f>'Graphiques DI'!$B$22 + 'Graphiques DI'!$B$21</f>
        <v>0.24394761549869223</v>
      </c>
      <c r="U35" s="37">
        <f>'Graphiques DI'!$B$21</f>
        <v>8.6366534417611163E-2</v>
      </c>
      <c r="V35" s="37">
        <f>'Graphiques DI'!$B$21</f>
        <v>8.6366534417611163E-2</v>
      </c>
      <c r="W35" s="27">
        <f t="shared" si="17"/>
        <v>0.17000000000000004</v>
      </c>
      <c r="X35" s="65">
        <f>'Graphiques DI'!$B$34 + 'Graphiques DI'!$B$33</f>
        <v>0.7914293766543683</v>
      </c>
      <c r="Y35" s="37">
        <f>'Graphiques DI'!$B$33</f>
        <v>0.19746991719490897</v>
      </c>
      <c r="Z35" s="37">
        <f>'Graphiques DI'!$B$33</f>
        <v>0.19746991719490897</v>
      </c>
      <c r="AA35" s="29">
        <f t="shared" si="18"/>
        <v>0.3</v>
      </c>
      <c r="AB35" s="65">
        <f>'Graphiques DI'!$B$46 + 'Graphiques DI'!$B$45</f>
        <v>0.35111461720628612</v>
      </c>
      <c r="AC35" s="37">
        <f>'Graphiques DI'!$B$45</f>
        <v>0.14097948207115094</v>
      </c>
      <c r="AD35" s="37">
        <f>'Graphiques DI'!$B$45</f>
        <v>0.14097948207115094</v>
      </c>
      <c r="AE35" s="27">
        <f t="shared" si="19"/>
        <v>0.35</v>
      </c>
      <c r="AF35" s="65">
        <f>'Graphiques DI'!$B$58 + 'Graphiques DI'!$B$57</f>
        <v>0.43779293159103938</v>
      </c>
      <c r="AG35" s="37">
        <f>'Graphiques DI'!$B$57</f>
        <v>0.14198212078022857</v>
      </c>
      <c r="AH35" s="37">
        <f>'Graphiques DI'!$B$57</f>
        <v>0.14198212078022857</v>
      </c>
      <c r="AI35" s="29">
        <f t="shared" si="20"/>
        <v>0.22999999999999998</v>
      </c>
      <c r="AJ35" s="65">
        <f>'Graphiques DI'!$B$70 + 'Graphiques DE'!$B$69</f>
        <v>0.48568952672504123</v>
      </c>
      <c r="AK35" s="37">
        <f>'Graphiques DI'!$B$69</f>
        <v>0.1439931563072003</v>
      </c>
      <c r="AL35" s="37">
        <f>'Graphiques DI'!$B$69</f>
        <v>0.1439931563072003</v>
      </c>
      <c r="AM35" s="27">
        <f t="shared" si="21"/>
        <v>0.18999999999999995</v>
      </c>
      <c r="AN35" s="65">
        <f>'Graphiques DI'!$B$82 + 'Graphiques DI'!$B$81</f>
        <v>0.49733375026774096</v>
      </c>
      <c r="AO35" s="37">
        <f>'Graphiques DI'!$B$81</f>
        <v>0.14568510161909229</v>
      </c>
      <c r="AP35" s="37">
        <f>'Graphiques DI'!$B$81</f>
        <v>0.14568510161909229</v>
      </c>
      <c r="AQ35" s="29">
        <f t="shared" si="22"/>
        <v>0.35000000000000003</v>
      </c>
      <c r="AR35" s="65">
        <f>'Graphiques DI'!$B$94 + 'Graphiques DI'!$B$93</f>
        <v>0.51776807482645537</v>
      </c>
      <c r="AS35" s="37">
        <f>'Graphiques DI'!$B$93</f>
        <v>0.15748429104267167</v>
      </c>
      <c r="AT35" s="37">
        <f>'Graphiques DI'!$B$93</f>
        <v>0.15748429104267167</v>
      </c>
      <c r="AU35" s="27">
        <f t="shared" si="23"/>
        <v>0.26</v>
      </c>
      <c r="AV35" s="65">
        <f>'Graphiques DI'!$B$106 + 'Graphiques DI'!$B$105</f>
        <v>0.42151917624352131</v>
      </c>
      <c r="AW35" s="37">
        <f>'Graphiques DI'!$B$105</f>
        <v>0.12627593300027815</v>
      </c>
      <c r="AX35" s="37">
        <f>'Graphiques DI'!$B$105</f>
        <v>0.12627593300027815</v>
      </c>
      <c r="AY35" s="29">
        <f t="shared" si="24"/>
        <v>0.17999999999999994</v>
      </c>
      <c r="AZ35" s="65">
        <f>'Graphiques DI'!$B$118 + 'Graphiques DI'!$B$117</f>
        <v>0.56299539567767609</v>
      </c>
      <c r="BA35" s="37">
        <f>'Graphiques DI'!$B$117</f>
        <v>0.15238728756956804</v>
      </c>
      <c r="BB35" s="37">
        <f>'Graphiques DI'!$B$117</f>
        <v>0.15238728756956804</v>
      </c>
      <c r="BC35" s="27">
        <f t="shared" si="25"/>
        <v>0.17000000000000004</v>
      </c>
      <c r="BD35" s="65">
        <f>'Graphiques DI'!$B$130 + 'Graphiques DI'!$B$129</f>
        <v>0.6651031343852678</v>
      </c>
      <c r="BE35" s="37">
        <f>'Graphiques DI'!$B$129</f>
        <v>0.1768193506014839</v>
      </c>
      <c r="BF35" s="37">
        <f>'Graphiques DI'!$B$129</f>
        <v>0.1768193506014839</v>
      </c>
      <c r="BG35" s="29">
        <f t="shared" si="26"/>
        <v>0.36</v>
      </c>
      <c r="BH35" s="65">
        <f>'Graphiques DI'!$B$142 + 'Graphiques DI'!$B$141</f>
        <v>0.82807308937029012</v>
      </c>
      <c r="BI35" s="37">
        <f>'Graphiques DI'!$B$141</f>
        <v>0.16741092720812772</v>
      </c>
      <c r="BJ35" s="37">
        <f>'Graphiques DI'!$B$141</f>
        <v>0.16741092720812772</v>
      </c>
      <c r="BK35" s="27">
        <f t="shared" si="27"/>
        <v>0.27</v>
      </c>
      <c r="BL35" s="65">
        <f>'Graphiques DI'!$B$154 + 'Graphiques DI'!$B$153</f>
        <v>0.79631200048020223</v>
      </c>
      <c r="BM35" s="37">
        <f>'Graphiques DI'!$B$153</f>
        <v>0.16058227075047252</v>
      </c>
      <c r="BN35" s="37">
        <f>'Graphiques DI'!$B$153</f>
        <v>0.16058227075047252</v>
      </c>
      <c r="BO35" s="29">
        <f t="shared" si="28"/>
        <v>0.25</v>
      </c>
      <c r="BP35" s="65">
        <f>'Graphiques DI'!$B$166 + 'Graphiques DI'!$B$165</f>
        <v>0.86801717940645329</v>
      </c>
      <c r="BQ35" s="37">
        <f>'Graphiques DI'!$B$165</f>
        <v>0.16717934156861533</v>
      </c>
      <c r="BR35" s="37">
        <f>'Graphiques DI'!$B$165</f>
        <v>0.16717934156861533</v>
      </c>
      <c r="BS35" s="27">
        <f t="shared" si="29"/>
        <v>0.26</v>
      </c>
      <c r="BT35" s="65">
        <f>'Graphiques DI'!$B$178 + 'Graphiques DI'!$B$177</f>
        <v>0.9076186722789481</v>
      </c>
      <c r="BU35" s="37">
        <f>'Graphiques DI'!$B$177</f>
        <v>0.16514569930597517</v>
      </c>
      <c r="BV35" s="37">
        <f>'Graphiques DI'!$B$177</f>
        <v>0.16514569930597517</v>
      </c>
    </row>
    <row r="36" spans="1:74">
      <c r="A36" s="72">
        <v>43525</v>
      </c>
      <c r="B36" s="68">
        <f t="shared" si="15"/>
        <v>35</v>
      </c>
      <c r="C36" s="19">
        <v>52966415</v>
      </c>
      <c r="D36" s="68" t="e">
        <f>NA()</f>
        <v>#N/A</v>
      </c>
      <c r="E36" s="29">
        <v>0.19</v>
      </c>
      <c r="F36" s="27">
        <v>0.76</v>
      </c>
      <c r="G36" s="29">
        <v>0.02</v>
      </c>
      <c r="H36" s="27">
        <v>0.26</v>
      </c>
      <c r="I36" s="29">
        <v>0.37</v>
      </c>
      <c r="J36" s="27">
        <v>0.38</v>
      </c>
      <c r="K36" s="29">
        <v>0.43</v>
      </c>
      <c r="L36" s="27">
        <v>0.35</v>
      </c>
      <c r="M36" s="29">
        <v>0.51</v>
      </c>
      <c r="N36" s="27">
        <v>0.61</v>
      </c>
      <c r="O36" s="29">
        <v>0.4</v>
      </c>
      <c r="P36" s="27">
        <v>0.4</v>
      </c>
      <c r="Q36" s="29">
        <v>0.51</v>
      </c>
      <c r="R36" s="27">
        <v>0.52</v>
      </c>
      <c r="S36" s="43">
        <f t="shared" si="16"/>
        <v>0.06</v>
      </c>
      <c r="T36" s="37">
        <f>'Graphiques DI'!$B$22 + 'Graphiques DI'!$B$21</f>
        <v>0.24394761549869223</v>
      </c>
      <c r="U36" s="37">
        <f>'Graphiques DI'!$B$21</f>
        <v>8.6366534417611163E-2</v>
      </c>
      <c r="V36" s="37">
        <f>'Graphiques DI'!$B$21</f>
        <v>8.6366534417611163E-2</v>
      </c>
      <c r="W36" s="27">
        <f t="shared" si="17"/>
        <v>0</v>
      </c>
      <c r="X36" s="65">
        <f>'Graphiques DI'!$B$34 + 'Graphiques DI'!$B$33</f>
        <v>0.7914293766543683</v>
      </c>
      <c r="Y36" s="37">
        <f>'Graphiques DI'!$B$33</f>
        <v>0.19746991719490897</v>
      </c>
      <c r="Z36" s="37">
        <f>'Graphiques DI'!$B$33</f>
        <v>0.19746991719490897</v>
      </c>
      <c r="AA36" s="29">
        <f t="shared" si="18"/>
        <v>0.11</v>
      </c>
      <c r="AB36" s="65">
        <f>'Graphiques DI'!$B$46 + 'Graphiques DI'!$B$45</f>
        <v>0.35111461720628612</v>
      </c>
      <c r="AC36" s="37">
        <f>'Graphiques DI'!$B$45</f>
        <v>0.14097948207115094</v>
      </c>
      <c r="AD36" s="37">
        <f>'Graphiques DI'!$B$45</f>
        <v>0.14097948207115094</v>
      </c>
      <c r="AE36" s="27">
        <f t="shared" si="19"/>
        <v>7.0000000000000007E-2</v>
      </c>
      <c r="AF36" s="65">
        <f>'Graphiques DI'!$B$58 + 'Graphiques DI'!$B$57</f>
        <v>0.43779293159103938</v>
      </c>
      <c r="AG36" s="37">
        <f>'Graphiques DI'!$B$57</f>
        <v>0.14198212078022857</v>
      </c>
      <c r="AH36" s="37">
        <f>'Graphiques DI'!$B$57</f>
        <v>0.14198212078022857</v>
      </c>
      <c r="AI36" s="29">
        <f t="shared" si="20"/>
        <v>9.0000000000000024E-2</v>
      </c>
      <c r="AJ36" s="65">
        <f>'Graphiques DI'!$B$70 + 'Graphiques DE'!$B$69</f>
        <v>0.48568952672504123</v>
      </c>
      <c r="AK36" s="37">
        <f>'Graphiques DI'!$B$69</f>
        <v>0.1439931563072003</v>
      </c>
      <c r="AL36" s="37">
        <f>'Graphiques DI'!$B$69</f>
        <v>0.1439931563072003</v>
      </c>
      <c r="AM36" s="27">
        <f t="shared" si="21"/>
        <v>0.18999999999999995</v>
      </c>
      <c r="AN36" s="65">
        <f>'Graphiques DI'!$B$82 + 'Graphiques DI'!$B$81</f>
        <v>0.49733375026774096</v>
      </c>
      <c r="AO36" s="37">
        <f>'Graphiques DI'!$B$81</f>
        <v>0.14568510161909229</v>
      </c>
      <c r="AP36" s="37">
        <f>'Graphiques DI'!$B$81</f>
        <v>0.14568510161909229</v>
      </c>
      <c r="AQ36" s="29">
        <f t="shared" si="22"/>
        <v>0.06</v>
      </c>
      <c r="AR36" s="65">
        <f>'Graphiques DI'!$B$94 + 'Graphiques DI'!$B$93</f>
        <v>0.51776807482645537</v>
      </c>
      <c r="AS36" s="37">
        <f>'Graphiques DI'!$B$93</f>
        <v>0.15748429104267167</v>
      </c>
      <c r="AT36" s="37">
        <f>'Graphiques DI'!$B$93</f>
        <v>0.15748429104267167</v>
      </c>
      <c r="AU36" s="27">
        <f t="shared" si="23"/>
        <v>0</v>
      </c>
      <c r="AV36" s="65">
        <f>'Graphiques DI'!$B$106 + 'Graphiques DI'!$B$105</f>
        <v>0.42151917624352131</v>
      </c>
      <c r="AW36" s="37">
        <f>'Graphiques DI'!$B$105</f>
        <v>0.12627593300027815</v>
      </c>
      <c r="AX36" s="37">
        <f>'Graphiques DI'!$B$105</f>
        <v>0.12627593300027815</v>
      </c>
      <c r="AY36" s="29">
        <f t="shared" si="24"/>
        <v>1.0000000000000009E-2</v>
      </c>
      <c r="AZ36" s="65">
        <f>'Graphiques DI'!$B$118 + 'Graphiques DI'!$B$117</f>
        <v>0.56299539567767609</v>
      </c>
      <c r="BA36" s="37">
        <f>'Graphiques DI'!$B$117</f>
        <v>0.15238728756956804</v>
      </c>
      <c r="BB36" s="37">
        <f>'Graphiques DI'!$B$117</f>
        <v>0.15238728756956804</v>
      </c>
      <c r="BC36" s="27">
        <f t="shared" si="25"/>
        <v>5.0000000000000044E-2</v>
      </c>
      <c r="BD36" s="65">
        <f>'Graphiques DI'!$B$130 + 'Graphiques DI'!$B$129</f>
        <v>0.6651031343852678</v>
      </c>
      <c r="BE36" s="37">
        <f>'Graphiques DI'!$B$129</f>
        <v>0.1768193506014839</v>
      </c>
      <c r="BF36" s="37">
        <f>'Graphiques DI'!$B$129</f>
        <v>0.1768193506014839</v>
      </c>
      <c r="BG36" s="29">
        <f t="shared" si="26"/>
        <v>3.999999999999998E-2</v>
      </c>
      <c r="BH36" s="65">
        <f>'Graphiques DI'!$B$142 + 'Graphiques DI'!$B$141</f>
        <v>0.82807308937029012</v>
      </c>
      <c r="BI36" s="37">
        <f>'Graphiques DI'!$B$141</f>
        <v>0.16741092720812772</v>
      </c>
      <c r="BJ36" s="37">
        <f>'Graphiques DI'!$B$141</f>
        <v>0.16741092720812772</v>
      </c>
      <c r="BK36" s="27">
        <f t="shared" si="27"/>
        <v>0.10000000000000003</v>
      </c>
      <c r="BL36" s="65">
        <f>'Graphiques DI'!$B$154 + 'Graphiques DI'!$B$153</f>
        <v>0.79631200048020223</v>
      </c>
      <c r="BM36" s="37">
        <f>'Graphiques DI'!$B$153</f>
        <v>0.16058227075047252</v>
      </c>
      <c r="BN36" s="37">
        <f>'Graphiques DI'!$B$153</f>
        <v>0.16058227075047252</v>
      </c>
      <c r="BO36" s="29">
        <f t="shared" si="28"/>
        <v>2.0000000000000018E-2</v>
      </c>
      <c r="BP36" s="65">
        <f>'Graphiques DI'!$B$166 + 'Graphiques DI'!$B$165</f>
        <v>0.86801717940645329</v>
      </c>
      <c r="BQ36" s="37">
        <f>'Graphiques DI'!$B$165</f>
        <v>0.16717934156861533</v>
      </c>
      <c r="BR36" s="37">
        <f>'Graphiques DI'!$B$165</f>
        <v>0.16717934156861533</v>
      </c>
      <c r="BS36" s="27">
        <f t="shared" si="29"/>
        <v>2.0000000000000018E-2</v>
      </c>
      <c r="BT36" s="65">
        <f>'Graphiques DI'!$B$178 + 'Graphiques DI'!$B$177</f>
        <v>0.9076186722789481</v>
      </c>
      <c r="BU36" s="37">
        <f>'Graphiques DI'!$B$177</f>
        <v>0.16514569930597517</v>
      </c>
      <c r="BV36" s="37">
        <f>'Graphiques DI'!$B$177</f>
        <v>0.16514569930597517</v>
      </c>
    </row>
    <row r="37" spans="1:74">
      <c r="A37" s="72">
        <v>43525</v>
      </c>
      <c r="B37" s="68">
        <f t="shared" si="15"/>
        <v>36</v>
      </c>
      <c r="C37" s="19">
        <v>52961454</v>
      </c>
      <c r="D37" s="68" t="e">
        <f>NA()</f>
        <v>#N/A</v>
      </c>
      <c r="E37" s="29">
        <v>0.25</v>
      </c>
      <c r="F37" s="27">
        <v>0.76</v>
      </c>
      <c r="G37" s="29">
        <v>0.13</v>
      </c>
      <c r="H37" s="27">
        <v>0.33</v>
      </c>
      <c r="I37" s="29">
        <v>0.46</v>
      </c>
      <c r="J37" s="27">
        <v>0.56999999999999995</v>
      </c>
      <c r="K37" s="29">
        <v>0.49</v>
      </c>
      <c r="L37" s="27">
        <v>0.35</v>
      </c>
      <c r="M37" s="29">
        <v>0.52</v>
      </c>
      <c r="N37" s="27">
        <v>0.66</v>
      </c>
      <c r="O37" s="29">
        <v>0.44</v>
      </c>
      <c r="P37" s="27">
        <v>0.3</v>
      </c>
      <c r="Q37" s="29">
        <v>0.53</v>
      </c>
      <c r="R37" s="27">
        <v>0.54</v>
      </c>
      <c r="S37" s="43">
        <f t="shared" si="16"/>
        <v>7.0000000000000007E-2</v>
      </c>
      <c r="T37" s="37">
        <f>'Graphiques DI'!$B$22 + 'Graphiques DI'!$B$21</f>
        <v>0.24394761549869223</v>
      </c>
      <c r="U37" s="37">
        <f>'Graphiques DI'!$B$21</f>
        <v>8.6366534417611163E-2</v>
      </c>
      <c r="V37" s="37">
        <f>'Graphiques DI'!$B$21</f>
        <v>8.6366534417611163E-2</v>
      </c>
      <c r="W37" s="27">
        <f t="shared" si="17"/>
        <v>0.27</v>
      </c>
      <c r="X37" s="65">
        <f>'Graphiques DI'!$B$34 + 'Graphiques DI'!$B$33</f>
        <v>0.7914293766543683</v>
      </c>
      <c r="Y37" s="37">
        <f>'Graphiques DI'!$B$33</f>
        <v>0.19746991719490897</v>
      </c>
      <c r="Z37" s="37">
        <f>'Graphiques DI'!$B$33</f>
        <v>0.19746991719490897</v>
      </c>
      <c r="AA37" s="29">
        <f t="shared" si="18"/>
        <v>0.1</v>
      </c>
      <c r="AB37" s="65">
        <f>'Graphiques DI'!$B$46 + 'Graphiques DI'!$B$45</f>
        <v>0.35111461720628612</v>
      </c>
      <c r="AC37" s="37">
        <f>'Graphiques DI'!$B$45</f>
        <v>0.14097948207115094</v>
      </c>
      <c r="AD37" s="37">
        <f>'Graphiques DI'!$B$45</f>
        <v>0.14097948207115094</v>
      </c>
      <c r="AE37" s="27">
        <f t="shared" si="19"/>
        <v>1.0000000000000009E-2</v>
      </c>
      <c r="AF37" s="65">
        <f>'Graphiques DI'!$B$58 + 'Graphiques DI'!$B$57</f>
        <v>0.43779293159103938</v>
      </c>
      <c r="AG37" s="37">
        <f>'Graphiques DI'!$B$57</f>
        <v>0.14198212078022857</v>
      </c>
      <c r="AH37" s="37">
        <f>'Graphiques DI'!$B$57</f>
        <v>0.14198212078022857</v>
      </c>
      <c r="AI37" s="29">
        <f t="shared" si="20"/>
        <v>0.11000000000000004</v>
      </c>
      <c r="AJ37" s="65">
        <f>'Graphiques DI'!$B$70 + 'Graphiques DE'!$B$69</f>
        <v>0.48568952672504123</v>
      </c>
      <c r="AK37" s="37">
        <f>'Graphiques DI'!$B$69</f>
        <v>0.1439931563072003</v>
      </c>
      <c r="AL37" s="37">
        <f>'Graphiques DI'!$B$69</f>
        <v>0.1439931563072003</v>
      </c>
      <c r="AM37" s="27">
        <f t="shared" si="21"/>
        <v>0.19999999999999996</v>
      </c>
      <c r="AN37" s="65">
        <f>'Graphiques DI'!$B$82 + 'Graphiques DI'!$B$81</f>
        <v>0.49733375026774096</v>
      </c>
      <c r="AO37" s="37">
        <f>'Graphiques DI'!$B$81</f>
        <v>0.14568510161909229</v>
      </c>
      <c r="AP37" s="37">
        <f>'Graphiques DI'!$B$81</f>
        <v>0.14568510161909229</v>
      </c>
      <c r="AQ37" s="29">
        <f t="shared" si="22"/>
        <v>0.13</v>
      </c>
      <c r="AR37" s="65">
        <f>'Graphiques DI'!$B$94 + 'Graphiques DI'!$B$93</f>
        <v>0.51776807482645537</v>
      </c>
      <c r="AS37" s="37">
        <f>'Graphiques DI'!$B$93</f>
        <v>0.15748429104267167</v>
      </c>
      <c r="AT37" s="37">
        <f>'Graphiques DI'!$B$93</f>
        <v>0.15748429104267167</v>
      </c>
      <c r="AU37" s="27">
        <f t="shared" si="23"/>
        <v>9.9999999999999978E-2</v>
      </c>
      <c r="AV37" s="65">
        <f>'Graphiques DI'!$B$106 + 'Graphiques DI'!$B$105</f>
        <v>0.42151917624352131</v>
      </c>
      <c r="AW37" s="37">
        <f>'Graphiques DI'!$B$105</f>
        <v>0.12627593300027815</v>
      </c>
      <c r="AX37" s="37">
        <f>'Graphiques DI'!$B$105</f>
        <v>0.12627593300027815</v>
      </c>
      <c r="AY37" s="29">
        <f t="shared" si="24"/>
        <v>0.12</v>
      </c>
      <c r="AZ37" s="65">
        <f>'Graphiques DI'!$B$118 + 'Graphiques DI'!$B$117</f>
        <v>0.56299539567767609</v>
      </c>
      <c r="BA37" s="37">
        <f>'Graphiques DI'!$B$117</f>
        <v>0.15238728756956804</v>
      </c>
      <c r="BB37" s="37">
        <f>'Graphiques DI'!$B$117</f>
        <v>0.15238728756956804</v>
      </c>
      <c r="BC37" s="27">
        <f t="shared" si="25"/>
        <v>0.28000000000000003</v>
      </c>
      <c r="BD37" s="65">
        <f>'Graphiques DI'!$B$130 + 'Graphiques DI'!$B$129</f>
        <v>0.6651031343852678</v>
      </c>
      <c r="BE37" s="37">
        <f>'Graphiques DI'!$B$129</f>
        <v>0.1768193506014839</v>
      </c>
      <c r="BF37" s="37">
        <f>'Graphiques DI'!$B$129</f>
        <v>0.1768193506014839</v>
      </c>
      <c r="BG37" s="29">
        <f t="shared" si="26"/>
        <v>0.13999999999999996</v>
      </c>
      <c r="BH37" s="65">
        <f>'Graphiques DI'!$B$142 + 'Graphiques DI'!$B$141</f>
        <v>0.82807308937029012</v>
      </c>
      <c r="BI37" s="37">
        <f>'Graphiques DI'!$B$141</f>
        <v>0.16741092720812772</v>
      </c>
      <c r="BJ37" s="37">
        <f>'Graphiques DI'!$B$141</f>
        <v>0.16741092720812772</v>
      </c>
      <c r="BK37" s="27">
        <f t="shared" si="27"/>
        <v>0.34</v>
      </c>
      <c r="BL37" s="65">
        <f>'Graphiques DI'!$B$154 + 'Graphiques DI'!$B$153</f>
        <v>0.79631200048020223</v>
      </c>
      <c r="BM37" s="37">
        <f>'Graphiques DI'!$B$153</f>
        <v>0.16058227075047252</v>
      </c>
      <c r="BN37" s="37">
        <f>'Graphiques DI'!$B$153</f>
        <v>0.16058227075047252</v>
      </c>
      <c r="BO37" s="29">
        <f t="shared" si="28"/>
        <v>0.16999999999999993</v>
      </c>
      <c r="BP37" s="65">
        <f>'Graphiques DI'!$B$166 + 'Graphiques DI'!$B$165</f>
        <v>0.86801717940645329</v>
      </c>
      <c r="BQ37" s="37">
        <f>'Graphiques DI'!$B$165</f>
        <v>0.16717934156861533</v>
      </c>
      <c r="BR37" s="37">
        <f>'Graphiques DI'!$B$165</f>
        <v>0.16717934156861533</v>
      </c>
      <c r="BS37" s="27">
        <f t="shared" si="29"/>
        <v>0.33999999999999997</v>
      </c>
      <c r="BT37" s="65">
        <f>'Graphiques DI'!$B$178 + 'Graphiques DI'!$B$177</f>
        <v>0.9076186722789481</v>
      </c>
      <c r="BU37" s="37">
        <f>'Graphiques DI'!$B$177</f>
        <v>0.16514569930597517</v>
      </c>
      <c r="BV37" s="37">
        <f>'Graphiques DI'!$B$177</f>
        <v>0.16514569930597517</v>
      </c>
    </row>
    <row r="38" spans="1:74">
      <c r="A38" s="72">
        <v>43525</v>
      </c>
      <c r="B38" s="68">
        <f t="shared" si="15"/>
        <v>37</v>
      </c>
      <c r="C38" s="19">
        <v>52966417</v>
      </c>
      <c r="D38" s="68" t="e">
        <f>NA()</f>
        <v>#N/A</v>
      </c>
      <c r="E38" s="29">
        <v>0.18</v>
      </c>
      <c r="F38" s="27">
        <v>0.49</v>
      </c>
      <c r="G38" s="29">
        <v>0.03</v>
      </c>
      <c r="H38" s="27">
        <v>0.32</v>
      </c>
      <c r="I38" s="29">
        <v>0.35</v>
      </c>
      <c r="J38" s="27">
        <v>0.37</v>
      </c>
      <c r="K38" s="29">
        <v>0.36</v>
      </c>
      <c r="L38" s="27">
        <v>0.25</v>
      </c>
      <c r="M38" s="29">
        <v>0.4</v>
      </c>
      <c r="N38" s="27">
        <v>0.38</v>
      </c>
      <c r="O38" s="29">
        <v>0.57999999999999996</v>
      </c>
      <c r="P38" s="27">
        <v>0.64</v>
      </c>
      <c r="Q38" s="29">
        <v>0.7</v>
      </c>
      <c r="R38" s="27">
        <v>0.88</v>
      </c>
      <c r="S38" s="43">
        <f t="shared" si="16"/>
        <v>1.999999999999999E-2</v>
      </c>
      <c r="T38" s="37">
        <f>'Graphiques DI'!$B$22 + 'Graphiques DI'!$B$21</f>
        <v>0.24394761549869223</v>
      </c>
      <c r="U38" s="37">
        <f>'Graphiques DI'!$B$21</f>
        <v>8.6366534417611163E-2</v>
      </c>
      <c r="V38" s="37">
        <f>'Graphiques DI'!$B$21</f>
        <v>8.6366534417611163E-2</v>
      </c>
      <c r="W38" s="27">
        <f t="shared" si="17"/>
        <v>4.9999999999999989E-2</v>
      </c>
      <c r="X38" s="65">
        <f>'Graphiques DI'!$B$34 + 'Graphiques DI'!$B$33</f>
        <v>0.7914293766543683</v>
      </c>
      <c r="Y38" s="37">
        <f>'Graphiques DI'!$B$33</f>
        <v>0.19746991719490897</v>
      </c>
      <c r="Z38" s="37">
        <f>'Graphiques DI'!$B$33</f>
        <v>0.19746991719490897</v>
      </c>
      <c r="AA38" s="29">
        <f t="shared" si="18"/>
        <v>0.28000000000000003</v>
      </c>
      <c r="AB38" s="65">
        <f>'Graphiques DI'!$B$46 + 'Graphiques DI'!$B$45</f>
        <v>0.35111461720628612</v>
      </c>
      <c r="AC38" s="37">
        <f>'Graphiques DI'!$B$45</f>
        <v>0.14097948207115094</v>
      </c>
      <c r="AD38" s="37">
        <f>'Graphiques DI'!$B$45</f>
        <v>0.14097948207115094</v>
      </c>
      <c r="AE38" s="27">
        <f t="shared" si="19"/>
        <v>2.0000000000000018E-2</v>
      </c>
      <c r="AF38" s="65">
        <f>'Graphiques DI'!$B$58 + 'Graphiques DI'!$B$57</f>
        <v>0.43779293159103938</v>
      </c>
      <c r="AG38" s="37">
        <f>'Graphiques DI'!$B$57</f>
        <v>0.14198212078022857</v>
      </c>
      <c r="AH38" s="37">
        <f>'Graphiques DI'!$B$57</f>
        <v>0.14198212078022857</v>
      </c>
      <c r="AI38" s="29">
        <f t="shared" si="20"/>
        <v>9.0000000000000024E-2</v>
      </c>
      <c r="AJ38" s="65">
        <f>'Graphiques DI'!$B$70 + 'Graphiques DE'!$B$69</f>
        <v>0.48568952672504123</v>
      </c>
      <c r="AK38" s="37">
        <f>'Graphiques DI'!$B$69</f>
        <v>0.1439931563072003</v>
      </c>
      <c r="AL38" s="37">
        <f>'Graphiques DI'!$B$69</f>
        <v>0.1439931563072003</v>
      </c>
      <c r="AM38" s="27">
        <f t="shared" si="21"/>
        <v>0.12</v>
      </c>
      <c r="AN38" s="65">
        <f>'Graphiques DI'!$B$82 + 'Graphiques DI'!$B$81</f>
        <v>0.49733375026774096</v>
      </c>
      <c r="AO38" s="37">
        <f>'Graphiques DI'!$B$81</f>
        <v>0.14568510161909229</v>
      </c>
      <c r="AP38" s="37">
        <f>'Graphiques DI'!$B$81</f>
        <v>0.14568510161909229</v>
      </c>
      <c r="AQ38" s="29">
        <f t="shared" si="22"/>
        <v>8.9999999999999969E-2</v>
      </c>
      <c r="AR38" s="65">
        <f>'Graphiques DI'!$B$94 + 'Graphiques DI'!$B$93</f>
        <v>0.51776807482645537</v>
      </c>
      <c r="AS38" s="37">
        <f>'Graphiques DI'!$B$93</f>
        <v>0.15748429104267167</v>
      </c>
      <c r="AT38" s="37">
        <f>'Graphiques DI'!$B$93</f>
        <v>0.15748429104267167</v>
      </c>
      <c r="AU38" s="27">
        <f t="shared" si="23"/>
        <v>0.10999999999999999</v>
      </c>
      <c r="AV38" s="65">
        <f>'Graphiques DI'!$B$106 + 'Graphiques DI'!$B$105</f>
        <v>0.42151917624352131</v>
      </c>
      <c r="AW38" s="37">
        <f>'Graphiques DI'!$B$105</f>
        <v>0.12627593300027815</v>
      </c>
      <c r="AX38" s="37">
        <f>'Graphiques DI'!$B$105</f>
        <v>0.12627593300027815</v>
      </c>
      <c r="AY38" s="29">
        <f t="shared" si="24"/>
        <v>0.06</v>
      </c>
      <c r="AZ38" s="65">
        <f>'Graphiques DI'!$B$118 + 'Graphiques DI'!$B$117</f>
        <v>0.56299539567767609</v>
      </c>
      <c r="BA38" s="37">
        <f>'Graphiques DI'!$B$117</f>
        <v>0.15238728756956804</v>
      </c>
      <c r="BB38" s="37">
        <f>'Graphiques DI'!$B$117</f>
        <v>0.15238728756956804</v>
      </c>
      <c r="BC38" s="27">
        <f t="shared" si="25"/>
        <v>3.0000000000000027E-2</v>
      </c>
      <c r="BD38" s="65">
        <f>'Graphiques DI'!$B$130 + 'Graphiques DI'!$B$129</f>
        <v>0.6651031343852678</v>
      </c>
      <c r="BE38" s="37">
        <f>'Graphiques DI'!$B$129</f>
        <v>0.1768193506014839</v>
      </c>
      <c r="BF38" s="37">
        <f>'Graphiques DI'!$B$129</f>
        <v>0.1768193506014839</v>
      </c>
      <c r="BG38" s="29">
        <f t="shared" si="26"/>
        <v>0.17000000000000004</v>
      </c>
      <c r="BH38" s="65">
        <f>'Graphiques DI'!$B$142 + 'Graphiques DI'!$B$141</f>
        <v>0.82807308937029012</v>
      </c>
      <c r="BI38" s="37">
        <f>'Graphiques DI'!$B$141</f>
        <v>0.16741092720812772</v>
      </c>
      <c r="BJ38" s="37">
        <f>'Graphiques DI'!$B$141</f>
        <v>0.16741092720812772</v>
      </c>
      <c r="BK38" s="27">
        <f t="shared" si="27"/>
        <v>1.0000000000000009E-2</v>
      </c>
      <c r="BL38" s="65">
        <f>'Graphiques DI'!$B$154 + 'Graphiques DI'!$B$153</f>
        <v>0.79631200048020223</v>
      </c>
      <c r="BM38" s="37">
        <f>'Graphiques DI'!$B$153</f>
        <v>0.16058227075047252</v>
      </c>
      <c r="BN38" s="37">
        <f>'Graphiques DI'!$B$153</f>
        <v>0.16058227075047252</v>
      </c>
      <c r="BO38" s="29">
        <f t="shared" si="28"/>
        <v>0.17000000000000004</v>
      </c>
      <c r="BP38" s="65">
        <f>'Graphiques DI'!$B$166 + 'Graphiques DI'!$B$165</f>
        <v>0.86801717940645329</v>
      </c>
      <c r="BQ38" s="37">
        <f>'Graphiques DI'!$B$165</f>
        <v>0.16717934156861533</v>
      </c>
      <c r="BR38" s="37">
        <f>'Graphiques DI'!$B$165</f>
        <v>0.16717934156861533</v>
      </c>
      <c r="BS38" s="27">
        <f t="shared" si="29"/>
        <v>5.9999999999999942E-2</v>
      </c>
      <c r="BT38" s="65">
        <f>'Graphiques DI'!$B$178 + 'Graphiques DI'!$B$177</f>
        <v>0.9076186722789481</v>
      </c>
      <c r="BU38" s="37">
        <f>'Graphiques DI'!$B$177</f>
        <v>0.16514569930597517</v>
      </c>
      <c r="BV38" s="37">
        <f>'Graphiques DI'!$B$177</f>
        <v>0.16514569930597517</v>
      </c>
    </row>
    <row r="39" spans="1:74">
      <c r="A39" s="72">
        <v>43525</v>
      </c>
      <c r="B39" s="68">
        <f t="shared" si="15"/>
        <v>38</v>
      </c>
      <c r="C39" s="19">
        <v>52977822</v>
      </c>
      <c r="D39" s="68" t="e">
        <f>NA()</f>
        <v>#N/A</v>
      </c>
      <c r="E39" s="29">
        <v>0.16</v>
      </c>
      <c r="F39" s="27">
        <v>0.44</v>
      </c>
      <c r="G39" s="29">
        <v>0.31</v>
      </c>
      <c r="H39" s="27">
        <v>0.3</v>
      </c>
      <c r="I39" s="29">
        <v>0.44</v>
      </c>
      <c r="J39" s="27">
        <v>0.49</v>
      </c>
      <c r="K39" s="29">
        <v>0.27</v>
      </c>
      <c r="L39" s="27">
        <v>0.36</v>
      </c>
      <c r="M39" s="29">
        <v>0.46</v>
      </c>
      <c r="N39" s="27">
        <v>0.35</v>
      </c>
      <c r="O39" s="29">
        <v>0.75</v>
      </c>
      <c r="P39" s="27">
        <v>0.63</v>
      </c>
      <c r="Q39" s="29">
        <v>0.87</v>
      </c>
      <c r="R39" s="27">
        <v>0.94</v>
      </c>
      <c r="S39" s="43">
        <f t="shared" si="16"/>
        <v>0.05</v>
      </c>
      <c r="T39" s="37">
        <f>'Graphiques DI'!$B$22 + 'Graphiques DI'!$B$21</f>
        <v>0.24394761549869223</v>
      </c>
      <c r="U39" s="37">
        <f>'Graphiques DI'!$B$21</f>
        <v>8.6366534417611163E-2</v>
      </c>
      <c r="V39" s="37">
        <f>'Graphiques DI'!$B$21</f>
        <v>8.6366534417611163E-2</v>
      </c>
      <c r="W39" s="27">
        <f t="shared" si="17"/>
        <v>0.12000000000000005</v>
      </c>
      <c r="X39" s="65">
        <f>'Graphiques DI'!$B$34 + 'Graphiques DI'!$B$33</f>
        <v>0.7914293766543683</v>
      </c>
      <c r="Y39" s="37">
        <f>'Graphiques DI'!$B$33</f>
        <v>0.19746991719490897</v>
      </c>
      <c r="Z39" s="37">
        <f>'Graphiques DI'!$B$33</f>
        <v>0.19746991719490897</v>
      </c>
      <c r="AA39" s="29">
        <f t="shared" si="18"/>
        <v>3.999999999999998E-2</v>
      </c>
      <c r="AB39" s="65">
        <f>'Graphiques DI'!$B$46 + 'Graphiques DI'!$B$45</f>
        <v>0.35111461720628612</v>
      </c>
      <c r="AC39" s="37">
        <f>'Graphiques DI'!$B$45</f>
        <v>0.14097948207115094</v>
      </c>
      <c r="AD39" s="37">
        <f>'Graphiques DI'!$B$45</f>
        <v>0.14097948207115094</v>
      </c>
      <c r="AE39" s="27">
        <f t="shared" si="19"/>
        <v>3.999999999999998E-2</v>
      </c>
      <c r="AF39" s="65">
        <f>'Graphiques DI'!$B$58 + 'Graphiques DI'!$B$57</f>
        <v>0.43779293159103938</v>
      </c>
      <c r="AG39" s="37">
        <f>'Graphiques DI'!$B$57</f>
        <v>0.14198212078022857</v>
      </c>
      <c r="AH39" s="37">
        <f>'Graphiques DI'!$B$57</f>
        <v>0.14198212078022857</v>
      </c>
      <c r="AI39" s="29">
        <f t="shared" si="20"/>
        <v>0.26</v>
      </c>
      <c r="AJ39" s="65">
        <f>'Graphiques DI'!$B$70 + 'Graphiques DE'!$B$69</f>
        <v>0.48568952672504123</v>
      </c>
      <c r="AK39" s="37">
        <f>'Graphiques DI'!$B$69</f>
        <v>0.1439931563072003</v>
      </c>
      <c r="AL39" s="37">
        <f>'Graphiques DI'!$B$69</f>
        <v>0.1439931563072003</v>
      </c>
      <c r="AM39" s="27">
        <f t="shared" si="21"/>
        <v>0.18</v>
      </c>
      <c r="AN39" s="65">
        <f>'Graphiques DI'!$B$82 + 'Graphiques DI'!$B$81</f>
        <v>0.49733375026774096</v>
      </c>
      <c r="AO39" s="37">
        <f>'Graphiques DI'!$B$81</f>
        <v>0.14568510161909229</v>
      </c>
      <c r="AP39" s="37">
        <f>'Graphiques DI'!$B$81</f>
        <v>0.14568510161909229</v>
      </c>
      <c r="AQ39" s="29">
        <f t="shared" si="22"/>
        <v>0.12000000000000002</v>
      </c>
      <c r="AR39" s="65">
        <f>'Graphiques DI'!$B$94 + 'Graphiques DI'!$B$93</f>
        <v>0.51776807482645537</v>
      </c>
      <c r="AS39" s="37">
        <f>'Graphiques DI'!$B$93</f>
        <v>0.15748429104267167</v>
      </c>
      <c r="AT39" s="37">
        <f>'Graphiques DI'!$B$93</f>
        <v>0.15748429104267167</v>
      </c>
      <c r="AU39" s="27">
        <f t="shared" si="23"/>
        <v>0.15</v>
      </c>
      <c r="AV39" s="65">
        <f>'Graphiques DI'!$B$106 + 'Graphiques DI'!$B$105</f>
        <v>0.42151917624352131</v>
      </c>
      <c r="AW39" s="37">
        <f>'Graphiques DI'!$B$105</f>
        <v>0.12627593300027815</v>
      </c>
      <c r="AX39" s="37">
        <f>'Graphiques DI'!$B$105</f>
        <v>0.12627593300027815</v>
      </c>
      <c r="AY39" s="29">
        <f t="shared" si="24"/>
        <v>0.13</v>
      </c>
      <c r="AZ39" s="65">
        <f>'Graphiques DI'!$B$118 + 'Graphiques DI'!$B$117</f>
        <v>0.56299539567767609</v>
      </c>
      <c r="BA39" s="37">
        <f>'Graphiques DI'!$B$117</f>
        <v>0.15238728756956804</v>
      </c>
      <c r="BB39" s="37">
        <f>'Graphiques DI'!$B$117</f>
        <v>0.15238728756956804</v>
      </c>
      <c r="BC39" s="27">
        <f t="shared" si="25"/>
        <v>0.16000000000000003</v>
      </c>
      <c r="BD39" s="65">
        <f>'Graphiques DI'!$B$130 + 'Graphiques DI'!$B$129</f>
        <v>0.6651031343852678</v>
      </c>
      <c r="BE39" s="37">
        <f>'Graphiques DI'!$B$129</f>
        <v>0.1768193506014839</v>
      </c>
      <c r="BF39" s="37">
        <f>'Graphiques DI'!$B$129</f>
        <v>0.1768193506014839</v>
      </c>
      <c r="BG39" s="29">
        <f t="shared" si="26"/>
        <v>0</v>
      </c>
      <c r="BH39" s="65">
        <f>'Graphiques DI'!$B$142 + 'Graphiques DI'!$B$141</f>
        <v>0.82807308937029012</v>
      </c>
      <c r="BI39" s="37">
        <f>'Graphiques DI'!$B$141</f>
        <v>0.16741092720812772</v>
      </c>
      <c r="BJ39" s="37">
        <f>'Graphiques DI'!$B$141</f>
        <v>0.16741092720812772</v>
      </c>
      <c r="BK39" s="27">
        <f t="shared" si="27"/>
        <v>1.0000000000000009E-2</v>
      </c>
      <c r="BL39" s="65">
        <f>'Graphiques DI'!$B$154 + 'Graphiques DI'!$B$153</f>
        <v>0.79631200048020223</v>
      </c>
      <c r="BM39" s="37">
        <f>'Graphiques DI'!$B$153</f>
        <v>0.16058227075047252</v>
      </c>
      <c r="BN39" s="37">
        <f>'Graphiques DI'!$B$153</f>
        <v>0.16058227075047252</v>
      </c>
      <c r="BO39" s="29">
        <f t="shared" si="28"/>
        <v>1.0000000000000009E-2</v>
      </c>
      <c r="BP39" s="65">
        <f>'Graphiques DI'!$B$166 + 'Graphiques DI'!$B$165</f>
        <v>0.86801717940645329</v>
      </c>
      <c r="BQ39" s="37">
        <f>'Graphiques DI'!$B$165</f>
        <v>0.16717934156861533</v>
      </c>
      <c r="BR39" s="37">
        <f>'Graphiques DI'!$B$165</f>
        <v>0.16717934156861533</v>
      </c>
      <c r="BS39" s="27">
        <f t="shared" si="29"/>
        <v>4.0000000000000036E-2</v>
      </c>
      <c r="BT39" s="65">
        <f>'Graphiques DI'!$B$178 + 'Graphiques DI'!$B$177</f>
        <v>0.9076186722789481</v>
      </c>
      <c r="BU39" s="37">
        <f>'Graphiques DI'!$B$177</f>
        <v>0.16514569930597517</v>
      </c>
      <c r="BV39" s="37">
        <f>'Graphiques DI'!$B$177</f>
        <v>0.16514569930597517</v>
      </c>
    </row>
    <row r="40" spans="1:74">
      <c r="A40" s="72">
        <v>43525</v>
      </c>
      <c r="B40" s="68">
        <f t="shared" si="15"/>
        <v>39</v>
      </c>
      <c r="C40" s="19">
        <v>52984473</v>
      </c>
      <c r="D40" s="68" t="e">
        <f>NA()</f>
        <v>#N/A</v>
      </c>
      <c r="E40" s="29">
        <v>0.11</v>
      </c>
      <c r="F40" s="27">
        <v>0.56000000000000005</v>
      </c>
      <c r="G40" s="29">
        <v>0.35</v>
      </c>
      <c r="H40" s="27">
        <v>0.26</v>
      </c>
      <c r="I40" s="29">
        <v>0.18</v>
      </c>
      <c r="J40" s="27">
        <v>0.31</v>
      </c>
      <c r="K40" s="29">
        <v>0.15</v>
      </c>
      <c r="L40" s="27">
        <v>0.21</v>
      </c>
      <c r="M40" s="29">
        <v>0.33</v>
      </c>
      <c r="N40" s="27">
        <v>0.51</v>
      </c>
      <c r="O40" s="29">
        <v>0.75</v>
      </c>
      <c r="P40" s="27">
        <v>0.62</v>
      </c>
      <c r="Q40" s="29">
        <v>0.88</v>
      </c>
      <c r="R40" s="27">
        <v>0.98</v>
      </c>
      <c r="S40" s="43">
        <f t="shared" si="16"/>
        <v>3.9999999999999994E-2</v>
      </c>
      <c r="T40" s="37">
        <f>'Graphiques DI'!$B$22 + 'Graphiques DI'!$B$21</f>
        <v>0.24394761549869223</v>
      </c>
      <c r="U40" s="37">
        <f>'Graphiques DI'!$B$21</f>
        <v>8.6366534417611163E-2</v>
      </c>
      <c r="V40" s="37">
        <f>'Graphiques DI'!$B$21</f>
        <v>8.6366534417611163E-2</v>
      </c>
      <c r="W40" s="27">
        <f t="shared" si="17"/>
        <v>0.23000000000000004</v>
      </c>
      <c r="X40" s="65">
        <f>'Graphiques DI'!$B$34 + 'Graphiques DI'!$B$33</f>
        <v>0.7914293766543683</v>
      </c>
      <c r="Y40" s="37">
        <f>'Graphiques DI'!$B$33</f>
        <v>0.19746991719490897</v>
      </c>
      <c r="Z40" s="37">
        <f>'Graphiques DI'!$B$33</f>
        <v>0.19746991719490897</v>
      </c>
      <c r="AA40" s="29">
        <f t="shared" si="18"/>
        <v>0.17999999999999997</v>
      </c>
      <c r="AB40" s="65">
        <f>'Graphiques DI'!$B$46 + 'Graphiques DI'!$B$45</f>
        <v>0.35111461720628612</v>
      </c>
      <c r="AC40" s="37">
        <f>'Graphiques DI'!$B$45</f>
        <v>0.14097948207115094</v>
      </c>
      <c r="AD40" s="37">
        <f>'Graphiques DI'!$B$45</f>
        <v>0.14097948207115094</v>
      </c>
      <c r="AE40" s="27">
        <f t="shared" si="19"/>
        <v>0.12</v>
      </c>
      <c r="AF40" s="65">
        <f>'Graphiques DI'!$B$58 + 'Graphiques DI'!$B$57</f>
        <v>0.43779293159103938</v>
      </c>
      <c r="AG40" s="37">
        <f>'Graphiques DI'!$B$57</f>
        <v>0.14198212078022857</v>
      </c>
      <c r="AH40" s="37">
        <f>'Graphiques DI'!$B$57</f>
        <v>0.14198212078022857</v>
      </c>
      <c r="AI40" s="29">
        <f t="shared" si="20"/>
        <v>0.28999999999999998</v>
      </c>
      <c r="AJ40" s="65">
        <f>'Graphiques DI'!$B$70 + 'Graphiques DE'!$B$69</f>
        <v>0.48568952672504123</v>
      </c>
      <c r="AK40" s="37">
        <f>'Graphiques DI'!$B$69</f>
        <v>0.1439931563072003</v>
      </c>
      <c r="AL40" s="37">
        <f>'Graphiques DI'!$B$69</f>
        <v>0.1439931563072003</v>
      </c>
      <c r="AM40" s="27">
        <f t="shared" si="21"/>
        <v>8.0000000000000016E-2</v>
      </c>
      <c r="AN40" s="65">
        <f>'Graphiques DI'!$B$82 + 'Graphiques DI'!$B$81</f>
        <v>0.49733375026774096</v>
      </c>
      <c r="AO40" s="37">
        <f>'Graphiques DI'!$B$81</f>
        <v>0.14568510161909229</v>
      </c>
      <c r="AP40" s="37">
        <f>'Graphiques DI'!$B$81</f>
        <v>0.14568510161909229</v>
      </c>
      <c r="AQ40" s="29">
        <f t="shared" si="22"/>
        <v>0.22</v>
      </c>
      <c r="AR40" s="65">
        <f>'Graphiques DI'!$B$94 + 'Graphiques DI'!$B$93</f>
        <v>0.51776807482645537</v>
      </c>
      <c r="AS40" s="37">
        <f>'Graphiques DI'!$B$93</f>
        <v>0.15748429104267167</v>
      </c>
      <c r="AT40" s="37">
        <f>'Graphiques DI'!$B$93</f>
        <v>0.15748429104267167</v>
      </c>
      <c r="AU40" s="27">
        <f t="shared" si="23"/>
        <v>0.03</v>
      </c>
      <c r="AV40" s="65">
        <f>'Graphiques DI'!$B$106 + 'Graphiques DI'!$B$105</f>
        <v>0.42151917624352131</v>
      </c>
      <c r="AW40" s="37">
        <f>'Graphiques DI'!$B$105</f>
        <v>0.12627593300027815</v>
      </c>
      <c r="AX40" s="37">
        <f>'Graphiques DI'!$B$105</f>
        <v>0.12627593300027815</v>
      </c>
      <c r="AY40" s="29">
        <f t="shared" si="24"/>
        <v>0.06</v>
      </c>
      <c r="AZ40" s="65">
        <f>'Graphiques DI'!$B$118 + 'Graphiques DI'!$B$117</f>
        <v>0.56299539567767609</v>
      </c>
      <c r="BA40" s="37">
        <f>'Graphiques DI'!$B$117</f>
        <v>0.15238728756956804</v>
      </c>
      <c r="BB40" s="37">
        <f>'Graphiques DI'!$B$117</f>
        <v>0.15238728756956804</v>
      </c>
      <c r="BC40" s="27">
        <f t="shared" si="25"/>
        <v>0.21000000000000002</v>
      </c>
      <c r="BD40" s="65">
        <f>'Graphiques DI'!$B$130 + 'Graphiques DI'!$B$129</f>
        <v>0.6651031343852678</v>
      </c>
      <c r="BE40" s="37">
        <f>'Graphiques DI'!$B$129</f>
        <v>0.1768193506014839</v>
      </c>
      <c r="BF40" s="37">
        <f>'Graphiques DI'!$B$129</f>
        <v>0.1768193506014839</v>
      </c>
      <c r="BG40" s="29">
        <f t="shared" si="26"/>
        <v>7.999999999999996E-2</v>
      </c>
      <c r="BH40" s="65">
        <f>'Graphiques DI'!$B$142 + 'Graphiques DI'!$B$141</f>
        <v>0.82807308937029012</v>
      </c>
      <c r="BI40" s="37">
        <f>'Graphiques DI'!$B$141</f>
        <v>0.16741092720812772</v>
      </c>
      <c r="BJ40" s="37">
        <f>'Graphiques DI'!$B$141</f>
        <v>0.16741092720812772</v>
      </c>
      <c r="BK40" s="27">
        <f t="shared" si="27"/>
        <v>1.0000000000000009E-2</v>
      </c>
      <c r="BL40" s="65">
        <f>'Graphiques DI'!$B$154 + 'Graphiques DI'!$B$153</f>
        <v>0.79631200048020223</v>
      </c>
      <c r="BM40" s="37">
        <f>'Graphiques DI'!$B$153</f>
        <v>0.16058227075047252</v>
      </c>
      <c r="BN40" s="37">
        <f>'Graphiques DI'!$B$153</f>
        <v>0.16058227075047252</v>
      </c>
      <c r="BO40" s="29">
        <f t="shared" si="28"/>
        <v>0.18000000000000005</v>
      </c>
      <c r="BP40" s="65">
        <f>'Graphiques DI'!$B$166 + 'Graphiques DI'!$B$165</f>
        <v>0.86801717940645329</v>
      </c>
      <c r="BQ40" s="37">
        <f>'Graphiques DI'!$B$165</f>
        <v>0.16717934156861533</v>
      </c>
      <c r="BR40" s="37">
        <f>'Graphiques DI'!$B$165</f>
        <v>0.16717934156861533</v>
      </c>
      <c r="BS40" s="27">
        <f t="shared" si="29"/>
        <v>0.25</v>
      </c>
      <c r="BT40" s="65">
        <f>'Graphiques DI'!$B$178 + 'Graphiques DI'!$B$177</f>
        <v>0.9076186722789481</v>
      </c>
      <c r="BU40" s="37">
        <f>'Graphiques DI'!$B$177</f>
        <v>0.16514569930597517</v>
      </c>
      <c r="BV40" s="37">
        <f>'Graphiques DI'!$B$177</f>
        <v>0.16514569930597517</v>
      </c>
    </row>
    <row r="41" spans="1:74">
      <c r="A41" s="72">
        <v>43525</v>
      </c>
      <c r="B41" s="68">
        <f t="shared" si="15"/>
        <v>40</v>
      </c>
      <c r="C41" s="19">
        <v>52977797</v>
      </c>
      <c r="D41" s="68" t="e">
        <f>NA()</f>
        <v>#N/A</v>
      </c>
      <c r="E41" s="29">
        <v>7.0000000000000007E-2</v>
      </c>
      <c r="F41" s="27">
        <v>0.33</v>
      </c>
      <c r="G41" s="29">
        <v>0.17</v>
      </c>
      <c r="H41" s="27">
        <v>0.38</v>
      </c>
      <c r="I41" s="29">
        <v>0.47</v>
      </c>
      <c r="J41" s="27">
        <v>0.39</v>
      </c>
      <c r="K41" s="29">
        <v>0.37</v>
      </c>
      <c r="L41" s="27">
        <v>0.18</v>
      </c>
      <c r="M41" s="29">
        <v>0.27</v>
      </c>
      <c r="N41" s="27">
        <v>0.3</v>
      </c>
      <c r="O41" s="29">
        <v>0.67</v>
      </c>
      <c r="P41" s="27">
        <v>0.61</v>
      </c>
      <c r="Q41" s="29">
        <v>0.7</v>
      </c>
      <c r="R41" s="27">
        <v>0.73</v>
      </c>
      <c r="S41" s="43">
        <f t="shared" si="16"/>
        <v>0.12</v>
      </c>
      <c r="T41" s="37">
        <f>'Graphiques DI'!$B$22 + 'Graphiques DI'!$B$21</f>
        <v>0.24394761549869223</v>
      </c>
      <c r="U41" s="37">
        <f>'Graphiques DI'!$B$21</f>
        <v>8.6366534417611163E-2</v>
      </c>
      <c r="V41" s="37">
        <f>'Graphiques DI'!$B$21</f>
        <v>8.6366534417611163E-2</v>
      </c>
      <c r="W41" s="27">
        <f t="shared" si="17"/>
        <v>0.23000000000000004</v>
      </c>
      <c r="X41" s="65">
        <f>'Graphiques DI'!$B$34 + 'Graphiques DI'!$B$33</f>
        <v>0.7914293766543683</v>
      </c>
      <c r="Y41" s="37">
        <f>'Graphiques DI'!$B$33</f>
        <v>0.19746991719490897</v>
      </c>
      <c r="Z41" s="37">
        <f>'Graphiques DI'!$B$33</f>
        <v>0.19746991719490897</v>
      </c>
      <c r="AA41" s="29">
        <f t="shared" si="18"/>
        <v>0.29999999999999993</v>
      </c>
      <c r="AB41" s="65">
        <f>'Graphiques DI'!$B$46 + 'Graphiques DI'!$B$45</f>
        <v>0.35111461720628612</v>
      </c>
      <c r="AC41" s="37">
        <f>'Graphiques DI'!$B$45</f>
        <v>0.14097948207115094</v>
      </c>
      <c r="AD41" s="37">
        <f>'Graphiques DI'!$B$45</f>
        <v>0.14097948207115094</v>
      </c>
      <c r="AE41" s="27">
        <f t="shared" si="19"/>
        <v>0.12</v>
      </c>
      <c r="AF41" s="65">
        <f>'Graphiques DI'!$B$58 + 'Graphiques DI'!$B$57</f>
        <v>0.43779293159103938</v>
      </c>
      <c r="AG41" s="37">
        <f>'Graphiques DI'!$B$57</f>
        <v>0.14198212078022857</v>
      </c>
      <c r="AH41" s="37">
        <f>'Graphiques DI'!$B$57</f>
        <v>0.14198212078022857</v>
      </c>
      <c r="AI41" s="29">
        <f t="shared" si="20"/>
        <v>0.18</v>
      </c>
      <c r="AJ41" s="65">
        <f>'Graphiques DI'!$B$70 + 'Graphiques DE'!$B$69</f>
        <v>0.48568952672504123</v>
      </c>
      <c r="AK41" s="37">
        <f>'Graphiques DI'!$B$69</f>
        <v>0.1439931563072003</v>
      </c>
      <c r="AL41" s="37">
        <f>'Graphiques DI'!$B$69</f>
        <v>0.1439931563072003</v>
      </c>
      <c r="AM41" s="27">
        <f t="shared" si="21"/>
        <v>0.10999999999999999</v>
      </c>
      <c r="AN41" s="65">
        <f>'Graphiques DI'!$B$82 + 'Graphiques DI'!$B$81</f>
        <v>0.49733375026774096</v>
      </c>
      <c r="AO41" s="37">
        <f>'Graphiques DI'!$B$81</f>
        <v>0.14568510161909229</v>
      </c>
      <c r="AP41" s="37">
        <f>'Graphiques DI'!$B$81</f>
        <v>0.14568510161909229</v>
      </c>
      <c r="AQ41" s="29">
        <f t="shared" si="22"/>
        <v>2.0000000000000018E-2</v>
      </c>
      <c r="AR41" s="65">
        <f>'Graphiques DI'!$B$94 + 'Graphiques DI'!$B$93</f>
        <v>0.51776807482645537</v>
      </c>
      <c r="AS41" s="37">
        <f>'Graphiques DI'!$B$93</f>
        <v>0.15748429104267167</v>
      </c>
      <c r="AT41" s="37">
        <f>'Graphiques DI'!$B$93</f>
        <v>0.15748429104267167</v>
      </c>
      <c r="AU41" s="27">
        <f t="shared" si="23"/>
        <v>0.16999999999999998</v>
      </c>
      <c r="AV41" s="65">
        <f>'Graphiques DI'!$B$106 + 'Graphiques DI'!$B$105</f>
        <v>0.42151917624352131</v>
      </c>
      <c r="AW41" s="37">
        <f>'Graphiques DI'!$B$105</f>
        <v>0.12627593300027815</v>
      </c>
      <c r="AX41" s="37">
        <f>'Graphiques DI'!$B$105</f>
        <v>0.12627593300027815</v>
      </c>
      <c r="AY41" s="29">
        <f t="shared" si="24"/>
        <v>0.14999999999999997</v>
      </c>
      <c r="AZ41" s="65">
        <f>'Graphiques DI'!$B$118 + 'Graphiques DI'!$B$117</f>
        <v>0.56299539567767609</v>
      </c>
      <c r="BA41" s="37">
        <f>'Graphiques DI'!$B$117</f>
        <v>0.15238728756956804</v>
      </c>
      <c r="BB41" s="37">
        <f>'Graphiques DI'!$B$117</f>
        <v>0.15238728756956804</v>
      </c>
      <c r="BC41" s="27">
        <f t="shared" si="25"/>
        <v>0.2</v>
      </c>
      <c r="BD41" s="65">
        <f>'Graphiques DI'!$B$130 + 'Graphiques DI'!$B$129</f>
        <v>0.6651031343852678</v>
      </c>
      <c r="BE41" s="37">
        <f>'Graphiques DI'!$B$129</f>
        <v>0.1768193506014839</v>
      </c>
      <c r="BF41" s="37">
        <f>'Graphiques DI'!$B$129</f>
        <v>0.1768193506014839</v>
      </c>
      <c r="BG41" s="29">
        <f t="shared" si="26"/>
        <v>8.9999999999999969E-2</v>
      </c>
      <c r="BH41" s="65">
        <f>'Graphiques DI'!$B$142 + 'Graphiques DI'!$B$141</f>
        <v>0.82807308937029012</v>
      </c>
      <c r="BI41" s="37">
        <f>'Graphiques DI'!$B$141</f>
        <v>0.16741092720812772</v>
      </c>
      <c r="BJ41" s="37">
        <f>'Graphiques DI'!$B$141</f>
        <v>0.16741092720812772</v>
      </c>
      <c r="BK41" s="27">
        <f t="shared" si="27"/>
        <v>9.9999999999999978E-2</v>
      </c>
      <c r="BL41" s="65">
        <f>'Graphiques DI'!$B$154 + 'Graphiques DI'!$B$153</f>
        <v>0.79631200048020223</v>
      </c>
      <c r="BM41" s="37">
        <f>'Graphiques DI'!$B$153</f>
        <v>0.16058227075047252</v>
      </c>
      <c r="BN41" s="37">
        <f>'Graphiques DI'!$B$153</f>
        <v>0.16058227075047252</v>
      </c>
      <c r="BO41" s="29">
        <f t="shared" si="28"/>
        <v>0.13</v>
      </c>
      <c r="BP41" s="65">
        <f>'Graphiques DI'!$B$166 + 'Graphiques DI'!$B$165</f>
        <v>0.86801717940645329</v>
      </c>
      <c r="BQ41" s="37">
        <f>'Graphiques DI'!$B$165</f>
        <v>0.16717934156861533</v>
      </c>
      <c r="BR41" s="37">
        <f>'Graphiques DI'!$B$165</f>
        <v>0.16717934156861533</v>
      </c>
      <c r="BS41" s="27">
        <f t="shared" si="29"/>
        <v>0.18000000000000005</v>
      </c>
      <c r="BT41" s="65">
        <f>'Graphiques DI'!$B$178 + 'Graphiques DI'!$B$177</f>
        <v>0.9076186722789481</v>
      </c>
      <c r="BU41" s="37">
        <f>'Graphiques DI'!$B$177</f>
        <v>0.16514569930597517</v>
      </c>
      <c r="BV41" s="37">
        <f>'Graphiques DI'!$B$177</f>
        <v>0.16514569930597517</v>
      </c>
    </row>
    <row r="42" spans="1:74">
      <c r="A42" s="72">
        <v>43525</v>
      </c>
      <c r="B42" s="68">
        <f t="shared" si="15"/>
        <v>41</v>
      </c>
      <c r="C42" s="19">
        <v>52984477</v>
      </c>
      <c r="D42" s="68" t="e">
        <f>NA()</f>
        <v>#N/A</v>
      </c>
      <c r="E42" s="29">
        <v>0.19</v>
      </c>
      <c r="F42" s="27">
        <v>0.56000000000000005</v>
      </c>
      <c r="G42" s="29">
        <v>0.47</v>
      </c>
      <c r="H42" s="27">
        <v>0.26</v>
      </c>
      <c r="I42" s="29">
        <v>0.28999999999999998</v>
      </c>
      <c r="J42" s="27">
        <v>0.28000000000000003</v>
      </c>
      <c r="K42" s="29">
        <v>0.35</v>
      </c>
      <c r="L42" s="27">
        <v>0.35</v>
      </c>
      <c r="M42" s="29">
        <v>0.42</v>
      </c>
      <c r="N42" s="27">
        <v>0.5</v>
      </c>
      <c r="O42" s="29">
        <v>0.76</v>
      </c>
      <c r="P42" s="27">
        <v>0.71</v>
      </c>
      <c r="Q42" s="29">
        <v>0.83</v>
      </c>
      <c r="R42" s="27">
        <v>0.91</v>
      </c>
      <c r="S42" s="43">
        <f t="shared" si="16"/>
        <v>4.9999999999999989E-2</v>
      </c>
      <c r="T42" s="37">
        <f>'Graphiques DI'!$B$22 + 'Graphiques DI'!$B$21</f>
        <v>0.24394761549869223</v>
      </c>
      <c r="U42" s="37">
        <f>'Graphiques DI'!$B$21</f>
        <v>8.6366534417611163E-2</v>
      </c>
      <c r="V42" s="37">
        <f>'Graphiques DI'!$B$21</f>
        <v>8.6366534417611163E-2</v>
      </c>
      <c r="W42" s="27">
        <f t="shared" si="17"/>
        <v>0.52</v>
      </c>
      <c r="X42" s="65">
        <f>'Graphiques DI'!$B$34 + 'Graphiques DI'!$B$33</f>
        <v>0.7914293766543683</v>
      </c>
      <c r="Y42" s="37">
        <f>'Graphiques DI'!$B$33</f>
        <v>0.19746991719490897</v>
      </c>
      <c r="Z42" s="37">
        <f>'Graphiques DI'!$B$33</f>
        <v>0.19746991719490897</v>
      </c>
      <c r="AA42" s="29">
        <f t="shared" si="18"/>
        <v>0</v>
      </c>
      <c r="AB42" s="65">
        <f>'Graphiques DI'!$B$46 + 'Graphiques DI'!$B$45</f>
        <v>0.35111461720628612</v>
      </c>
      <c r="AC42" s="37">
        <f>'Graphiques DI'!$B$45</f>
        <v>0.14097948207115094</v>
      </c>
      <c r="AD42" s="37">
        <f>'Graphiques DI'!$B$45</f>
        <v>0.14097948207115094</v>
      </c>
      <c r="AE42" s="27">
        <f t="shared" si="19"/>
        <v>0.25</v>
      </c>
      <c r="AF42" s="65">
        <f>'Graphiques DI'!$B$58 + 'Graphiques DI'!$B$57</f>
        <v>0.43779293159103938</v>
      </c>
      <c r="AG42" s="37">
        <f>'Graphiques DI'!$B$57</f>
        <v>0.14198212078022857</v>
      </c>
      <c r="AH42" s="37">
        <f>'Graphiques DI'!$B$57</f>
        <v>0.14198212078022857</v>
      </c>
      <c r="AI42" s="29">
        <f t="shared" si="20"/>
        <v>2.9999999999999971E-2</v>
      </c>
      <c r="AJ42" s="65">
        <f>'Graphiques DI'!$B$70 + 'Graphiques DE'!$B$69</f>
        <v>0.48568952672504123</v>
      </c>
      <c r="AK42" s="37">
        <f>'Graphiques DI'!$B$69</f>
        <v>0.1439931563072003</v>
      </c>
      <c r="AL42" s="37">
        <f>'Graphiques DI'!$B$69</f>
        <v>0.1439931563072003</v>
      </c>
      <c r="AM42" s="27">
        <f t="shared" si="21"/>
        <v>4.9999999999999989E-2</v>
      </c>
      <c r="AN42" s="65">
        <f>'Graphiques DI'!$B$82 + 'Graphiques DI'!$B$81</f>
        <v>0.49733375026774096</v>
      </c>
      <c r="AO42" s="37">
        <f>'Graphiques DI'!$B$81</f>
        <v>0.14568510161909229</v>
      </c>
      <c r="AP42" s="37">
        <f>'Graphiques DI'!$B$81</f>
        <v>0.14568510161909229</v>
      </c>
      <c r="AQ42" s="29">
        <f t="shared" si="22"/>
        <v>9.9999999999999534E-3</v>
      </c>
      <c r="AR42" s="65">
        <f>'Graphiques DI'!$B$94 + 'Graphiques DI'!$B$93</f>
        <v>0.51776807482645537</v>
      </c>
      <c r="AS42" s="37">
        <f>'Graphiques DI'!$B$93</f>
        <v>0.15748429104267167</v>
      </c>
      <c r="AT42" s="37">
        <f>'Graphiques DI'!$B$93</f>
        <v>0.15748429104267167</v>
      </c>
      <c r="AU42" s="27">
        <f t="shared" si="23"/>
        <v>0</v>
      </c>
      <c r="AV42" s="65">
        <f>'Graphiques DI'!$B$106 + 'Graphiques DI'!$B$105</f>
        <v>0.42151917624352131</v>
      </c>
      <c r="AW42" s="37">
        <f>'Graphiques DI'!$B$105</f>
        <v>0.12627593300027815</v>
      </c>
      <c r="AX42" s="37">
        <f>'Graphiques DI'!$B$105</f>
        <v>0.12627593300027815</v>
      </c>
      <c r="AY42" s="29">
        <f t="shared" si="24"/>
        <v>0.15999999999999998</v>
      </c>
      <c r="AZ42" s="65">
        <f>'Graphiques DI'!$B$118 + 'Graphiques DI'!$B$117</f>
        <v>0.56299539567767609</v>
      </c>
      <c r="BA42" s="37">
        <f>'Graphiques DI'!$B$117</f>
        <v>0.15238728756956804</v>
      </c>
      <c r="BB42" s="37">
        <f>'Graphiques DI'!$B$117</f>
        <v>0.15238728756956804</v>
      </c>
      <c r="BC42" s="27">
        <f t="shared" si="25"/>
        <v>0.17000000000000004</v>
      </c>
      <c r="BD42" s="65">
        <f>'Graphiques DI'!$B$130 + 'Graphiques DI'!$B$129</f>
        <v>0.6651031343852678</v>
      </c>
      <c r="BE42" s="37">
        <f>'Graphiques DI'!$B$129</f>
        <v>0.1768193506014839</v>
      </c>
      <c r="BF42" s="37">
        <f>'Graphiques DI'!$B$129</f>
        <v>0.1768193506014839</v>
      </c>
      <c r="BG42" s="29">
        <f t="shared" si="26"/>
        <v>0.15000000000000002</v>
      </c>
      <c r="BH42" s="65">
        <f>'Graphiques DI'!$B$142 + 'Graphiques DI'!$B$141</f>
        <v>0.82807308937029012</v>
      </c>
      <c r="BI42" s="37">
        <f>'Graphiques DI'!$B$141</f>
        <v>0.16741092720812772</v>
      </c>
      <c r="BJ42" s="37">
        <f>'Graphiques DI'!$B$141</f>
        <v>0.16741092720812772</v>
      </c>
      <c r="BK42" s="27">
        <f t="shared" si="27"/>
        <v>0.14999999999999991</v>
      </c>
      <c r="BL42" s="65">
        <f>'Graphiques DI'!$B$154 + 'Graphiques DI'!$B$153</f>
        <v>0.79631200048020223</v>
      </c>
      <c r="BM42" s="37">
        <f>'Graphiques DI'!$B$153</f>
        <v>0.16058227075047252</v>
      </c>
      <c r="BN42" s="37">
        <f>'Graphiques DI'!$B$153</f>
        <v>0.16058227075047252</v>
      </c>
      <c r="BO42" s="29">
        <f t="shared" si="28"/>
        <v>8.9999999999999969E-2</v>
      </c>
      <c r="BP42" s="65">
        <f>'Graphiques DI'!$B$166 + 'Graphiques DI'!$B$165</f>
        <v>0.86801717940645329</v>
      </c>
      <c r="BQ42" s="37">
        <f>'Graphiques DI'!$B$165</f>
        <v>0.16717934156861533</v>
      </c>
      <c r="BR42" s="37">
        <f>'Graphiques DI'!$B$165</f>
        <v>0.16717934156861533</v>
      </c>
      <c r="BS42" s="27">
        <f t="shared" si="29"/>
        <v>9.000000000000008E-2</v>
      </c>
      <c r="BT42" s="65">
        <f>'Graphiques DI'!$B$178 + 'Graphiques DI'!$B$177</f>
        <v>0.9076186722789481</v>
      </c>
      <c r="BU42" s="37">
        <f>'Graphiques DI'!$B$177</f>
        <v>0.16514569930597517</v>
      </c>
      <c r="BV42" s="37">
        <f>'Graphiques DI'!$B$177</f>
        <v>0.16514569930597517</v>
      </c>
    </row>
    <row r="43" spans="1:74">
      <c r="A43" s="72">
        <v>43556</v>
      </c>
      <c r="B43" s="68">
        <f t="shared" si="15"/>
        <v>42</v>
      </c>
      <c r="C43" s="19">
        <v>52993253</v>
      </c>
      <c r="D43" s="68" t="e">
        <f>NA()</f>
        <v>#N/A</v>
      </c>
      <c r="E43" s="29">
        <v>0.14000000000000001</v>
      </c>
      <c r="F43" s="27">
        <v>1.08</v>
      </c>
      <c r="G43" s="29">
        <v>0.47</v>
      </c>
      <c r="H43" s="27">
        <v>0.51</v>
      </c>
      <c r="I43" s="29">
        <v>0.26</v>
      </c>
      <c r="J43" s="27">
        <v>0.33</v>
      </c>
      <c r="K43" s="29">
        <v>0.34</v>
      </c>
      <c r="L43" s="27">
        <v>0.35</v>
      </c>
      <c r="M43" s="29">
        <v>0.57999999999999996</v>
      </c>
      <c r="N43" s="27">
        <v>0.67</v>
      </c>
      <c r="O43" s="29">
        <v>0.61</v>
      </c>
      <c r="P43" s="27">
        <v>0.56000000000000005</v>
      </c>
      <c r="Q43" s="29">
        <v>0.74</v>
      </c>
      <c r="R43" s="27">
        <v>0.82</v>
      </c>
      <c r="S43" s="43">
        <f t="shared" si="16"/>
        <v>9.0000000000000011E-2</v>
      </c>
      <c r="T43" s="37">
        <f>'Graphiques DI'!$B$22 + 'Graphiques DI'!$B$21</f>
        <v>0.24394761549869223</v>
      </c>
      <c r="U43" s="37">
        <f>'Graphiques DI'!$B$21</f>
        <v>8.6366534417611163E-2</v>
      </c>
      <c r="V43" s="37">
        <f>'Graphiques DI'!$B$21</f>
        <v>8.6366534417611163E-2</v>
      </c>
      <c r="W43" s="27">
        <f t="shared" si="17"/>
        <v>0.62000000000000011</v>
      </c>
      <c r="X43" s="65">
        <f>'Graphiques DI'!$B$34 + 'Graphiques DI'!$B$33</f>
        <v>0.7914293766543683</v>
      </c>
      <c r="Y43" s="37">
        <f>'Graphiques DI'!$B$33</f>
        <v>0.19746991719490897</v>
      </c>
      <c r="Z43" s="37">
        <f>'Graphiques DI'!$B$33</f>
        <v>0.19746991719490897</v>
      </c>
      <c r="AA43" s="29">
        <f t="shared" si="18"/>
        <v>0.26</v>
      </c>
      <c r="AB43" s="65">
        <f>'Graphiques DI'!$B$46 + 'Graphiques DI'!$B$45</f>
        <v>0.35111461720628612</v>
      </c>
      <c r="AC43" s="37">
        <f>'Graphiques DI'!$B$45</f>
        <v>0.14097948207115094</v>
      </c>
      <c r="AD43" s="37">
        <f>'Graphiques DI'!$B$45</f>
        <v>0.14097948207115094</v>
      </c>
      <c r="AE43" s="27">
        <f t="shared" si="19"/>
        <v>0.28000000000000003</v>
      </c>
      <c r="AF43" s="65">
        <f>'Graphiques DI'!$B$58 + 'Graphiques DI'!$B$57</f>
        <v>0.43779293159103938</v>
      </c>
      <c r="AG43" s="37">
        <f>'Graphiques DI'!$B$57</f>
        <v>0.14198212078022857</v>
      </c>
      <c r="AH43" s="37">
        <f>'Graphiques DI'!$B$57</f>
        <v>0.14198212078022857</v>
      </c>
      <c r="AI43" s="29">
        <f t="shared" si="20"/>
        <v>0.15000000000000002</v>
      </c>
      <c r="AJ43" s="65">
        <f>'Graphiques DI'!$B$70 + 'Graphiques DE'!$B$69</f>
        <v>0.48568952672504123</v>
      </c>
      <c r="AK43" s="37">
        <f>'Graphiques DI'!$B$69</f>
        <v>0.1439931563072003</v>
      </c>
      <c r="AL43" s="37">
        <f>'Graphiques DI'!$B$69</f>
        <v>0.1439931563072003</v>
      </c>
      <c r="AM43" s="27">
        <f t="shared" si="21"/>
        <v>2.0000000000000018E-2</v>
      </c>
      <c r="AN43" s="65">
        <f>'Graphiques DI'!$B$82 + 'Graphiques DI'!$B$81</f>
        <v>0.49733375026774096</v>
      </c>
      <c r="AO43" s="37">
        <f>'Graphiques DI'!$B$81</f>
        <v>0.14568510161909229</v>
      </c>
      <c r="AP43" s="37">
        <f>'Graphiques DI'!$B$81</f>
        <v>0.14568510161909229</v>
      </c>
      <c r="AQ43" s="29">
        <f t="shared" si="22"/>
        <v>1.0000000000000009E-2</v>
      </c>
      <c r="AR43" s="65">
        <f>'Graphiques DI'!$B$94 + 'Graphiques DI'!$B$93</f>
        <v>0.51776807482645537</v>
      </c>
      <c r="AS43" s="37">
        <f>'Graphiques DI'!$B$93</f>
        <v>0.15748429104267167</v>
      </c>
      <c r="AT43" s="37">
        <f>'Graphiques DI'!$B$93</f>
        <v>0.15748429104267167</v>
      </c>
      <c r="AU43" s="27">
        <f t="shared" si="23"/>
        <v>0.16999999999999998</v>
      </c>
      <c r="AV43" s="65">
        <f>'Graphiques DI'!$B$106 + 'Graphiques DI'!$B$105</f>
        <v>0.42151917624352131</v>
      </c>
      <c r="AW43" s="37">
        <f>'Graphiques DI'!$B$105</f>
        <v>0.12627593300027815</v>
      </c>
      <c r="AX43" s="37">
        <f>'Graphiques DI'!$B$105</f>
        <v>0.12627593300027815</v>
      </c>
      <c r="AY43" s="29">
        <f t="shared" si="24"/>
        <v>0.27999999999999997</v>
      </c>
      <c r="AZ43" s="65">
        <f>'Graphiques DI'!$B$118 + 'Graphiques DI'!$B$117</f>
        <v>0.56299539567767609</v>
      </c>
      <c r="BA43" s="37">
        <f>'Graphiques DI'!$B$117</f>
        <v>0.15238728756956804</v>
      </c>
      <c r="BB43" s="37">
        <f>'Graphiques DI'!$B$117</f>
        <v>0.15238728756956804</v>
      </c>
      <c r="BC43" s="27">
        <f t="shared" si="25"/>
        <v>0.29000000000000004</v>
      </c>
      <c r="BD43" s="65">
        <f>'Graphiques DI'!$B$130 + 'Graphiques DI'!$B$129</f>
        <v>0.6651031343852678</v>
      </c>
      <c r="BE43" s="37">
        <f>'Graphiques DI'!$B$129</f>
        <v>0.1768193506014839</v>
      </c>
      <c r="BF43" s="37">
        <f>'Graphiques DI'!$B$129</f>
        <v>0.1768193506014839</v>
      </c>
      <c r="BG43" s="29">
        <f t="shared" si="26"/>
        <v>0.19</v>
      </c>
      <c r="BH43" s="65">
        <f>'Graphiques DI'!$B$142 + 'Graphiques DI'!$B$141</f>
        <v>0.82807308937029012</v>
      </c>
      <c r="BI43" s="37">
        <f>'Graphiques DI'!$B$141</f>
        <v>0.16741092720812772</v>
      </c>
      <c r="BJ43" s="37">
        <f>'Graphiques DI'!$B$141</f>
        <v>0.16741092720812772</v>
      </c>
      <c r="BK43" s="27">
        <f t="shared" si="27"/>
        <v>0.16000000000000003</v>
      </c>
      <c r="BL43" s="65">
        <f>'Graphiques DI'!$B$154 + 'Graphiques DI'!$B$153</f>
        <v>0.79631200048020223</v>
      </c>
      <c r="BM43" s="37">
        <f>'Graphiques DI'!$B$153</f>
        <v>0.16058227075047252</v>
      </c>
      <c r="BN43" s="37">
        <f>'Graphiques DI'!$B$153</f>
        <v>0.16058227075047252</v>
      </c>
      <c r="BO43" s="29">
        <f t="shared" si="28"/>
        <v>0.27</v>
      </c>
      <c r="BP43" s="65">
        <f>'Graphiques DI'!$B$166 + 'Graphiques DI'!$B$165</f>
        <v>0.86801717940645329</v>
      </c>
      <c r="BQ43" s="37">
        <f>'Graphiques DI'!$B$165</f>
        <v>0.16717934156861533</v>
      </c>
      <c r="BR43" s="37">
        <f>'Graphiques DI'!$B$165</f>
        <v>0.16717934156861533</v>
      </c>
      <c r="BS43" s="27">
        <f t="shared" si="29"/>
        <v>0.30999999999999994</v>
      </c>
      <c r="BT43" s="65">
        <f>'Graphiques DI'!$B$178 + 'Graphiques DI'!$B$177</f>
        <v>0.9076186722789481</v>
      </c>
      <c r="BU43" s="37">
        <f>'Graphiques DI'!$B$177</f>
        <v>0.16514569930597517</v>
      </c>
      <c r="BV43" s="37">
        <f>'Graphiques DI'!$B$177</f>
        <v>0.16514569930597517</v>
      </c>
    </row>
    <row r="44" spans="1:74">
      <c r="A44" s="72">
        <v>43556</v>
      </c>
      <c r="B44" s="68">
        <f t="shared" si="15"/>
        <v>43</v>
      </c>
      <c r="C44" s="19">
        <v>52993259</v>
      </c>
      <c r="D44" s="68" t="e">
        <f>NA()</f>
        <v>#N/A</v>
      </c>
      <c r="E44" s="29">
        <v>0.05</v>
      </c>
      <c r="F44" s="27">
        <v>0.46</v>
      </c>
      <c r="G44" s="29">
        <v>0.21</v>
      </c>
      <c r="H44" s="27">
        <v>0.23</v>
      </c>
      <c r="I44" s="29">
        <v>0.11</v>
      </c>
      <c r="J44" s="27">
        <v>0.31</v>
      </c>
      <c r="K44" s="29">
        <v>0.33</v>
      </c>
      <c r="L44" s="27">
        <v>0.18</v>
      </c>
      <c r="M44" s="29">
        <v>0.3</v>
      </c>
      <c r="N44" s="27">
        <v>0.38</v>
      </c>
      <c r="O44" s="29">
        <v>0.42</v>
      </c>
      <c r="P44" s="27">
        <v>0.4</v>
      </c>
      <c r="Q44" s="29">
        <v>0.47</v>
      </c>
      <c r="R44" s="27">
        <v>0.51</v>
      </c>
      <c r="S44" s="43">
        <f t="shared" si="16"/>
        <v>0.23000000000000004</v>
      </c>
      <c r="T44" s="37">
        <f>'Graphiques DI'!$B$22 + 'Graphiques DI'!$B$21</f>
        <v>0.24394761549869223</v>
      </c>
      <c r="U44" s="37">
        <f>'Graphiques DI'!$B$21</f>
        <v>8.6366534417611163E-2</v>
      </c>
      <c r="V44" s="37">
        <f>'Graphiques DI'!$B$21</f>
        <v>8.6366534417611163E-2</v>
      </c>
      <c r="W44" s="27">
        <f t="shared" si="17"/>
        <v>0.34</v>
      </c>
      <c r="X44" s="65">
        <f>'Graphiques DI'!$B$34 + 'Graphiques DI'!$B$33</f>
        <v>0.7914293766543683</v>
      </c>
      <c r="Y44" s="37">
        <f>'Graphiques DI'!$B$33</f>
        <v>0.19746991719490897</v>
      </c>
      <c r="Z44" s="37">
        <f>'Graphiques DI'!$B$33</f>
        <v>0.19746991719490897</v>
      </c>
      <c r="AA44" s="29">
        <f t="shared" si="18"/>
        <v>0.21</v>
      </c>
      <c r="AB44" s="65">
        <f>'Graphiques DI'!$B$46 + 'Graphiques DI'!$B$45</f>
        <v>0.35111461720628612</v>
      </c>
      <c r="AC44" s="37">
        <f>'Graphiques DI'!$B$45</f>
        <v>0.14097948207115094</v>
      </c>
      <c r="AD44" s="37">
        <f>'Graphiques DI'!$B$45</f>
        <v>0.14097948207115094</v>
      </c>
      <c r="AE44" s="27">
        <f t="shared" si="19"/>
        <v>0.09</v>
      </c>
      <c r="AF44" s="65">
        <f>'Graphiques DI'!$B$58 + 'Graphiques DI'!$B$57</f>
        <v>0.43779293159103938</v>
      </c>
      <c r="AG44" s="37">
        <f>'Graphiques DI'!$B$57</f>
        <v>0.14198212078022857</v>
      </c>
      <c r="AH44" s="37">
        <f>'Graphiques DI'!$B$57</f>
        <v>0.14198212078022857</v>
      </c>
      <c r="AI44" s="29">
        <f t="shared" si="20"/>
        <v>0.23000000000000004</v>
      </c>
      <c r="AJ44" s="65">
        <f>'Graphiques DI'!$B$70 + 'Graphiques DE'!$B$69</f>
        <v>0.48568952672504123</v>
      </c>
      <c r="AK44" s="37">
        <f>'Graphiques DI'!$B$69</f>
        <v>0.1439931563072003</v>
      </c>
      <c r="AL44" s="37">
        <f>'Graphiques DI'!$B$69</f>
        <v>0.1439931563072003</v>
      </c>
      <c r="AM44" s="27">
        <f t="shared" si="21"/>
        <v>0.2</v>
      </c>
      <c r="AN44" s="65">
        <f>'Graphiques DI'!$B$82 + 'Graphiques DI'!$B$81</f>
        <v>0.49733375026774096</v>
      </c>
      <c r="AO44" s="37">
        <f>'Graphiques DI'!$B$81</f>
        <v>0.14568510161909229</v>
      </c>
      <c r="AP44" s="37">
        <f>'Graphiques DI'!$B$81</f>
        <v>0.14568510161909229</v>
      </c>
      <c r="AQ44" s="29">
        <f t="shared" si="22"/>
        <v>4.9999999999999989E-2</v>
      </c>
      <c r="AR44" s="65">
        <f>'Graphiques DI'!$B$94 + 'Graphiques DI'!$B$93</f>
        <v>0.51776807482645537</v>
      </c>
      <c r="AS44" s="37">
        <f>'Graphiques DI'!$B$93</f>
        <v>0.15748429104267167</v>
      </c>
      <c r="AT44" s="37">
        <f>'Graphiques DI'!$B$93</f>
        <v>0.15748429104267167</v>
      </c>
      <c r="AU44" s="27">
        <f t="shared" si="23"/>
        <v>0.2</v>
      </c>
      <c r="AV44" s="65">
        <f>'Graphiques DI'!$B$106 + 'Graphiques DI'!$B$105</f>
        <v>0.42151917624352131</v>
      </c>
      <c r="AW44" s="37">
        <f>'Graphiques DI'!$B$105</f>
        <v>0.12627593300027815</v>
      </c>
      <c r="AX44" s="37">
        <f>'Graphiques DI'!$B$105</f>
        <v>0.12627593300027815</v>
      </c>
      <c r="AY44" s="29">
        <f t="shared" si="24"/>
        <v>0.46</v>
      </c>
      <c r="AZ44" s="65">
        <f>'Graphiques DI'!$B$118 + 'Graphiques DI'!$B$117</f>
        <v>0.56299539567767609</v>
      </c>
      <c r="BA44" s="37">
        <f>'Graphiques DI'!$B$117</f>
        <v>0.15238728756956804</v>
      </c>
      <c r="BB44" s="37">
        <f>'Graphiques DI'!$B$117</f>
        <v>0.15238728756956804</v>
      </c>
      <c r="BC44" s="27">
        <f t="shared" si="25"/>
        <v>0.29000000000000004</v>
      </c>
      <c r="BD44" s="65">
        <f>'Graphiques DI'!$B$130 + 'Graphiques DI'!$B$129</f>
        <v>0.6651031343852678</v>
      </c>
      <c r="BE44" s="37">
        <f>'Graphiques DI'!$B$129</f>
        <v>0.1768193506014839</v>
      </c>
      <c r="BF44" s="37">
        <f>'Graphiques DI'!$B$129</f>
        <v>0.1768193506014839</v>
      </c>
      <c r="BG44" s="29">
        <f t="shared" si="26"/>
        <v>0.34</v>
      </c>
      <c r="BH44" s="65">
        <f>'Graphiques DI'!$B$142 + 'Graphiques DI'!$B$141</f>
        <v>0.82807308937029012</v>
      </c>
      <c r="BI44" s="37">
        <f>'Graphiques DI'!$B$141</f>
        <v>0.16741092720812772</v>
      </c>
      <c r="BJ44" s="37">
        <f>'Graphiques DI'!$B$141</f>
        <v>0.16741092720812772</v>
      </c>
      <c r="BK44" s="27">
        <f t="shared" si="27"/>
        <v>0.35</v>
      </c>
      <c r="BL44" s="65">
        <f>'Graphiques DI'!$B$154 + 'Graphiques DI'!$B$153</f>
        <v>0.79631200048020223</v>
      </c>
      <c r="BM44" s="37">
        <f>'Graphiques DI'!$B$153</f>
        <v>0.16058227075047252</v>
      </c>
      <c r="BN44" s="37">
        <f>'Graphiques DI'!$B$153</f>
        <v>0.16058227075047252</v>
      </c>
      <c r="BO44" s="29">
        <f t="shared" si="28"/>
        <v>0.38</v>
      </c>
      <c r="BP44" s="65">
        <f>'Graphiques DI'!$B$166 + 'Graphiques DI'!$B$165</f>
        <v>0.86801717940645329</v>
      </c>
      <c r="BQ44" s="37">
        <f>'Graphiques DI'!$B$165</f>
        <v>0.16717934156861533</v>
      </c>
      <c r="BR44" s="37">
        <f>'Graphiques DI'!$B$165</f>
        <v>0.16717934156861533</v>
      </c>
      <c r="BS44" s="27">
        <f t="shared" si="29"/>
        <v>0.39</v>
      </c>
      <c r="BT44" s="65">
        <f>'Graphiques DI'!$B$178 + 'Graphiques DI'!$B$177</f>
        <v>0.9076186722789481</v>
      </c>
      <c r="BU44" s="37">
        <f>'Graphiques DI'!$B$177</f>
        <v>0.16514569930597517</v>
      </c>
      <c r="BV44" s="37">
        <f>'Graphiques DI'!$B$177</f>
        <v>0.16514569930597517</v>
      </c>
    </row>
    <row r="45" spans="1:74">
      <c r="A45" s="72">
        <v>43556</v>
      </c>
      <c r="B45" s="68">
        <f t="shared" si="15"/>
        <v>44</v>
      </c>
      <c r="C45" s="19">
        <v>52995803</v>
      </c>
      <c r="D45" s="68" t="e">
        <f>NA()</f>
        <v>#N/A</v>
      </c>
      <c r="E45" s="29">
        <v>0.28000000000000003</v>
      </c>
      <c r="F45" s="27">
        <v>0.8</v>
      </c>
      <c r="G45" s="29">
        <v>0.42</v>
      </c>
      <c r="H45" s="27">
        <v>0.32</v>
      </c>
      <c r="I45" s="29">
        <v>0.34</v>
      </c>
      <c r="J45" s="27">
        <v>0.51</v>
      </c>
      <c r="K45" s="29">
        <v>0.38</v>
      </c>
      <c r="L45" s="27">
        <v>0.38</v>
      </c>
      <c r="M45" s="29">
        <v>0.76</v>
      </c>
      <c r="N45" s="27">
        <v>0.67</v>
      </c>
      <c r="O45" s="29">
        <v>0.76</v>
      </c>
      <c r="P45" s="27">
        <v>0.75</v>
      </c>
      <c r="Q45" s="29">
        <v>0.85</v>
      </c>
      <c r="R45" s="27">
        <v>0.9</v>
      </c>
      <c r="S45" s="43">
        <f t="shared" si="16"/>
        <v>0.18000000000000002</v>
      </c>
      <c r="T45" s="37">
        <f>'Graphiques DI'!$B$22 + 'Graphiques DI'!$B$21</f>
        <v>0.24394761549869223</v>
      </c>
      <c r="U45" s="37">
        <f>'Graphiques DI'!$B$21</f>
        <v>8.6366534417611163E-2</v>
      </c>
      <c r="V45" s="37">
        <f>'Graphiques DI'!$B$21</f>
        <v>8.6366534417611163E-2</v>
      </c>
      <c r="W45" s="27">
        <f t="shared" si="17"/>
        <v>5.0000000000000044E-2</v>
      </c>
      <c r="X45" s="65">
        <f>'Graphiques DI'!$B$34 + 'Graphiques DI'!$B$33</f>
        <v>0.7914293766543683</v>
      </c>
      <c r="Y45" s="37">
        <f>'Graphiques DI'!$B$33</f>
        <v>0.19746991719490897</v>
      </c>
      <c r="Z45" s="37">
        <f>'Graphiques DI'!$B$33</f>
        <v>0.19746991719490897</v>
      </c>
      <c r="AA45" s="29">
        <f t="shared" si="18"/>
        <v>0.27</v>
      </c>
      <c r="AB45" s="65">
        <f>'Graphiques DI'!$B$46 + 'Graphiques DI'!$B$45</f>
        <v>0.35111461720628612</v>
      </c>
      <c r="AC45" s="37">
        <f>'Graphiques DI'!$B$45</f>
        <v>0.14097948207115094</v>
      </c>
      <c r="AD45" s="37">
        <f>'Graphiques DI'!$B$45</f>
        <v>0.14097948207115094</v>
      </c>
      <c r="AE45" s="27">
        <f t="shared" si="19"/>
        <v>0.14000000000000001</v>
      </c>
      <c r="AF45" s="65">
        <f>'Graphiques DI'!$B$58 + 'Graphiques DI'!$B$57</f>
        <v>0.43779293159103938</v>
      </c>
      <c r="AG45" s="37">
        <f>'Graphiques DI'!$B$57</f>
        <v>0.14198212078022857</v>
      </c>
      <c r="AH45" s="37">
        <f>'Graphiques DI'!$B$57</f>
        <v>0.14198212078022857</v>
      </c>
      <c r="AI45" s="29">
        <f t="shared" si="20"/>
        <v>0.06</v>
      </c>
      <c r="AJ45" s="65">
        <f>'Graphiques DI'!$B$70 + 'Graphiques DE'!$B$69</f>
        <v>0.48568952672504123</v>
      </c>
      <c r="AK45" s="37">
        <f>'Graphiques DI'!$B$69</f>
        <v>0.1439931563072003</v>
      </c>
      <c r="AL45" s="37">
        <f>'Graphiques DI'!$B$69</f>
        <v>0.1439931563072003</v>
      </c>
      <c r="AM45" s="27">
        <f t="shared" si="21"/>
        <v>0.25</v>
      </c>
      <c r="AN45" s="65">
        <f>'Graphiques DI'!$B$82 + 'Graphiques DI'!$B$81</f>
        <v>0.49733375026774096</v>
      </c>
      <c r="AO45" s="37">
        <f>'Graphiques DI'!$B$81</f>
        <v>0.14568510161909229</v>
      </c>
      <c r="AP45" s="37">
        <f>'Graphiques DI'!$B$81</f>
        <v>0.14568510161909229</v>
      </c>
      <c r="AQ45" s="29">
        <f t="shared" si="22"/>
        <v>3.999999999999998E-2</v>
      </c>
      <c r="AR45" s="65">
        <f>'Graphiques DI'!$B$94 + 'Graphiques DI'!$B$93</f>
        <v>0.51776807482645537</v>
      </c>
      <c r="AS45" s="37">
        <f>'Graphiques DI'!$B$93</f>
        <v>0.15748429104267167</v>
      </c>
      <c r="AT45" s="37">
        <f>'Graphiques DI'!$B$93</f>
        <v>0.15748429104267167</v>
      </c>
      <c r="AU45" s="27">
        <f t="shared" si="23"/>
        <v>0.19</v>
      </c>
      <c r="AV45" s="65">
        <f>'Graphiques DI'!$B$106 + 'Graphiques DI'!$B$105</f>
        <v>0.42151917624352131</v>
      </c>
      <c r="AW45" s="37">
        <f>'Graphiques DI'!$B$105</f>
        <v>0.12627593300027815</v>
      </c>
      <c r="AX45" s="37">
        <f>'Graphiques DI'!$B$105</f>
        <v>0.12627593300027815</v>
      </c>
      <c r="AY45" s="29">
        <f t="shared" si="24"/>
        <v>0.48</v>
      </c>
      <c r="AZ45" s="65">
        <f>'Graphiques DI'!$B$118 + 'Graphiques DI'!$B$117</f>
        <v>0.56299539567767609</v>
      </c>
      <c r="BA45" s="37">
        <f>'Graphiques DI'!$B$117</f>
        <v>0.15238728756956804</v>
      </c>
      <c r="BB45" s="37">
        <f>'Graphiques DI'!$B$117</f>
        <v>0.15238728756956804</v>
      </c>
      <c r="BC45" s="27">
        <f t="shared" si="25"/>
        <v>0.24000000000000005</v>
      </c>
      <c r="BD45" s="65">
        <f>'Graphiques DI'!$B$130 + 'Graphiques DI'!$B$129</f>
        <v>0.6651031343852678</v>
      </c>
      <c r="BE45" s="37">
        <f>'Graphiques DI'!$B$129</f>
        <v>0.1768193506014839</v>
      </c>
      <c r="BF45" s="37">
        <f>'Graphiques DI'!$B$129</f>
        <v>0.1768193506014839</v>
      </c>
      <c r="BG45" s="29">
        <f t="shared" si="26"/>
        <v>0.47000000000000003</v>
      </c>
      <c r="BH45" s="65">
        <f>'Graphiques DI'!$B$142 + 'Graphiques DI'!$B$141</f>
        <v>0.82807308937029012</v>
      </c>
      <c r="BI45" s="37">
        <f>'Graphiques DI'!$B$141</f>
        <v>0.16741092720812772</v>
      </c>
      <c r="BJ45" s="37">
        <f>'Graphiques DI'!$B$141</f>
        <v>0.16741092720812772</v>
      </c>
      <c r="BK45" s="27">
        <f t="shared" si="27"/>
        <v>0.35</v>
      </c>
      <c r="BL45" s="65">
        <f>'Graphiques DI'!$B$154 + 'Graphiques DI'!$B$153</f>
        <v>0.79631200048020223</v>
      </c>
      <c r="BM45" s="37">
        <f>'Graphiques DI'!$B$153</f>
        <v>0.16058227075047252</v>
      </c>
      <c r="BN45" s="37">
        <f>'Graphiques DI'!$B$153</f>
        <v>0.16058227075047252</v>
      </c>
      <c r="BO45" s="29">
        <f t="shared" si="28"/>
        <v>0.37</v>
      </c>
      <c r="BP45" s="65">
        <f>'Graphiques DI'!$B$166 + 'Graphiques DI'!$B$165</f>
        <v>0.86801717940645329</v>
      </c>
      <c r="BQ45" s="37">
        <f>'Graphiques DI'!$B$165</f>
        <v>0.16717934156861533</v>
      </c>
      <c r="BR45" s="37">
        <f>'Graphiques DI'!$B$165</f>
        <v>0.16717934156861533</v>
      </c>
      <c r="BS45" s="27">
        <f t="shared" si="29"/>
        <v>0.37</v>
      </c>
      <c r="BT45" s="65">
        <f>'Graphiques DI'!$B$178 + 'Graphiques DI'!$B$177</f>
        <v>0.9076186722789481</v>
      </c>
      <c r="BU45" s="37">
        <f>'Graphiques DI'!$B$177</f>
        <v>0.16514569930597517</v>
      </c>
      <c r="BV45" s="37">
        <f>'Graphiques DI'!$B$177</f>
        <v>0.16514569930597517</v>
      </c>
    </row>
    <row r="46" spans="1:74">
      <c r="A46" s="72">
        <v>43556</v>
      </c>
      <c r="B46" s="68">
        <f t="shared" si="15"/>
        <v>45</v>
      </c>
      <c r="C46" s="19">
        <v>52995810</v>
      </c>
      <c r="D46" s="68" t="e">
        <f>NA()</f>
        <v>#N/A</v>
      </c>
      <c r="E46" s="29">
        <v>0.1</v>
      </c>
      <c r="F46" s="27">
        <v>0.75</v>
      </c>
      <c r="G46" s="29">
        <v>0.15</v>
      </c>
      <c r="H46" s="27">
        <v>0.18</v>
      </c>
      <c r="I46" s="29">
        <v>0.28000000000000003</v>
      </c>
      <c r="J46" s="27">
        <v>0.26</v>
      </c>
      <c r="K46" s="29">
        <v>0.34</v>
      </c>
      <c r="L46" s="27">
        <v>0.19</v>
      </c>
      <c r="M46" s="29">
        <v>0.28000000000000003</v>
      </c>
      <c r="N46" s="27">
        <v>0.43</v>
      </c>
      <c r="O46" s="29">
        <v>0.28999999999999998</v>
      </c>
      <c r="P46" s="27">
        <v>0.4</v>
      </c>
      <c r="Q46" s="29">
        <v>0.48</v>
      </c>
      <c r="R46" s="27">
        <v>0.53</v>
      </c>
      <c r="S46" s="43">
        <f t="shared" si="16"/>
        <v>0.05</v>
      </c>
      <c r="T46" s="37">
        <f>'Graphiques DI'!$B$22 + 'Graphiques DI'!$B$21</f>
        <v>0.24394761549869223</v>
      </c>
      <c r="U46" s="37">
        <f>'Graphiques DI'!$B$21</f>
        <v>8.6366534417611163E-2</v>
      </c>
      <c r="V46" s="37">
        <f>'Graphiques DI'!$B$21</f>
        <v>8.6366534417611163E-2</v>
      </c>
      <c r="W46" s="27">
        <f t="shared" si="17"/>
        <v>7.999999999999996E-2</v>
      </c>
      <c r="X46" s="65">
        <f>'Graphiques DI'!$B$34 + 'Graphiques DI'!$B$33</f>
        <v>0.7914293766543683</v>
      </c>
      <c r="Y46" s="37">
        <f>'Graphiques DI'!$B$33</f>
        <v>0.19746991719490897</v>
      </c>
      <c r="Z46" s="37">
        <f>'Graphiques DI'!$B$33</f>
        <v>0.19746991719490897</v>
      </c>
      <c r="AA46" s="29">
        <f t="shared" si="18"/>
        <v>0.23</v>
      </c>
      <c r="AB46" s="65">
        <f>'Graphiques DI'!$B$46 + 'Graphiques DI'!$B$45</f>
        <v>0.35111461720628612</v>
      </c>
      <c r="AC46" s="37">
        <f>'Graphiques DI'!$B$45</f>
        <v>0.14097948207115094</v>
      </c>
      <c r="AD46" s="37">
        <f>'Graphiques DI'!$B$45</f>
        <v>0.14097948207115094</v>
      </c>
      <c r="AE46" s="27">
        <f t="shared" si="19"/>
        <v>0.16000000000000003</v>
      </c>
      <c r="AF46" s="65">
        <f>'Graphiques DI'!$B$58 + 'Graphiques DI'!$B$57</f>
        <v>0.43779293159103938</v>
      </c>
      <c r="AG46" s="37">
        <f>'Graphiques DI'!$B$57</f>
        <v>0.14198212078022857</v>
      </c>
      <c r="AH46" s="37">
        <f>'Graphiques DI'!$B$57</f>
        <v>0.14198212078022857</v>
      </c>
      <c r="AI46" s="29">
        <f t="shared" si="20"/>
        <v>3.999999999999998E-2</v>
      </c>
      <c r="AJ46" s="65">
        <f>'Graphiques DI'!$B$70 + 'Graphiques DE'!$B$69</f>
        <v>0.48568952672504123</v>
      </c>
      <c r="AK46" s="37">
        <f>'Graphiques DI'!$B$69</f>
        <v>0.1439931563072003</v>
      </c>
      <c r="AL46" s="37">
        <f>'Graphiques DI'!$B$69</f>
        <v>0.1439931563072003</v>
      </c>
      <c r="AM46" s="27">
        <f t="shared" si="21"/>
        <v>0.06</v>
      </c>
      <c r="AN46" s="65">
        <f>'Graphiques DI'!$B$82 + 'Graphiques DI'!$B$81</f>
        <v>0.49733375026774096</v>
      </c>
      <c r="AO46" s="37">
        <f>'Graphiques DI'!$B$81</f>
        <v>0.14568510161909229</v>
      </c>
      <c r="AP46" s="37">
        <f>'Graphiques DI'!$B$81</f>
        <v>0.14568510161909229</v>
      </c>
      <c r="AQ46" s="29">
        <f t="shared" si="22"/>
        <v>0</v>
      </c>
      <c r="AR46" s="65">
        <f>'Graphiques DI'!$B$94 + 'Graphiques DI'!$B$93</f>
        <v>0.51776807482645537</v>
      </c>
      <c r="AS46" s="37">
        <f>'Graphiques DI'!$B$93</f>
        <v>0.15748429104267167</v>
      </c>
      <c r="AT46" s="37">
        <f>'Graphiques DI'!$B$93</f>
        <v>0.15748429104267167</v>
      </c>
      <c r="AU46" s="27">
        <f t="shared" si="23"/>
        <v>9.0000000000000024E-2</v>
      </c>
      <c r="AV46" s="65">
        <f>'Graphiques DI'!$B$106 + 'Graphiques DI'!$B$105</f>
        <v>0.42151917624352131</v>
      </c>
      <c r="AW46" s="37">
        <f>'Graphiques DI'!$B$105</f>
        <v>0.12627593300027815</v>
      </c>
      <c r="AX46" s="37">
        <f>'Graphiques DI'!$B$105</f>
        <v>0.12627593300027815</v>
      </c>
      <c r="AY46" s="29">
        <f t="shared" si="24"/>
        <v>0.18999999999999995</v>
      </c>
      <c r="AZ46" s="65">
        <f>'Graphiques DI'!$B$118 + 'Graphiques DI'!$B$117</f>
        <v>0.56299539567767609</v>
      </c>
      <c r="BA46" s="37">
        <f>'Graphiques DI'!$B$117</f>
        <v>0.15238728756956804</v>
      </c>
      <c r="BB46" s="37">
        <f>'Graphiques DI'!$B$117</f>
        <v>0.15238728756956804</v>
      </c>
      <c r="BC46" s="27">
        <f t="shared" si="25"/>
        <v>9.0000000000000024E-2</v>
      </c>
      <c r="BD46" s="65">
        <f>'Graphiques DI'!$B$130 + 'Graphiques DI'!$B$129</f>
        <v>0.6651031343852678</v>
      </c>
      <c r="BE46" s="37">
        <f>'Graphiques DI'!$B$129</f>
        <v>0.1768193506014839</v>
      </c>
      <c r="BF46" s="37">
        <f>'Graphiques DI'!$B$129</f>
        <v>0.1768193506014839</v>
      </c>
      <c r="BG46" s="29">
        <f t="shared" si="26"/>
        <v>0.35000000000000003</v>
      </c>
      <c r="BH46" s="65">
        <f>'Graphiques DI'!$B$142 + 'Graphiques DI'!$B$141</f>
        <v>0.82807308937029012</v>
      </c>
      <c r="BI46" s="37">
        <f>'Graphiques DI'!$B$141</f>
        <v>0.16741092720812772</v>
      </c>
      <c r="BJ46" s="37">
        <f>'Graphiques DI'!$B$141</f>
        <v>0.16741092720812772</v>
      </c>
      <c r="BK46" s="27">
        <f t="shared" si="27"/>
        <v>0.28000000000000003</v>
      </c>
      <c r="BL46" s="65">
        <f>'Graphiques DI'!$B$154 + 'Graphiques DI'!$B$153</f>
        <v>0.79631200048020223</v>
      </c>
      <c r="BM46" s="37">
        <f>'Graphiques DI'!$B$153</f>
        <v>0.16058227075047252</v>
      </c>
      <c r="BN46" s="37">
        <f>'Graphiques DI'!$B$153</f>
        <v>0.16058227075047252</v>
      </c>
      <c r="BO46" s="29">
        <f t="shared" si="28"/>
        <v>0.20000000000000007</v>
      </c>
      <c r="BP46" s="65">
        <f>'Graphiques DI'!$B$166 + 'Graphiques DI'!$B$165</f>
        <v>0.86801717940645329</v>
      </c>
      <c r="BQ46" s="37">
        <f>'Graphiques DI'!$B$165</f>
        <v>0.16717934156861533</v>
      </c>
      <c r="BR46" s="37">
        <f>'Graphiques DI'!$B$165</f>
        <v>0.16717934156861533</v>
      </c>
      <c r="BS46" s="27">
        <f t="shared" si="29"/>
        <v>0.21999999999999997</v>
      </c>
      <c r="BT46" s="65">
        <f>'Graphiques DI'!$B$178 + 'Graphiques DI'!$B$177</f>
        <v>0.9076186722789481</v>
      </c>
      <c r="BU46" s="37">
        <f>'Graphiques DI'!$B$177</f>
        <v>0.16514569930597517</v>
      </c>
      <c r="BV46" s="37">
        <f>'Graphiques DI'!$B$177</f>
        <v>0.16514569930597517</v>
      </c>
    </row>
    <row r="47" spans="1:74">
      <c r="A47" s="72">
        <v>43556</v>
      </c>
      <c r="B47" s="68">
        <f t="shared" si="15"/>
        <v>46</v>
      </c>
      <c r="C47" s="19">
        <v>53002840</v>
      </c>
      <c r="D47" s="68" t="e">
        <f>NA()</f>
        <v>#N/A</v>
      </c>
      <c r="E47" s="29">
        <v>0.05</v>
      </c>
      <c r="F47" s="27">
        <v>0.67</v>
      </c>
      <c r="G47" s="29">
        <v>0.38</v>
      </c>
      <c r="H47" s="27">
        <v>0.34</v>
      </c>
      <c r="I47" s="29">
        <v>0.32</v>
      </c>
      <c r="J47" s="27">
        <v>0.32</v>
      </c>
      <c r="K47" s="29">
        <v>0.34</v>
      </c>
      <c r="L47" s="27">
        <v>0.28000000000000003</v>
      </c>
      <c r="M47" s="29">
        <v>0.47</v>
      </c>
      <c r="N47" s="27">
        <v>0.52</v>
      </c>
      <c r="O47" s="29">
        <v>0.64</v>
      </c>
      <c r="P47" s="27">
        <v>0.68</v>
      </c>
      <c r="Q47" s="29">
        <v>0.68</v>
      </c>
      <c r="R47" s="27">
        <v>0.75</v>
      </c>
      <c r="S47" s="43">
        <f t="shared" si="16"/>
        <v>0.15999999999999998</v>
      </c>
      <c r="T47" s="37">
        <f>'Graphiques DI'!$B$22 + 'Graphiques DI'!$B$21</f>
        <v>0.24394761549869223</v>
      </c>
      <c r="U47" s="37">
        <f>'Graphiques DI'!$B$21</f>
        <v>8.6366534417611163E-2</v>
      </c>
      <c r="V47" s="37">
        <f>'Graphiques DI'!$B$21</f>
        <v>8.6366534417611163E-2</v>
      </c>
      <c r="W47" s="27">
        <f t="shared" si="17"/>
        <v>1.0000000000000009E-2</v>
      </c>
      <c r="X47" s="65">
        <f>'Graphiques DI'!$B$34 + 'Graphiques DI'!$B$33</f>
        <v>0.7914293766543683</v>
      </c>
      <c r="Y47" s="37">
        <f>'Graphiques DI'!$B$33</f>
        <v>0.19746991719490897</v>
      </c>
      <c r="Z47" s="37">
        <f>'Graphiques DI'!$B$33</f>
        <v>0.19746991719490897</v>
      </c>
      <c r="AA47" s="29">
        <f t="shared" si="18"/>
        <v>4.9999999999999989E-2</v>
      </c>
      <c r="AB47" s="65">
        <f>'Graphiques DI'!$B$46 + 'Graphiques DI'!$B$45</f>
        <v>0.35111461720628612</v>
      </c>
      <c r="AC47" s="37">
        <f>'Graphiques DI'!$B$45</f>
        <v>0.14097948207115094</v>
      </c>
      <c r="AD47" s="37">
        <f>'Graphiques DI'!$B$45</f>
        <v>0.14097948207115094</v>
      </c>
      <c r="AE47" s="27">
        <f t="shared" si="19"/>
        <v>0.17</v>
      </c>
      <c r="AF47" s="65">
        <f>'Graphiques DI'!$B$58 + 'Graphiques DI'!$B$57</f>
        <v>0.43779293159103938</v>
      </c>
      <c r="AG47" s="37">
        <f>'Graphiques DI'!$B$57</f>
        <v>0.14198212078022857</v>
      </c>
      <c r="AH47" s="37">
        <f>'Graphiques DI'!$B$57</f>
        <v>0.14198212078022857</v>
      </c>
      <c r="AI47" s="29">
        <f t="shared" si="20"/>
        <v>0.09</v>
      </c>
      <c r="AJ47" s="65">
        <f>'Graphiques DI'!$B$70 + 'Graphiques DE'!$B$69</f>
        <v>0.48568952672504123</v>
      </c>
      <c r="AK47" s="37">
        <f>'Graphiques DI'!$B$69</f>
        <v>0.1439931563072003</v>
      </c>
      <c r="AL47" s="37">
        <f>'Graphiques DI'!$B$69</f>
        <v>0.1439931563072003</v>
      </c>
      <c r="AM47" s="27">
        <f t="shared" si="21"/>
        <v>0.16</v>
      </c>
      <c r="AN47" s="65">
        <f>'Graphiques DI'!$B$82 + 'Graphiques DI'!$B$81</f>
        <v>0.49733375026774096</v>
      </c>
      <c r="AO47" s="37">
        <f>'Graphiques DI'!$B$81</f>
        <v>0.14568510161909229</v>
      </c>
      <c r="AP47" s="37">
        <f>'Graphiques DI'!$B$81</f>
        <v>0.14568510161909229</v>
      </c>
      <c r="AQ47" s="29">
        <f t="shared" si="22"/>
        <v>0.12000000000000002</v>
      </c>
      <c r="AR47" s="65">
        <f>'Graphiques DI'!$B$94 + 'Graphiques DI'!$B$93</f>
        <v>0.51776807482645537</v>
      </c>
      <c r="AS47" s="37">
        <f>'Graphiques DI'!$B$93</f>
        <v>0.15748429104267167</v>
      </c>
      <c r="AT47" s="37">
        <f>'Graphiques DI'!$B$93</f>
        <v>0.15748429104267167</v>
      </c>
      <c r="AU47" s="27">
        <f t="shared" si="23"/>
        <v>0.12</v>
      </c>
      <c r="AV47" s="65">
        <f>'Graphiques DI'!$B$106 + 'Graphiques DI'!$B$105</f>
        <v>0.42151917624352131</v>
      </c>
      <c r="AW47" s="37">
        <f>'Graphiques DI'!$B$105</f>
        <v>0.12627593300027815</v>
      </c>
      <c r="AX47" s="37">
        <f>'Graphiques DI'!$B$105</f>
        <v>0.12627593300027815</v>
      </c>
      <c r="AY47" s="29">
        <f t="shared" si="24"/>
        <v>0</v>
      </c>
      <c r="AZ47" s="65">
        <f>'Graphiques DI'!$B$118 + 'Graphiques DI'!$B$117</f>
        <v>0.56299539567767609</v>
      </c>
      <c r="BA47" s="37">
        <f>'Graphiques DI'!$B$117</f>
        <v>0.15238728756956804</v>
      </c>
      <c r="BB47" s="37">
        <f>'Graphiques DI'!$B$117</f>
        <v>0.15238728756956804</v>
      </c>
      <c r="BC47" s="27">
        <f t="shared" si="25"/>
        <v>2.0000000000000018E-2</v>
      </c>
      <c r="BD47" s="65">
        <f>'Graphiques DI'!$B$130 + 'Graphiques DI'!$B$129</f>
        <v>0.6651031343852678</v>
      </c>
      <c r="BE47" s="37">
        <f>'Graphiques DI'!$B$129</f>
        <v>0.1768193506014839</v>
      </c>
      <c r="BF47" s="37">
        <f>'Graphiques DI'!$B$129</f>
        <v>0.1768193506014839</v>
      </c>
      <c r="BG47" s="29">
        <f t="shared" si="26"/>
        <v>7.999999999999996E-2</v>
      </c>
      <c r="BH47" s="65">
        <f>'Graphiques DI'!$B$142 + 'Graphiques DI'!$B$141</f>
        <v>0.82807308937029012</v>
      </c>
      <c r="BI47" s="37">
        <f>'Graphiques DI'!$B$141</f>
        <v>0.16741092720812772</v>
      </c>
      <c r="BJ47" s="37">
        <f>'Graphiques DI'!$B$141</f>
        <v>0.16741092720812772</v>
      </c>
      <c r="BK47" s="27">
        <f t="shared" si="27"/>
        <v>7.0000000000000062E-2</v>
      </c>
      <c r="BL47" s="65">
        <f>'Graphiques DI'!$B$154 + 'Graphiques DI'!$B$153</f>
        <v>0.79631200048020223</v>
      </c>
      <c r="BM47" s="37">
        <f>'Graphiques DI'!$B$153</f>
        <v>0.16058227075047252</v>
      </c>
      <c r="BN47" s="37">
        <f>'Graphiques DI'!$B$153</f>
        <v>0.16058227075047252</v>
      </c>
      <c r="BO47" s="29">
        <f t="shared" si="28"/>
        <v>0</v>
      </c>
      <c r="BP47" s="65">
        <f>'Graphiques DI'!$B$166 + 'Graphiques DI'!$B$165</f>
        <v>0.86801717940645329</v>
      </c>
      <c r="BQ47" s="37">
        <f>'Graphiques DI'!$B$165</f>
        <v>0.16717934156861533</v>
      </c>
      <c r="BR47" s="37">
        <f>'Graphiques DI'!$B$165</f>
        <v>0.16717934156861533</v>
      </c>
      <c r="BS47" s="27">
        <f t="shared" si="29"/>
        <v>0</v>
      </c>
      <c r="BT47" s="65">
        <f>'Graphiques DI'!$B$178 + 'Graphiques DI'!$B$177</f>
        <v>0.9076186722789481</v>
      </c>
      <c r="BU47" s="37">
        <f>'Graphiques DI'!$B$177</f>
        <v>0.16514569930597517</v>
      </c>
      <c r="BV47" s="37">
        <f>'Graphiques DI'!$B$177</f>
        <v>0.16514569930597517</v>
      </c>
    </row>
    <row r="48" spans="1:74">
      <c r="A48" s="72">
        <v>43556</v>
      </c>
      <c r="B48" s="68">
        <f t="shared" si="15"/>
        <v>47</v>
      </c>
      <c r="C48" s="19">
        <v>53012728</v>
      </c>
      <c r="D48" s="68" t="e">
        <f>NA()</f>
        <v>#N/A</v>
      </c>
      <c r="E48" s="29">
        <v>0.21</v>
      </c>
      <c r="F48" s="27">
        <v>0.66</v>
      </c>
      <c r="G48" s="29">
        <v>0.43</v>
      </c>
      <c r="H48" s="27">
        <v>0.17</v>
      </c>
      <c r="I48" s="29">
        <v>0.23</v>
      </c>
      <c r="J48" s="27">
        <v>0.16</v>
      </c>
      <c r="K48" s="29">
        <v>0.22</v>
      </c>
      <c r="L48" s="27">
        <v>0.4</v>
      </c>
      <c r="M48" s="29">
        <v>0.47</v>
      </c>
      <c r="N48" s="27">
        <v>0.54</v>
      </c>
      <c r="O48" s="29">
        <v>0.72</v>
      </c>
      <c r="P48" s="27">
        <v>0.61</v>
      </c>
      <c r="Q48" s="29">
        <v>0.68</v>
      </c>
      <c r="R48" s="27">
        <v>0.75</v>
      </c>
      <c r="S48" s="43">
        <f t="shared" si="16"/>
        <v>6.9999999999999979E-2</v>
      </c>
      <c r="T48" s="37">
        <f>'Graphiques DI'!$B$22 + 'Graphiques DI'!$B$21</f>
        <v>0.24394761549869223</v>
      </c>
      <c r="U48" s="37">
        <f>'Graphiques DI'!$B$21</f>
        <v>8.6366534417611163E-2</v>
      </c>
      <c r="V48" s="37">
        <f>'Graphiques DI'!$B$21</f>
        <v>8.6366534417611163E-2</v>
      </c>
      <c r="W48" s="27">
        <f t="shared" si="17"/>
        <v>0.37000000000000005</v>
      </c>
      <c r="X48" s="65">
        <f>'Graphiques DI'!$B$34 + 'Graphiques DI'!$B$33</f>
        <v>0.7914293766543683</v>
      </c>
      <c r="Y48" s="37">
        <f>'Graphiques DI'!$B$33</f>
        <v>0.19746991719490897</v>
      </c>
      <c r="Z48" s="37">
        <f>'Graphiques DI'!$B$33</f>
        <v>0.19746991719490897</v>
      </c>
      <c r="AA48" s="29">
        <f t="shared" si="18"/>
        <v>0.26</v>
      </c>
      <c r="AB48" s="65">
        <f>'Graphiques DI'!$B$46 + 'Graphiques DI'!$B$45</f>
        <v>0.35111461720628612</v>
      </c>
      <c r="AC48" s="37">
        <f>'Graphiques DI'!$B$45</f>
        <v>0.14097948207115094</v>
      </c>
      <c r="AD48" s="37">
        <f>'Graphiques DI'!$B$45</f>
        <v>0.14097948207115094</v>
      </c>
      <c r="AE48" s="27">
        <f t="shared" si="19"/>
        <v>3.999999999999998E-2</v>
      </c>
      <c r="AF48" s="65">
        <f>'Graphiques DI'!$B$58 + 'Graphiques DI'!$B$57</f>
        <v>0.43779293159103938</v>
      </c>
      <c r="AG48" s="37">
        <f>'Graphiques DI'!$B$57</f>
        <v>0.14198212078022857</v>
      </c>
      <c r="AH48" s="37">
        <f>'Graphiques DI'!$B$57</f>
        <v>0.14198212078022857</v>
      </c>
      <c r="AI48" s="29">
        <f t="shared" si="20"/>
        <v>5.999999999999997E-2</v>
      </c>
      <c r="AJ48" s="65">
        <f>'Graphiques DI'!$B$70 + 'Graphiques DE'!$B$69</f>
        <v>0.48568952672504123</v>
      </c>
      <c r="AK48" s="37">
        <f>'Graphiques DI'!$B$69</f>
        <v>0.1439931563072003</v>
      </c>
      <c r="AL48" s="37">
        <f>'Graphiques DI'!$B$69</f>
        <v>0.1439931563072003</v>
      </c>
      <c r="AM48" s="27">
        <f t="shared" si="21"/>
        <v>0.15</v>
      </c>
      <c r="AN48" s="65">
        <f>'Graphiques DI'!$B$82 + 'Graphiques DI'!$B$81</f>
        <v>0.49733375026774096</v>
      </c>
      <c r="AO48" s="37">
        <f>'Graphiques DI'!$B$81</f>
        <v>0.14568510161909229</v>
      </c>
      <c r="AP48" s="37">
        <f>'Graphiques DI'!$B$81</f>
        <v>0.14568510161909229</v>
      </c>
      <c r="AQ48" s="29">
        <f t="shared" si="22"/>
        <v>1.0000000000000009E-2</v>
      </c>
      <c r="AR48" s="65">
        <f>'Graphiques DI'!$B$94 + 'Graphiques DI'!$B$93</f>
        <v>0.51776807482645537</v>
      </c>
      <c r="AS48" s="37">
        <f>'Graphiques DI'!$B$93</f>
        <v>0.15748429104267167</v>
      </c>
      <c r="AT48" s="37">
        <f>'Graphiques DI'!$B$93</f>
        <v>0.15748429104267167</v>
      </c>
      <c r="AU48" s="27">
        <f t="shared" si="23"/>
        <v>0.21000000000000002</v>
      </c>
      <c r="AV48" s="65">
        <f>'Graphiques DI'!$B$106 + 'Graphiques DI'!$B$105</f>
        <v>0.42151917624352131</v>
      </c>
      <c r="AW48" s="37">
        <f>'Graphiques DI'!$B$105</f>
        <v>0.12627593300027815</v>
      </c>
      <c r="AX48" s="37">
        <f>'Graphiques DI'!$B$105</f>
        <v>0.12627593300027815</v>
      </c>
      <c r="AY48" s="29">
        <f t="shared" si="24"/>
        <v>0.18</v>
      </c>
      <c r="AZ48" s="65">
        <f>'Graphiques DI'!$B$118 + 'Graphiques DI'!$B$117</f>
        <v>0.56299539567767609</v>
      </c>
      <c r="BA48" s="37">
        <f>'Graphiques DI'!$B$117</f>
        <v>0.15238728756956804</v>
      </c>
      <c r="BB48" s="37">
        <f>'Graphiques DI'!$B$117</f>
        <v>0.15238728756956804</v>
      </c>
      <c r="BC48" s="27">
        <f t="shared" si="25"/>
        <v>0.24000000000000005</v>
      </c>
      <c r="BD48" s="65">
        <f>'Graphiques DI'!$B$130 + 'Graphiques DI'!$B$129</f>
        <v>0.6651031343852678</v>
      </c>
      <c r="BE48" s="37">
        <f>'Graphiques DI'!$B$129</f>
        <v>0.1768193506014839</v>
      </c>
      <c r="BF48" s="37">
        <f>'Graphiques DI'!$B$129</f>
        <v>0.1768193506014839</v>
      </c>
      <c r="BG48" s="29">
        <f t="shared" si="26"/>
        <v>9.9999999999999978E-2</v>
      </c>
      <c r="BH48" s="65">
        <f>'Graphiques DI'!$B$142 + 'Graphiques DI'!$B$141</f>
        <v>0.82807308937029012</v>
      </c>
      <c r="BI48" s="37">
        <f>'Graphiques DI'!$B$141</f>
        <v>0.16741092720812772</v>
      </c>
      <c r="BJ48" s="37">
        <f>'Graphiques DI'!$B$141</f>
        <v>0.16741092720812772</v>
      </c>
      <c r="BK48" s="27">
        <f t="shared" si="27"/>
        <v>0.20000000000000007</v>
      </c>
      <c r="BL48" s="65">
        <f>'Graphiques DI'!$B$154 + 'Graphiques DI'!$B$153</f>
        <v>0.79631200048020223</v>
      </c>
      <c r="BM48" s="37">
        <f>'Graphiques DI'!$B$153</f>
        <v>0.16058227075047252</v>
      </c>
      <c r="BN48" s="37">
        <f>'Graphiques DI'!$B$153</f>
        <v>0.16058227075047252</v>
      </c>
      <c r="BO48" s="29">
        <f t="shared" si="28"/>
        <v>0.2599999999999999</v>
      </c>
      <c r="BP48" s="65">
        <f>'Graphiques DI'!$B$166 + 'Graphiques DI'!$B$165</f>
        <v>0.86801717940645329</v>
      </c>
      <c r="BQ48" s="37">
        <f>'Graphiques DI'!$B$165</f>
        <v>0.16717934156861533</v>
      </c>
      <c r="BR48" s="37">
        <f>'Graphiques DI'!$B$165</f>
        <v>0.16717934156861533</v>
      </c>
      <c r="BS48" s="27">
        <f t="shared" si="29"/>
        <v>0.17000000000000004</v>
      </c>
      <c r="BT48" s="65">
        <f>'Graphiques DI'!$B$178 + 'Graphiques DI'!$B$177</f>
        <v>0.9076186722789481</v>
      </c>
      <c r="BU48" s="37">
        <f>'Graphiques DI'!$B$177</f>
        <v>0.16514569930597517</v>
      </c>
      <c r="BV48" s="37">
        <f>'Graphiques DI'!$B$177</f>
        <v>0.16514569930597517</v>
      </c>
    </row>
    <row r="49" spans="1:74">
      <c r="A49" s="72">
        <v>43556</v>
      </c>
      <c r="B49" s="68">
        <f t="shared" si="15"/>
        <v>48</v>
      </c>
      <c r="C49" s="19">
        <v>53012729</v>
      </c>
      <c r="D49" s="68" t="e">
        <f>NA()</f>
        <v>#N/A</v>
      </c>
      <c r="E49" s="29">
        <v>0.14000000000000001</v>
      </c>
      <c r="F49" s="27">
        <v>0.28999999999999998</v>
      </c>
      <c r="G49" s="29">
        <v>0.17</v>
      </c>
      <c r="H49" s="27">
        <v>0.21</v>
      </c>
      <c r="I49" s="29">
        <v>0.28999999999999998</v>
      </c>
      <c r="J49" s="27">
        <v>0.31</v>
      </c>
      <c r="K49" s="29">
        <v>0.21</v>
      </c>
      <c r="L49" s="27">
        <v>0.19</v>
      </c>
      <c r="M49" s="29">
        <v>0.28999999999999998</v>
      </c>
      <c r="N49" s="27">
        <v>0.3</v>
      </c>
      <c r="O49" s="29">
        <v>0.82</v>
      </c>
      <c r="P49" s="27">
        <v>0.81</v>
      </c>
      <c r="Q49" s="29">
        <v>0.94</v>
      </c>
      <c r="R49" s="27">
        <v>0.92</v>
      </c>
      <c r="S49" s="43">
        <f t="shared" si="16"/>
        <v>6.9999999999999979E-2</v>
      </c>
      <c r="T49" s="37">
        <f>'Graphiques DI'!$B$22 + 'Graphiques DI'!$B$21</f>
        <v>0.24394761549869223</v>
      </c>
      <c r="U49" s="37">
        <f>'Graphiques DI'!$B$21</f>
        <v>8.6366534417611163E-2</v>
      </c>
      <c r="V49" s="37">
        <f>'Graphiques DI'!$B$21</f>
        <v>8.6366534417611163E-2</v>
      </c>
      <c r="W49" s="27">
        <f t="shared" si="17"/>
        <v>0.49000000000000005</v>
      </c>
      <c r="X49" s="65">
        <f>'Graphiques DI'!$B$34 + 'Graphiques DI'!$B$33</f>
        <v>0.7914293766543683</v>
      </c>
      <c r="Y49" s="37">
        <f>'Graphiques DI'!$B$33</f>
        <v>0.19746991719490897</v>
      </c>
      <c r="Z49" s="37">
        <f>'Graphiques DI'!$B$33</f>
        <v>0.19746991719490897</v>
      </c>
      <c r="AA49" s="29">
        <f t="shared" si="18"/>
        <v>0.17</v>
      </c>
      <c r="AB49" s="65">
        <f>'Graphiques DI'!$B$46 + 'Graphiques DI'!$B$45</f>
        <v>0.35111461720628612</v>
      </c>
      <c r="AC49" s="37">
        <f>'Graphiques DI'!$B$45</f>
        <v>0.14097948207115094</v>
      </c>
      <c r="AD49" s="37">
        <f>'Graphiques DI'!$B$45</f>
        <v>0.14097948207115094</v>
      </c>
      <c r="AE49" s="27">
        <f t="shared" si="19"/>
        <v>0.18000000000000002</v>
      </c>
      <c r="AF49" s="65">
        <f>'Graphiques DI'!$B$58 + 'Graphiques DI'!$B$57</f>
        <v>0.43779293159103938</v>
      </c>
      <c r="AG49" s="37">
        <f>'Graphiques DI'!$B$57</f>
        <v>0.14198212078022857</v>
      </c>
      <c r="AH49" s="37">
        <f>'Graphiques DI'!$B$57</f>
        <v>0.14198212078022857</v>
      </c>
      <c r="AI49" s="29">
        <f t="shared" si="20"/>
        <v>0.16999999999999998</v>
      </c>
      <c r="AJ49" s="65">
        <f>'Graphiques DI'!$B$70 + 'Graphiques DE'!$B$69</f>
        <v>0.48568952672504123</v>
      </c>
      <c r="AK49" s="37">
        <f>'Graphiques DI'!$B$69</f>
        <v>0.1439931563072003</v>
      </c>
      <c r="AL49" s="37">
        <f>'Graphiques DI'!$B$69</f>
        <v>0.1439931563072003</v>
      </c>
      <c r="AM49" s="27">
        <f t="shared" si="21"/>
        <v>0.1</v>
      </c>
      <c r="AN49" s="65">
        <f>'Graphiques DI'!$B$82 + 'Graphiques DI'!$B$81</f>
        <v>0.49733375026774096</v>
      </c>
      <c r="AO49" s="37">
        <f>'Graphiques DI'!$B$81</f>
        <v>0.14568510161909229</v>
      </c>
      <c r="AP49" s="37">
        <f>'Graphiques DI'!$B$81</f>
        <v>0.14568510161909229</v>
      </c>
      <c r="AQ49" s="29">
        <f t="shared" si="22"/>
        <v>0.12</v>
      </c>
      <c r="AR49" s="65">
        <f>'Graphiques DI'!$B$94 + 'Graphiques DI'!$B$93</f>
        <v>0.51776807482645537</v>
      </c>
      <c r="AS49" s="37">
        <f>'Graphiques DI'!$B$93</f>
        <v>0.15748429104267167</v>
      </c>
      <c r="AT49" s="37">
        <f>'Graphiques DI'!$B$93</f>
        <v>0.15748429104267167</v>
      </c>
      <c r="AU49" s="27">
        <f t="shared" si="23"/>
        <v>0.22999999999999998</v>
      </c>
      <c r="AV49" s="65">
        <f>'Graphiques DI'!$B$106 + 'Graphiques DI'!$B$105</f>
        <v>0.42151917624352131</v>
      </c>
      <c r="AW49" s="37">
        <f>'Graphiques DI'!$B$105</f>
        <v>0.12627593300027815</v>
      </c>
      <c r="AX49" s="37">
        <f>'Graphiques DI'!$B$105</f>
        <v>0.12627593300027815</v>
      </c>
      <c r="AY49" s="29">
        <f t="shared" si="24"/>
        <v>0.18</v>
      </c>
      <c r="AZ49" s="65">
        <f>'Graphiques DI'!$B$118 + 'Graphiques DI'!$B$117</f>
        <v>0.56299539567767609</v>
      </c>
      <c r="BA49" s="37">
        <f>'Graphiques DI'!$B$117</f>
        <v>0.15238728756956804</v>
      </c>
      <c r="BB49" s="37">
        <f>'Graphiques DI'!$B$117</f>
        <v>0.15238728756956804</v>
      </c>
      <c r="BC49" s="27">
        <f t="shared" si="25"/>
        <v>0.32</v>
      </c>
      <c r="BD49" s="65">
        <f>'Graphiques DI'!$B$130 + 'Graphiques DI'!$B$129</f>
        <v>0.6651031343852678</v>
      </c>
      <c r="BE49" s="37">
        <f>'Graphiques DI'!$B$129</f>
        <v>0.1768193506014839</v>
      </c>
      <c r="BF49" s="37">
        <f>'Graphiques DI'!$B$129</f>
        <v>0.1768193506014839</v>
      </c>
      <c r="BG49" s="29">
        <f t="shared" si="26"/>
        <v>1.9999999999999907E-2</v>
      </c>
      <c r="BH49" s="65">
        <f>'Graphiques DI'!$B$142 + 'Graphiques DI'!$B$141</f>
        <v>0.82807308937029012</v>
      </c>
      <c r="BI49" s="37">
        <f>'Graphiques DI'!$B$141</f>
        <v>0.16741092720812772</v>
      </c>
      <c r="BJ49" s="37">
        <f>'Graphiques DI'!$B$141</f>
        <v>0.16741092720812772</v>
      </c>
      <c r="BK49" s="27">
        <f t="shared" si="27"/>
        <v>1.0000000000000009E-2</v>
      </c>
      <c r="BL49" s="65">
        <f>'Graphiques DI'!$B$154 + 'Graphiques DI'!$B$153</f>
        <v>0.79631200048020223</v>
      </c>
      <c r="BM49" s="37">
        <f>'Graphiques DI'!$B$153</f>
        <v>0.16058227075047252</v>
      </c>
      <c r="BN49" s="37">
        <f>'Graphiques DI'!$B$153</f>
        <v>0.16058227075047252</v>
      </c>
      <c r="BO49" s="29">
        <f t="shared" si="28"/>
        <v>1.0000000000000009E-2</v>
      </c>
      <c r="BP49" s="65">
        <f>'Graphiques DI'!$B$166 + 'Graphiques DI'!$B$165</f>
        <v>0.86801717940645329</v>
      </c>
      <c r="BQ49" s="37">
        <f>'Graphiques DI'!$B$165</f>
        <v>0.16717934156861533</v>
      </c>
      <c r="BR49" s="37">
        <f>'Graphiques DI'!$B$165</f>
        <v>0.16717934156861533</v>
      </c>
      <c r="BS49" s="27">
        <f t="shared" si="29"/>
        <v>8.0000000000000071E-2</v>
      </c>
      <c r="BT49" s="65">
        <f>'Graphiques DI'!$B$178 + 'Graphiques DI'!$B$177</f>
        <v>0.9076186722789481</v>
      </c>
      <c r="BU49" s="37">
        <f>'Graphiques DI'!$B$177</f>
        <v>0.16514569930597517</v>
      </c>
      <c r="BV49" s="37">
        <f>'Graphiques DI'!$B$177</f>
        <v>0.16514569930597517</v>
      </c>
    </row>
    <row r="50" spans="1:74">
      <c r="A50" s="72">
        <v>43556</v>
      </c>
      <c r="B50" s="68">
        <f t="shared" si="15"/>
        <v>49</v>
      </c>
      <c r="C50" s="19">
        <v>53020802</v>
      </c>
      <c r="D50" s="68" t="e">
        <f>NA()</f>
        <v>#N/A</v>
      </c>
      <c r="E50" s="29">
        <v>0.21</v>
      </c>
      <c r="F50" s="27">
        <v>0.78</v>
      </c>
      <c r="G50" s="29">
        <v>0.34</v>
      </c>
      <c r="H50" s="27">
        <v>0.39</v>
      </c>
      <c r="I50" s="29">
        <v>0.12</v>
      </c>
      <c r="J50" s="27">
        <v>0.21</v>
      </c>
      <c r="K50" s="29">
        <v>0.09</v>
      </c>
      <c r="L50" s="27">
        <v>0.42</v>
      </c>
      <c r="M50" s="29">
        <v>0.47</v>
      </c>
      <c r="N50" s="27">
        <v>0.62</v>
      </c>
      <c r="O50" s="29">
        <v>0.8</v>
      </c>
      <c r="P50" s="27">
        <v>0.8</v>
      </c>
      <c r="Q50" s="29">
        <v>0.95</v>
      </c>
      <c r="R50" s="27">
        <v>0.84</v>
      </c>
      <c r="S50" s="43">
        <f t="shared" si="16"/>
        <v>6.9999999999999979E-2</v>
      </c>
      <c r="T50" s="37">
        <f>'Graphiques DI'!$B$22 + 'Graphiques DI'!$B$21</f>
        <v>0.24394761549869223</v>
      </c>
      <c r="U50" s="37">
        <f>'Graphiques DI'!$B$21</f>
        <v>8.6366534417611163E-2</v>
      </c>
      <c r="V50" s="37">
        <f>'Graphiques DI'!$B$21</f>
        <v>8.6366534417611163E-2</v>
      </c>
      <c r="W50" s="27">
        <f t="shared" si="17"/>
        <v>0.18000000000000005</v>
      </c>
      <c r="X50" s="65">
        <f>'Graphiques DI'!$B$34 + 'Graphiques DI'!$B$33</f>
        <v>0.7914293766543683</v>
      </c>
      <c r="Y50" s="37">
        <f>'Graphiques DI'!$B$33</f>
        <v>0.19746991719490897</v>
      </c>
      <c r="Z50" s="37">
        <f>'Graphiques DI'!$B$33</f>
        <v>0.19746991719490897</v>
      </c>
      <c r="AA50" s="29">
        <f t="shared" si="18"/>
        <v>0.22000000000000003</v>
      </c>
      <c r="AB50" s="65">
        <f>'Graphiques DI'!$B$46 + 'Graphiques DI'!$B$45</f>
        <v>0.35111461720628612</v>
      </c>
      <c r="AC50" s="37">
        <f>'Graphiques DI'!$B$45</f>
        <v>0.14097948207115094</v>
      </c>
      <c r="AD50" s="37">
        <f>'Graphiques DI'!$B$45</f>
        <v>0.14097948207115094</v>
      </c>
      <c r="AE50" s="27">
        <f t="shared" si="19"/>
        <v>0.10000000000000003</v>
      </c>
      <c r="AF50" s="65">
        <f>'Graphiques DI'!$B$58 + 'Graphiques DI'!$B$57</f>
        <v>0.43779293159103938</v>
      </c>
      <c r="AG50" s="37">
        <f>'Graphiques DI'!$B$57</f>
        <v>0.14198212078022857</v>
      </c>
      <c r="AH50" s="37">
        <f>'Graphiques DI'!$B$57</f>
        <v>0.14198212078022857</v>
      </c>
      <c r="AI50" s="29">
        <f t="shared" si="20"/>
        <v>0.21000000000000002</v>
      </c>
      <c r="AJ50" s="65">
        <f>'Graphiques DI'!$B$70 + 'Graphiques DE'!$B$69</f>
        <v>0.48568952672504123</v>
      </c>
      <c r="AK50" s="37">
        <f>'Graphiques DI'!$B$69</f>
        <v>0.1439931563072003</v>
      </c>
      <c r="AL50" s="37">
        <f>'Graphiques DI'!$B$69</f>
        <v>0.1439931563072003</v>
      </c>
      <c r="AM50" s="27">
        <f t="shared" si="21"/>
        <v>0.09</v>
      </c>
      <c r="AN50" s="65">
        <f>'Graphiques DI'!$B$82 + 'Graphiques DI'!$B$81</f>
        <v>0.49733375026774096</v>
      </c>
      <c r="AO50" s="37">
        <f>'Graphiques DI'!$B$81</f>
        <v>0.14568510161909229</v>
      </c>
      <c r="AP50" s="37">
        <f>'Graphiques DI'!$B$81</f>
        <v>0.14568510161909229</v>
      </c>
      <c r="AQ50" s="29">
        <f t="shared" si="22"/>
        <v>0.1</v>
      </c>
      <c r="AR50" s="65">
        <f>'Graphiques DI'!$B$94 + 'Graphiques DI'!$B$93</f>
        <v>0.51776807482645537</v>
      </c>
      <c r="AS50" s="37">
        <f>'Graphiques DI'!$B$93</f>
        <v>0.15748429104267167</v>
      </c>
      <c r="AT50" s="37">
        <f>'Graphiques DI'!$B$93</f>
        <v>0.15748429104267167</v>
      </c>
      <c r="AU50" s="27">
        <f t="shared" si="23"/>
        <v>0.15999999999999998</v>
      </c>
      <c r="AV50" s="65">
        <f>'Graphiques DI'!$B$106 + 'Graphiques DI'!$B$105</f>
        <v>0.42151917624352131</v>
      </c>
      <c r="AW50" s="37">
        <f>'Graphiques DI'!$B$105</f>
        <v>0.12627593300027815</v>
      </c>
      <c r="AX50" s="37">
        <f>'Graphiques DI'!$B$105</f>
        <v>0.12627593300027815</v>
      </c>
      <c r="AY50" s="29">
        <f t="shared" si="24"/>
        <v>7.999999999999996E-2</v>
      </c>
      <c r="AZ50" s="65">
        <f>'Graphiques DI'!$B$118 + 'Graphiques DI'!$B$117</f>
        <v>0.56299539567767609</v>
      </c>
      <c r="BA50" s="37">
        <f>'Graphiques DI'!$B$117</f>
        <v>0.15238728756956804</v>
      </c>
      <c r="BB50" s="37">
        <f>'Graphiques DI'!$B$117</f>
        <v>0.15238728756956804</v>
      </c>
      <c r="BC50" s="27">
        <f t="shared" si="25"/>
        <v>0.10999999999999999</v>
      </c>
      <c r="BD50" s="65">
        <f>'Graphiques DI'!$B$130 + 'Graphiques DI'!$B$129</f>
        <v>0.6651031343852678</v>
      </c>
      <c r="BE50" s="37">
        <f>'Graphiques DI'!$B$129</f>
        <v>0.1768193506014839</v>
      </c>
      <c r="BF50" s="37">
        <f>'Graphiques DI'!$B$129</f>
        <v>0.1768193506014839</v>
      </c>
      <c r="BG50" s="29">
        <f t="shared" si="26"/>
        <v>8.0000000000000071E-2</v>
      </c>
      <c r="BH50" s="65">
        <f>'Graphiques DI'!$B$142 + 'Graphiques DI'!$B$141</f>
        <v>0.82807308937029012</v>
      </c>
      <c r="BI50" s="37">
        <f>'Graphiques DI'!$B$141</f>
        <v>0.16741092720812772</v>
      </c>
      <c r="BJ50" s="37">
        <f>'Graphiques DI'!$B$141</f>
        <v>0.16741092720812772</v>
      </c>
      <c r="BK50" s="27">
        <f t="shared" si="27"/>
        <v>0.12</v>
      </c>
      <c r="BL50" s="65">
        <f>'Graphiques DI'!$B$154 + 'Graphiques DI'!$B$153</f>
        <v>0.79631200048020223</v>
      </c>
      <c r="BM50" s="37">
        <f>'Graphiques DI'!$B$153</f>
        <v>0.16058227075047252</v>
      </c>
      <c r="BN50" s="37">
        <f>'Graphiques DI'!$B$153</f>
        <v>0.16058227075047252</v>
      </c>
      <c r="BO50" s="29">
        <f t="shared" si="28"/>
        <v>0.26999999999999991</v>
      </c>
      <c r="BP50" s="65">
        <f>'Graphiques DI'!$B$166 + 'Graphiques DI'!$B$165</f>
        <v>0.86801717940645329</v>
      </c>
      <c r="BQ50" s="37">
        <f>'Graphiques DI'!$B$165</f>
        <v>0.16717934156861533</v>
      </c>
      <c r="BR50" s="37">
        <f>'Graphiques DI'!$B$165</f>
        <v>0.16717934156861533</v>
      </c>
      <c r="BS50" s="27">
        <f t="shared" si="29"/>
        <v>7.999999999999996E-2</v>
      </c>
      <c r="BT50" s="65">
        <f>'Graphiques DI'!$B$178 + 'Graphiques DI'!$B$177</f>
        <v>0.9076186722789481</v>
      </c>
      <c r="BU50" s="37">
        <f>'Graphiques DI'!$B$177</f>
        <v>0.16514569930597517</v>
      </c>
      <c r="BV50" s="37">
        <f>'Graphiques DI'!$B$177</f>
        <v>0.16514569930597517</v>
      </c>
    </row>
    <row r="51" spans="1:74">
      <c r="A51" s="72">
        <v>43556</v>
      </c>
      <c r="B51" s="68">
        <f t="shared" si="15"/>
        <v>50</v>
      </c>
      <c r="C51" s="19">
        <v>53022983</v>
      </c>
      <c r="D51" s="68" t="e">
        <f>NA()</f>
        <v>#N/A</v>
      </c>
      <c r="E51" s="29">
        <v>0.14000000000000001</v>
      </c>
      <c r="F51" s="27">
        <v>0.6</v>
      </c>
      <c r="G51" s="29">
        <v>0.12</v>
      </c>
      <c r="H51" s="27">
        <v>0.28999999999999998</v>
      </c>
      <c r="I51" s="29">
        <v>0.33</v>
      </c>
      <c r="J51" s="27">
        <v>0.3</v>
      </c>
      <c r="K51" s="29">
        <v>0.19</v>
      </c>
      <c r="L51" s="27">
        <v>0.26</v>
      </c>
      <c r="M51" s="29">
        <v>0.39</v>
      </c>
      <c r="N51" s="27">
        <v>0.51</v>
      </c>
      <c r="O51" s="29">
        <v>0.72</v>
      </c>
      <c r="P51" s="27">
        <v>0.68</v>
      </c>
      <c r="Q51" s="29">
        <v>0.68</v>
      </c>
      <c r="R51" s="27">
        <v>0.76</v>
      </c>
      <c r="S51" s="43">
        <f t="shared" si="16"/>
        <v>7.0000000000000007E-2</v>
      </c>
      <c r="T51" s="37">
        <f>'Graphiques DI'!$B$22 + 'Graphiques DI'!$B$21</f>
        <v>0.24394761549869223</v>
      </c>
      <c r="U51" s="37">
        <f>'Graphiques DI'!$B$21</f>
        <v>8.6366534417611163E-2</v>
      </c>
      <c r="V51" s="37">
        <f>'Graphiques DI'!$B$21</f>
        <v>8.6366534417611163E-2</v>
      </c>
      <c r="W51" s="27">
        <f t="shared" si="17"/>
        <v>7.999999999999996E-2</v>
      </c>
      <c r="X51" s="65">
        <f>'Graphiques DI'!$B$34 + 'Graphiques DI'!$B$33</f>
        <v>0.7914293766543683</v>
      </c>
      <c r="Y51" s="37">
        <f>'Graphiques DI'!$B$33</f>
        <v>0.19746991719490897</v>
      </c>
      <c r="Z51" s="37">
        <f>'Graphiques DI'!$B$33</f>
        <v>0.19746991719490897</v>
      </c>
      <c r="AA51" s="29">
        <f t="shared" si="18"/>
        <v>0</v>
      </c>
      <c r="AB51" s="65">
        <f>'Graphiques DI'!$B$46 + 'Graphiques DI'!$B$45</f>
        <v>0.35111461720628612</v>
      </c>
      <c r="AC51" s="37">
        <f>'Graphiques DI'!$B$45</f>
        <v>0.14097948207115094</v>
      </c>
      <c r="AD51" s="37">
        <f>'Graphiques DI'!$B$45</f>
        <v>0.14097948207115094</v>
      </c>
      <c r="AE51" s="27">
        <f t="shared" si="19"/>
        <v>5.999999999999997E-2</v>
      </c>
      <c r="AF51" s="65">
        <f>'Graphiques DI'!$B$58 + 'Graphiques DI'!$B$57</f>
        <v>0.43779293159103938</v>
      </c>
      <c r="AG51" s="37">
        <f>'Graphiques DI'!$B$57</f>
        <v>0.14198212078022857</v>
      </c>
      <c r="AH51" s="37">
        <f>'Graphiques DI'!$B$57</f>
        <v>0.14198212078022857</v>
      </c>
      <c r="AI51" s="29">
        <f t="shared" si="20"/>
        <v>0.13</v>
      </c>
      <c r="AJ51" s="65">
        <f>'Graphiques DI'!$B$70 + 'Graphiques DE'!$B$69</f>
        <v>0.48568952672504123</v>
      </c>
      <c r="AK51" s="37">
        <f>'Graphiques DI'!$B$69</f>
        <v>0.1439931563072003</v>
      </c>
      <c r="AL51" s="37">
        <f>'Graphiques DI'!$B$69</f>
        <v>0.1439931563072003</v>
      </c>
      <c r="AM51" s="27">
        <f t="shared" si="21"/>
        <v>3.999999999999998E-2</v>
      </c>
      <c r="AN51" s="65">
        <f>'Graphiques DI'!$B$82 + 'Graphiques DI'!$B$81</f>
        <v>0.49733375026774096</v>
      </c>
      <c r="AO51" s="37">
        <f>'Graphiques DI'!$B$81</f>
        <v>0.14568510161909229</v>
      </c>
      <c r="AP51" s="37">
        <f>'Graphiques DI'!$B$81</f>
        <v>0.14568510161909229</v>
      </c>
      <c r="AQ51" s="29">
        <f t="shared" si="22"/>
        <v>1.999999999999999E-2</v>
      </c>
      <c r="AR51" s="65">
        <f>'Graphiques DI'!$B$94 + 'Graphiques DI'!$B$93</f>
        <v>0.51776807482645537</v>
      </c>
      <c r="AS51" s="37">
        <f>'Graphiques DI'!$B$93</f>
        <v>0.15748429104267167</v>
      </c>
      <c r="AT51" s="37">
        <f>'Graphiques DI'!$B$93</f>
        <v>0.15748429104267167</v>
      </c>
      <c r="AU51" s="27">
        <f t="shared" si="23"/>
        <v>0.06</v>
      </c>
      <c r="AV51" s="65">
        <f>'Graphiques DI'!$B$106 + 'Graphiques DI'!$B$105</f>
        <v>0.42151917624352131</v>
      </c>
      <c r="AW51" s="37">
        <f>'Graphiques DI'!$B$105</f>
        <v>0.12627593300027815</v>
      </c>
      <c r="AX51" s="37">
        <f>'Graphiques DI'!$B$105</f>
        <v>0.12627593300027815</v>
      </c>
      <c r="AY51" s="29">
        <f t="shared" si="24"/>
        <v>0.06</v>
      </c>
      <c r="AZ51" s="65">
        <f>'Graphiques DI'!$B$118 + 'Graphiques DI'!$B$117</f>
        <v>0.56299539567767609</v>
      </c>
      <c r="BA51" s="37">
        <f>'Graphiques DI'!$B$117</f>
        <v>0.15238728756956804</v>
      </c>
      <c r="BB51" s="37">
        <f>'Graphiques DI'!$B$117</f>
        <v>0.15238728756956804</v>
      </c>
      <c r="BC51" s="27">
        <f t="shared" si="25"/>
        <v>3.0000000000000027E-2</v>
      </c>
      <c r="BD51" s="65">
        <f>'Graphiques DI'!$B$130 + 'Graphiques DI'!$B$129</f>
        <v>0.6651031343852678</v>
      </c>
      <c r="BE51" s="37">
        <f>'Graphiques DI'!$B$129</f>
        <v>0.1768193506014839</v>
      </c>
      <c r="BF51" s="37">
        <f>'Graphiques DI'!$B$129</f>
        <v>0.1768193506014839</v>
      </c>
      <c r="BG51" s="29">
        <f t="shared" si="26"/>
        <v>0.18999999999999995</v>
      </c>
      <c r="BH51" s="65">
        <f>'Graphiques DI'!$B$142 + 'Graphiques DI'!$B$141</f>
        <v>0.82807308937029012</v>
      </c>
      <c r="BI51" s="37">
        <f>'Graphiques DI'!$B$141</f>
        <v>0.16741092720812772</v>
      </c>
      <c r="BJ51" s="37">
        <f>'Graphiques DI'!$B$141</f>
        <v>0.16741092720812772</v>
      </c>
      <c r="BK51" s="27">
        <f t="shared" si="27"/>
        <v>0.12</v>
      </c>
      <c r="BL51" s="65">
        <f>'Graphiques DI'!$B$154 + 'Graphiques DI'!$B$153</f>
        <v>0.79631200048020223</v>
      </c>
      <c r="BM51" s="37">
        <f>'Graphiques DI'!$B$153</f>
        <v>0.16058227075047252</v>
      </c>
      <c r="BN51" s="37">
        <f>'Graphiques DI'!$B$153</f>
        <v>0.16058227075047252</v>
      </c>
      <c r="BO51" s="29">
        <f t="shared" si="28"/>
        <v>0.20000000000000007</v>
      </c>
      <c r="BP51" s="65">
        <f>'Graphiques DI'!$B$166 + 'Graphiques DI'!$B$165</f>
        <v>0.86801717940645329</v>
      </c>
      <c r="BQ51" s="37">
        <f>'Graphiques DI'!$B$165</f>
        <v>0.16717934156861533</v>
      </c>
      <c r="BR51" s="37">
        <f>'Graphiques DI'!$B$165</f>
        <v>0.16717934156861533</v>
      </c>
      <c r="BS51" s="27">
        <f t="shared" si="29"/>
        <v>0.29000000000000004</v>
      </c>
      <c r="BT51" s="65">
        <f>'Graphiques DI'!$B$178 + 'Graphiques DI'!$B$177</f>
        <v>0.9076186722789481</v>
      </c>
      <c r="BU51" s="37">
        <f>'Graphiques DI'!$B$177</f>
        <v>0.16514569930597517</v>
      </c>
      <c r="BV51" s="37">
        <f>'Graphiques DI'!$B$177</f>
        <v>0.16514569930597517</v>
      </c>
    </row>
    <row r="52" spans="1:74">
      <c r="A52" s="72">
        <v>43556</v>
      </c>
      <c r="B52" s="68">
        <f t="shared" si="15"/>
        <v>51</v>
      </c>
      <c r="C52" s="19">
        <v>53022986</v>
      </c>
      <c r="D52" s="68" t="e">
        <f>NA()</f>
        <v>#N/A</v>
      </c>
      <c r="E52" s="29">
        <v>7.0000000000000007E-2</v>
      </c>
      <c r="F52" s="27">
        <v>0.52</v>
      </c>
      <c r="G52" s="29">
        <v>0.12</v>
      </c>
      <c r="H52" s="27">
        <v>0.23</v>
      </c>
      <c r="I52" s="29">
        <v>0.2</v>
      </c>
      <c r="J52" s="27">
        <v>0.26</v>
      </c>
      <c r="K52" s="29">
        <v>0.21</v>
      </c>
      <c r="L52" s="27">
        <v>0.32</v>
      </c>
      <c r="M52" s="29">
        <v>0.45</v>
      </c>
      <c r="N52" s="27">
        <v>0.48</v>
      </c>
      <c r="O52" s="29">
        <v>0.53</v>
      </c>
      <c r="P52" s="27">
        <v>0.56000000000000005</v>
      </c>
      <c r="Q52" s="29">
        <v>0.48</v>
      </c>
      <c r="R52" s="27">
        <v>0.47</v>
      </c>
      <c r="S52" s="43">
        <f t="shared" si="16"/>
        <v>0.16</v>
      </c>
      <c r="T52" s="37">
        <f>'Graphiques DI'!$B$22 + 'Graphiques DI'!$B$21</f>
        <v>0.24394761549869223</v>
      </c>
      <c r="U52" s="37">
        <f>'Graphiques DI'!$B$21</f>
        <v>8.6366534417611163E-2</v>
      </c>
      <c r="V52" s="37">
        <f>'Graphiques DI'!$B$21</f>
        <v>8.6366534417611163E-2</v>
      </c>
      <c r="W52" s="27">
        <f t="shared" si="17"/>
        <v>0.18999999999999995</v>
      </c>
      <c r="X52" s="65">
        <f>'Graphiques DI'!$B$34 + 'Graphiques DI'!$B$33</f>
        <v>0.7914293766543683</v>
      </c>
      <c r="Y52" s="37">
        <f>'Graphiques DI'!$B$33</f>
        <v>0.19746991719490897</v>
      </c>
      <c r="Z52" s="37">
        <f>'Graphiques DI'!$B$33</f>
        <v>0.19746991719490897</v>
      </c>
      <c r="AA52" s="29">
        <f t="shared" si="18"/>
        <v>4.9999999999999989E-2</v>
      </c>
      <c r="AB52" s="65">
        <f>'Graphiques DI'!$B$46 + 'Graphiques DI'!$B$45</f>
        <v>0.35111461720628612</v>
      </c>
      <c r="AC52" s="37">
        <f>'Graphiques DI'!$B$45</f>
        <v>0.14097948207115094</v>
      </c>
      <c r="AD52" s="37">
        <f>'Graphiques DI'!$B$45</f>
        <v>0.14097948207115094</v>
      </c>
      <c r="AE52" s="27">
        <f t="shared" si="19"/>
        <v>0.16</v>
      </c>
      <c r="AF52" s="65">
        <f>'Graphiques DI'!$B$58 + 'Graphiques DI'!$B$57</f>
        <v>0.43779293159103938</v>
      </c>
      <c r="AG52" s="37">
        <f>'Graphiques DI'!$B$57</f>
        <v>0.14198212078022857</v>
      </c>
      <c r="AH52" s="37">
        <f>'Graphiques DI'!$B$57</f>
        <v>0.14198212078022857</v>
      </c>
      <c r="AI52" s="29">
        <f t="shared" si="20"/>
        <v>0.20999999999999996</v>
      </c>
      <c r="AJ52" s="65">
        <f>'Graphiques DI'!$B$70 + 'Graphiques DE'!$B$69</f>
        <v>0.48568952672504123</v>
      </c>
      <c r="AK52" s="37">
        <f>'Graphiques DI'!$B$69</f>
        <v>0.1439931563072003</v>
      </c>
      <c r="AL52" s="37">
        <f>'Graphiques DI'!$B$69</f>
        <v>0.1439931563072003</v>
      </c>
      <c r="AM52" s="27">
        <f t="shared" si="21"/>
        <v>0.13</v>
      </c>
      <c r="AN52" s="65">
        <f>'Graphiques DI'!$B$82 + 'Graphiques DI'!$B$81</f>
        <v>0.49733375026774096</v>
      </c>
      <c r="AO52" s="37">
        <f>'Graphiques DI'!$B$81</f>
        <v>0.14568510161909229</v>
      </c>
      <c r="AP52" s="37">
        <f>'Graphiques DI'!$B$81</f>
        <v>0.14568510161909229</v>
      </c>
      <c r="AQ52" s="29">
        <f t="shared" si="22"/>
        <v>0.19000000000000003</v>
      </c>
      <c r="AR52" s="65">
        <f>'Graphiques DI'!$B$94 + 'Graphiques DI'!$B$93</f>
        <v>0.51776807482645537</v>
      </c>
      <c r="AS52" s="37">
        <f>'Graphiques DI'!$B$93</f>
        <v>0.15748429104267167</v>
      </c>
      <c r="AT52" s="37">
        <f>'Graphiques DI'!$B$93</f>
        <v>0.15748429104267167</v>
      </c>
      <c r="AU52" s="27">
        <f t="shared" si="23"/>
        <v>0.18</v>
      </c>
      <c r="AV52" s="65">
        <f>'Graphiques DI'!$B$106 + 'Graphiques DI'!$B$105</f>
        <v>0.42151917624352131</v>
      </c>
      <c r="AW52" s="37">
        <f>'Graphiques DI'!$B$105</f>
        <v>0.12627593300027815</v>
      </c>
      <c r="AX52" s="37">
        <f>'Graphiques DI'!$B$105</f>
        <v>0.12627593300027815</v>
      </c>
      <c r="AY52" s="29">
        <f t="shared" si="24"/>
        <v>0.14999999999999997</v>
      </c>
      <c r="AZ52" s="65">
        <f>'Graphiques DI'!$B$118 + 'Graphiques DI'!$B$117</f>
        <v>0.56299539567767609</v>
      </c>
      <c r="BA52" s="37">
        <f>'Graphiques DI'!$B$117</f>
        <v>0.15238728756956804</v>
      </c>
      <c r="BB52" s="37">
        <f>'Graphiques DI'!$B$117</f>
        <v>0.15238728756956804</v>
      </c>
      <c r="BC52" s="27">
        <f t="shared" si="25"/>
        <v>0.20000000000000007</v>
      </c>
      <c r="BD52" s="65">
        <f>'Graphiques DI'!$B$130 + 'Graphiques DI'!$B$129</f>
        <v>0.6651031343852678</v>
      </c>
      <c r="BE52" s="37">
        <f>'Graphiques DI'!$B$129</f>
        <v>0.1768193506014839</v>
      </c>
      <c r="BF52" s="37">
        <f>'Graphiques DI'!$B$129</f>
        <v>0.1768193506014839</v>
      </c>
      <c r="BG52" s="29">
        <f t="shared" si="26"/>
        <v>0.31999999999999995</v>
      </c>
      <c r="BH52" s="65">
        <f>'Graphiques DI'!$B$142 + 'Graphiques DI'!$B$141</f>
        <v>0.82807308937029012</v>
      </c>
      <c r="BI52" s="37">
        <f>'Graphiques DI'!$B$141</f>
        <v>0.16741092720812772</v>
      </c>
      <c r="BJ52" s="37">
        <f>'Graphiques DI'!$B$141</f>
        <v>0.16741092720812772</v>
      </c>
      <c r="BK52" s="27">
        <f t="shared" si="27"/>
        <v>0.30999999999999994</v>
      </c>
      <c r="BL52" s="65">
        <f>'Graphiques DI'!$B$154 + 'Graphiques DI'!$B$153</f>
        <v>0.79631200048020223</v>
      </c>
      <c r="BM52" s="37">
        <f>'Graphiques DI'!$B$153</f>
        <v>0.16058227075047252</v>
      </c>
      <c r="BN52" s="37">
        <f>'Graphiques DI'!$B$153</f>
        <v>0.16058227075047252</v>
      </c>
      <c r="BO52" s="29">
        <f t="shared" si="28"/>
        <v>0.4</v>
      </c>
      <c r="BP52" s="65">
        <f>'Graphiques DI'!$B$166 + 'Graphiques DI'!$B$165</f>
        <v>0.86801717940645329</v>
      </c>
      <c r="BQ52" s="37">
        <f>'Graphiques DI'!$B$165</f>
        <v>0.16717934156861533</v>
      </c>
      <c r="BR52" s="37">
        <f>'Graphiques DI'!$B$165</f>
        <v>0.16717934156861533</v>
      </c>
      <c r="BS52" s="27">
        <f t="shared" si="29"/>
        <v>0.46000000000000008</v>
      </c>
      <c r="BT52" s="65">
        <f>'Graphiques DI'!$B$178 + 'Graphiques DI'!$B$177</f>
        <v>0.9076186722789481</v>
      </c>
      <c r="BU52" s="37">
        <f>'Graphiques DI'!$B$177</f>
        <v>0.16514569930597517</v>
      </c>
      <c r="BV52" s="37">
        <f>'Graphiques DI'!$B$177</f>
        <v>0.16514569930597517</v>
      </c>
    </row>
    <row r="53" spans="1:74">
      <c r="A53" s="72">
        <v>43556</v>
      </c>
      <c r="B53" s="68">
        <f t="shared" si="15"/>
        <v>52</v>
      </c>
      <c r="C53" s="19">
        <v>53022987</v>
      </c>
      <c r="D53" s="68" t="e">
        <f>NA()</f>
        <v>#N/A</v>
      </c>
      <c r="E53" s="29">
        <v>0.23</v>
      </c>
      <c r="F53" s="27">
        <v>0.71</v>
      </c>
      <c r="G53" s="29">
        <v>7.0000000000000007E-2</v>
      </c>
      <c r="H53" s="27">
        <v>0.39</v>
      </c>
      <c r="I53" s="29">
        <v>0.41</v>
      </c>
      <c r="J53" s="27">
        <v>0.39</v>
      </c>
      <c r="K53" s="29">
        <v>0.4</v>
      </c>
      <c r="L53" s="27">
        <v>0.5</v>
      </c>
      <c r="M53" s="29">
        <v>0.6</v>
      </c>
      <c r="N53" s="27">
        <v>0.68</v>
      </c>
      <c r="O53" s="29">
        <v>0.85</v>
      </c>
      <c r="P53" s="27">
        <v>0.87</v>
      </c>
      <c r="Q53" s="29">
        <v>0.88</v>
      </c>
      <c r="R53" s="27">
        <v>0.93</v>
      </c>
      <c r="S53" s="43">
        <f t="shared" si="16"/>
        <v>0.12000000000000001</v>
      </c>
      <c r="T53" s="37">
        <f>'Graphiques DI'!$B$22 + 'Graphiques DI'!$B$21</f>
        <v>0.24394761549869223</v>
      </c>
      <c r="U53" s="37">
        <f>'Graphiques DI'!$B$21</f>
        <v>8.6366534417611163E-2</v>
      </c>
      <c r="V53" s="37">
        <f>'Graphiques DI'!$B$21</f>
        <v>8.6366534417611163E-2</v>
      </c>
      <c r="W53" s="27">
        <f t="shared" si="17"/>
        <v>0.26999999999999996</v>
      </c>
      <c r="X53" s="65">
        <f>'Graphiques DI'!$B$34 + 'Graphiques DI'!$B$33</f>
        <v>0.7914293766543683</v>
      </c>
      <c r="Y53" s="37">
        <f>'Graphiques DI'!$B$33</f>
        <v>0.19746991719490897</v>
      </c>
      <c r="Z53" s="37">
        <f>'Graphiques DI'!$B$33</f>
        <v>0.19746991719490897</v>
      </c>
      <c r="AA53" s="29">
        <f t="shared" si="18"/>
        <v>0.1</v>
      </c>
      <c r="AB53" s="65">
        <f>'Graphiques DI'!$B$46 + 'Graphiques DI'!$B$45</f>
        <v>0.35111461720628612</v>
      </c>
      <c r="AC53" s="37">
        <f>'Graphiques DI'!$B$45</f>
        <v>0.14097948207115094</v>
      </c>
      <c r="AD53" s="37">
        <f>'Graphiques DI'!$B$45</f>
        <v>0.14097948207115094</v>
      </c>
      <c r="AE53" s="27">
        <f t="shared" si="19"/>
        <v>0.28000000000000003</v>
      </c>
      <c r="AF53" s="65">
        <f>'Graphiques DI'!$B$58 + 'Graphiques DI'!$B$57</f>
        <v>0.43779293159103938</v>
      </c>
      <c r="AG53" s="37">
        <f>'Graphiques DI'!$B$57</f>
        <v>0.14198212078022857</v>
      </c>
      <c r="AH53" s="37">
        <f>'Graphiques DI'!$B$57</f>
        <v>0.14198212078022857</v>
      </c>
      <c r="AI53" s="29">
        <f t="shared" si="20"/>
        <v>6.9999999999999951E-2</v>
      </c>
      <c r="AJ53" s="65">
        <f>'Graphiques DI'!$B$70 + 'Graphiques DE'!$B$69</f>
        <v>0.48568952672504123</v>
      </c>
      <c r="AK53" s="37">
        <f>'Graphiques DI'!$B$69</f>
        <v>0.1439931563072003</v>
      </c>
      <c r="AL53" s="37">
        <f>'Graphiques DI'!$B$69</f>
        <v>0.1439931563072003</v>
      </c>
      <c r="AM53" s="27">
        <f t="shared" si="21"/>
        <v>1.0000000000000009E-2</v>
      </c>
      <c r="AN53" s="65">
        <f>'Graphiques DI'!$B$82 + 'Graphiques DI'!$B$81</f>
        <v>0.49733375026774096</v>
      </c>
      <c r="AO53" s="37">
        <f>'Graphiques DI'!$B$81</f>
        <v>0.14568510161909229</v>
      </c>
      <c r="AP53" s="37">
        <f>'Graphiques DI'!$B$81</f>
        <v>0.14568510161909229</v>
      </c>
      <c r="AQ53" s="29">
        <f t="shared" si="22"/>
        <v>2.0000000000000018E-2</v>
      </c>
      <c r="AR53" s="65">
        <f>'Graphiques DI'!$B$94 + 'Graphiques DI'!$B$93</f>
        <v>0.51776807482645537</v>
      </c>
      <c r="AS53" s="37">
        <f>'Graphiques DI'!$B$93</f>
        <v>0.15748429104267167</v>
      </c>
      <c r="AT53" s="37">
        <f>'Graphiques DI'!$B$93</f>
        <v>0.15748429104267167</v>
      </c>
      <c r="AU53" s="27">
        <f t="shared" si="23"/>
        <v>0.26</v>
      </c>
      <c r="AV53" s="65">
        <f>'Graphiques DI'!$B$106 + 'Graphiques DI'!$B$105</f>
        <v>0.42151917624352131</v>
      </c>
      <c r="AW53" s="37">
        <f>'Graphiques DI'!$B$105</f>
        <v>0.12627593300027815</v>
      </c>
      <c r="AX53" s="37">
        <f>'Graphiques DI'!$B$105</f>
        <v>0.12627593300027815</v>
      </c>
      <c r="AY53" s="29">
        <f t="shared" si="24"/>
        <v>0.19999999999999996</v>
      </c>
      <c r="AZ53" s="65">
        <f>'Graphiques DI'!$B$118 + 'Graphiques DI'!$B$117</f>
        <v>0.56299539567767609</v>
      </c>
      <c r="BA53" s="37">
        <f>'Graphiques DI'!$B$117</f>
        <v>0.15238728756956804</v>
      </c>
      <c r="BB53" s="37">
        <f>'Graphiques DI'!$B$117</f>
        <v>0.15238728756956804</v>
      </c>
      <c r="BC53" s="27">
        <f t="shared" si="25"/>
        <v>0.25000000000000006</v>
      </c>
      <c r="BD53" s="65">
        <f>'Graphiques DI'!$B$130 + 'Graphiques DI'!$B$129</f>
        <v>0.6651031343852678</v>
      </c>
      <c r="BE53" s="37">
        <f>'Graphiques DI'!$B$129</f>
        <v>0.1768193506014839</v>
      </c>
      <c r="BF53" s="37">
        <f>'Graphiques DI'!$B$129</f>
        <v>0.1768193506014839</v>
      </c>
      <c r="BG53" s="29">
        <f t="shared" si="26"/>
        <v>0.14000000000000001</v>
      </c>
      <c r="BH53" s="65">
        <f>'Graphiques DI'!$B$142 + 'Graphiques DI'!$B$141</f>
        <v>0.82807308937029012</v>
      </c>
      <c r="BI53" s="37">
        <f>'Graphiques DI'!$B$141</f>
        <v>0.16741092720812772</v>
      </c>
      <c r="BJ53" s="37">
        <f>'Graphiques DI'!$B$141</f>
        <v>0.16741092720812772</v>
      </c>
      <c r="BK53" s="27">
        <f t="shared" si="27"/>
        <v>0.14000000000000001</v>
      </c>
      <c r="BL53" s="65">
        <f>'Graphiques DI'!$B$154 + 'Graphiques DI'!$B$153</f>
        <v>0.79631200048020223</v>
      </c>
      <c r="BM53" s="37">
        <f>'Graphiques DI'!$B$153</f>
        <v>0.16058227075047252</v>
      </c>
      <c r="BN53" s="37">
        <f>'Graphiques DI'!$B$153</f>
        <v>0.16058227075047252</v>
      </c>
      <c r="BO53" s="29">
        <f t="shared" si="28"/>
        <v>0.12</v>
      </c>
      <c r="BP53" s="65">
        <f>'Graphiques DI'!$B$166 + 'Graphiques DI'!$B$165</f>
        <v>0.86801717940645329</v>
      </c>
      <c r="BQ53" s="37">
        <f>'Graphiques DI'!$B$165</f>
        <v>0.16717934156861533</v>
      </c>
      <c r="BR53" s="37">
        <f>'Graphiques DI'!$B$165</f>
        <v>0.16717934156861533</v>
      </c>
      <c r="BS53" s="27">
        <f t="shared" si="29"/>
        <v>0.29000000000000004</v>
      </c>
      <c r="BT53" s="65">
        <f>'Graphiques DI'!$B$178 + 'Graphiques DI'!$B$177</f>
        <v>0.9076186722789481</v>
      </c>
      <c r="BU53" s="37">
        <f>'Graphiques DI'!$B$177</f>
        <v>0.16514569930597517</v>
      </c>
      <c r="BV53" s="37">
        <f>'Graphiques DI'!$B$177</f>
        <v>0.16514569930597517</v>
      </c>
    </row>
    <row r="54" spans="1:74">
      <c r="A54" s="72">
        <v>43556</v>
      </c>
      <c r="B54" s="68">
        <f t="shared" si="15"/>
        <v>53</v>
      </c>
      <c r="C54" s="19">
        <v>53020804</v>
      </c>
      <c r="D54" s="68" t="e">
        <f>NA()</f>
        <v>#N/A</v>
      </c>
      <c r="E54" s="29">
        <v>0.11</v>
      </c>
      <c r="F54" s="27">
        <v>0.44</v>
      </c>
      <c r="G54" s="29">
        <v>0.17</v>
      </c>
      <c r="H54" s="27">
        <v>0.11</v>
      </c>
      <c r="I54" s="29">
        <v>0.34</v>
      </c>
      <c r="J54" s="27">
        <v>0.38</v>
      </c>
      <c r="K54" s="29">
        <v>0.38</v>
      </c>
      <c r="L54" s="27">
        <v>0.24</v>
      </c>
      <c r="M54" s="29">
        <v>0.4</v>
      </c>
      <c r="N54" s="27">
        <v>0.43</v>
      </c>
      <c r="O54" s="29">
        <v>0.71</v>
      </c>
      <c r="P54" s="27">
        <v>0.73</v>
      </c>
      <c r="Q54" s="29">
        <v>0.76</v>
      </c>
      <c r="R54" s="27">
        <v>0.64</v>
      </c>
      <c r="S54" s="43">
        <f t="shared" si="16"/>
        <v>0.12000000000000001</v>
      </c>
      <c r="T54" s="37">
        <f>'Graphiques DI'!$B$22 + 'Graphiques DI'!$B$21</f>
        <v>0.24394761549869223</v>
      </c>
      <c r="U54" s="37">
        <f>'Graphiques DI'!$B$21</f>
        <v>8.6366534417611163E-2</v>
      </c>
      <c r="V54" s="37">
        <f>'Graphiques DI'!$B$21</f>
        <v>8.6366534417611163E-2</v>
      </c>
      <c r="W54" s="27">
        <f t="shared" si="17"/>
        <v>0.16999999999999998</v>
      </c>
      <c r="X54" s="65">
        <f>'Graphiques DI'!$B$34 + 'Graphiques DI'!$B$33</f>
        <v>0.7914293766543683</v>
      </c>
      <c r="Y54" s="37">
        <f>'Graphiques DI'!$B$33</f>
        <v>0.19746991719490897</v>
      </c>
      <c r="Z54" s="37">
        <f>'Graphiques DI'!$B$33</f>
        <v>0.19746991719490897</v>
      </c>
      <c r="AA54" s="29">
        <f t="shared" si="18"/>
        <v>0.15000000000000002</v>
      </c>
      <c r="AB54" s="65">
        <f>'Graphiques DI'!$B$46 + 'Graphiques DI'!$B$45</f>
        <v>0.35111461720628612</v>
      </c>
      <c r="AC54" s="37">
        <f>'Graphiques DI'!$B$45</f>
        <v>0.14097948207115094</v>
      </c>
      <c r="AD54" s="37">
        <f>'Graphiques DI'!$B$45</f>
        <v>0.14097948207115094</v>
      </c>
      <c r="AE54" s="27">
        <f t="shared" si="19"/>
        <v>0.22000000000000003</v>
      </c>
      <c r="AF54" s="65">
        <f>'Graphiques DI'!$B$58 + 'Graphiques DI'!$B$57</f>
        <v>0.43779293159103938</v>
      </c>
      <c r="AG54" s="37">
        <f>'Graphiques DI'!$B$57</f>
        <v>0.14198212078022857</v>
      </c>
      <c r="AH54" s="37">
        <f>'Graphiques DI'!$B$57</f>
        <v>0.14198212078022857</v>
      </c>
      <c r="AI54" s="29">
        <f t="shared" si="20"/>
        <v>2.9999999999999971E-2</v>
      </c>
      <c r="AJ54" s="65">
        <f>'Graphiques DI'!$B$70 + 'Graphiques DE'!$B$69</f>
        <v>0.48568952672504123</v>
      </c>
      <c r="AK54" s="37">
        <f>'Graphiques DI'!$B$69</f>
        <v>0.1439931563072003</v>
      </c>
      <c r="AL54" s="37">
        <f>'Graphiques DI'!$B$69</f>
        <v>0.1439931563072003</v>
      </c>
      <c r="AM54" s="27">
        <f t="shared" si="21"/>
        <v>7.0000000000000007E-2</v>
      </c>
      <c r="AN54" s="65">
        <f>'Graphiques DI'!$B$82 + 'Graphiques DI'!$B$81</f>
        <v>0.49733375026774096</v>
      </c>
      <c r="AO54" s="37">
        <f>'Graphiques DI'!$B$81</f>
        <v>0.14568510161909229</v>
      </c>
      <c r="AP54" s="37">
        <f>'Graphiques DI'!$B$81</f>
        <v>0.14568510161909229</v>
      </c>
      <c r="AQ54" s="29">
        <f t="shared" si="22"/>
        <v>2.0000000000000018E-2</v>
      </c>
      <c r="AR54" s="65">
        <f>'Graphiques DI'!$B$94 + 'Graphiques DI'!$B$93</f>
        <v>0.51776807482645537</v>
      </c>
      <c r="AS54" s="37">
        <f>'Graphiques DI'!$B$93</f>
        <v>0.15748429104267167</v>
      </c>
      <c r="AT54" s="37">
        <f>'Graphiques DI'!$B$93</f>
        <v>0.15748429104267167</v>
      </c>
      <c r="AU54" s="27">
        <f t="shared" si="23"/>
        <v>0.15000000000000002</v>
      </c>
      <c r="AV54" s="65">
        <f>'Graphiques DI'!$B$106 + 'Graphiques DI'!$B$105</f>
        <v>0.42151917624352131</v>
      </c>
      <c r="AW54" s="37">
        <f>'Graphiques DI'!$B$105</f>
        <v>0.12627593300027815</v>
      </c>
      <c r="AX54" s="37">
        <f>'Graphiques DI'!$B$105</f>
        <v>0.12627593300027815</v>
      </c>
      <c r="AY54" s="29">
        <f t="shared" si="24"/>
        <v>2.9999999999999971E-2</v>
      </c>
      <c r="AZ54" s="65">
        <f>'Graphiques DI'!$B$118 + 'Graphiques DI'!$B$117</f>
        <v>0.56299539567767609</v>
      </c>
      <c r="BA54" s="37">
        <f>'Graphiques DI'!$B$117</f>
        <v>0.15238728756956804</v>
      </c>
      <c r="BB54" s="37">
        <f>'Graphiques DI'!$B$117</f>
        <v>0.15238728756956804</v>
      </c>
      <c r="BC54" s="27">
        <f t="shared" si="25"/>
        <v>4.9999999999999989E-2</v>
      </c>
      <c r="BD54" s="65">
        <f>'Graphiques DI'!$B$130 + 'Graphiques DI'!$B$129</f>
        <v>0.6651031343852678</v>
      </c>
      <c r="BE54" s="37">
        <f>'Graphiques DI'!$B$129</f>
        <v>0.1768193506014839</v>
      </c>
      <c r="BF54" s="37">
        <f>'Graphiques DI'!$B$129</f>
        <v>0.1768193506014839</v>
      </c>
      <c r="BG54" s="29">
        <f t="shared" si="26"/>
        <v>1.0000000000000009E-2</v>
      </c>
      <c r="BH54" s="65">
        <f>'Graphiques DI'!$B$142 + 'Graphiques DI'!$B$141</f>
        <v>0.82807308937029012</v>
      </c>
      <c r="BI54" s="37">
        <f>'Graphiques DI'!$B$141</f>
        <v>0.16741092720812772</v>
      </c>
      <c r="BJ54" s="37">
        <f>'Graphiques DI'!$B$141</f>
        <v>0.16741092720812772</v>
      </c>
      <c r="BK54" s="27">
        <f t="shared" si="27"/>
        <v>4.0000000000000036E-2</v>
      </c>
      <c r="BL54" s="65">
        <f>'Graphiques DI'!$B$154 + 'Graphiques DI'!$B$153</f>
        <v>0.79631200048020223</v>
      </c>
      <c r="BM54" s="37">
        <f>'Graphiques DI'!$B$153</f>
        <v>0.16058227075047252</v>
      </c>
      <c r="BN54" s="37">
        <f>'Graphiques DI'!$B$153</f>
        <v>0.16058227075047252</v>
      </c>
      <c r="BO54" s="29">
        <f t="shared" si="28"/>
        <v>5.0000000000000044E-2</v>
      </c>
      <c r="BP54" s="65">
        <f>'Graphiques DI'!$B$166 + 'Graphiques DI'!$B$165</f>
        <v>0.86801717940645329</v>
      </c>
      <c r="BQ54" s="37">
        <f>'Graphiques DI'!$B$165</f>
        <v>0.16717934156861533</v>
      </c>
      <c r="BR54" s="37">
        <f>'Graphiques DI'!$B$165</f>
        <v>0.16717934156861533</v>
      </c>
      <c r="BS54" s="27">
        <f t="shared" si="29"/>
        <v>0.10999999999999999</v>
      </c>
      <c r="BT54" s="65">
        <f>'Graphiques DI'!$B$178 + 'Graphiques DI'!$B$177</f>
        <v>0.9076186722789481</v>
      </c>
      <c r="BU54" s="37">
        <f>'Graphiques DI'!$B$177</f>
        <v>0.16514569930597517</v>
      </c>
      <c r="BV54" s="37">
        <f>'Graphiques DI'!$B$177</f>
        <v>0.16514569930597517</v>
      </c>
    </row>
    <row r="55" spans="1:74">
      <c r="A55" s="72">
        <v>43586</v>
      </c>
      <c r="B55" s="68">
        <f t="shared" si="15"/>
        <v>54</v>
      </c>
      <c r="C55" s="19">
        <v>53036309</v>
      </c>
      <c r="D55" s="68" t="e">
        <f>NA()</f>
        <v>#N/A</v>
      </c>
      <c r="E55" s="29">
        <v>0.23</v>
      </c>
      <c r="F55" s="27">
        <v>0.61</v>
      </c>
      <c r="G55" s="29">
        <v>0.02</v>
      </c>
      <c r="H55" s="27">
        <v>0.33</v>
      </c>
      <c r="I55" s="29">
        <v>0.37</v>
      </c>
      <c r="J55" s="27">
        <v>0.31</v>
      </c>
      <c r="K55" s="29">
        <v>0.36</v>
      </c>
      <c r="L55" s="27">
        <v>0.39</v>
      </c>
      <c r="M55" s="29">
        <v>0.43</v>
      </c>
      <c r="N55" s="27">
        <v>0.48</v>
      </c>
      <c r="O55" s="29">
        <v>0.7</v>
      </c>
      <c r="P55" s="27">
        <v>0.69</v>
      </c>
      <c r="Q55" s="29">
        <v>0.71</v>
      </c>
      <c r="R55" s="27">
        <v>0.75</v>
      </c>
      <c r="S55" s="43">
        <f t="shared" si="16"/>
        <v>6.9999999999999979E-2</v>
      </c>
      <c r="T55" s="37">
        <f>'Graphiques DI'!$B$22 + 'Graphiques DI'!$B$21</f>
        <v>0.24394761549869223</v>
      </c>
      <c r="U55" s="37">
        <f>'Graphiques DI'!$B$21</f>
        <v>8.6366534417611163E-2</v>
      </c>
      <c r="V55" s="37">
        <f>'Graphiques DI'!$B$21</f>
        <v>8.6366534417611163E-2</v>
      </c>
      <c r="W55" s="27">
        <f t="shared" si="17"/>
        <v>7.999999999999996E-2</v>
      </c>
      <c r="X55" s="65">
        <f>'Graphiques DI'!$B$34 + 'Graphiques DI'!$B$33</f>
        <v>0.7914293766543683</v>
      </c>
      <c r="Y55" s="37">
        <f>'Graphiques DI'!$B$33</f>
        <v>0.19746991719490897</v>
      </c>
      <c r="Z55" s="37">
        <f>'Graphiques DI'!$B$33</f>
        <v>0.19746991719490897</v>
      </c>
      <c r="AA55" s="29">
        <f t="shared" si="18"/>
        <v>6.9999999999999993E-2</v>
      </c>
      <c r="AB55" s="65">
        <f>'Graphiques DI'!$B$46 + 'Graphiques DI'!$B$45</f>
        <v>0.35111461720628612</v>
      </c>
      <c r="AC55" s="37">
        <f>'Graphiques DI'!$B$45</f>
        <v>0.14097948207115094</v>
      </c>
      <c r="AD55" s="37">
        <f>'Graphiques DI'!$B$45</f>
        <v>0.14097948207115094</v>
      </c>
      <c r="AE55" s="27">
        <f t="shared" si="19"/>
        <v>0.06</v>
      </c>
      <c r="AF55" s="65">
        <f>'Graphiques DI'!$B$58 + 'Graphiques DI'!$B$57</f>
        <v>0.43779293159103938</v>
      </c>
      <c r="AG55" s="37">
        <f>'Graphiques DI'!$B$57</f>
        <v>0.14198212078022857</v>
      </c>
      <c r="AH55" s="37">
        <f>'Graphiques DI'!$B$57</f>
        <v>0.14198212078022857</v>
      </c>
      <c r="AI55" s="29">
        <f t="shared" si="20"/>
        <v>2.0000000000000018E-2</v>
      </c>
      <c r="AJ55" s="65">
        <f>'Graphiques DI'!$B$70 + 'Graphiques DE'!$B$69</f>
        <v>0.48568952672504123</v>
      </c>
      <c r="AK55" s="37">
        <f>'Graphiques DI'!$B$69</f>
        <v>0.1439931563072003</v>
      </c>
      <c r="AL55" s="37">
        <f>'Graphiques DI'!$B$69</f>
        <v>0.1439931563072003</v>
      </c>
      <c r="AM55" s="27">
        <f t="shared" si="21"/>
        <v>7.0000000000000007E-2</v>
      </c>
      <c r="AN55" s="65">
        <f>'Graphiques DI'!$B$82 + 'Graphiques DI'!$B$81</f>
        <v>0.49733375026774096</v>
      </c>
      <c r="AO55" s="37">
        <f>'Graphiques DI'!$B$81</f>
        <v>0.14568510161909229</v>
      </c>
      <c r="AP55" s="37">
        <f>'Graphiques DI'!$B$81</f>
        <v>0.14568510161909229</v>
      </c>
      <c r="AQ55" s="29">
        <f t="shared" si="22"/>
        <v>2.0000000000000018E-2</v>
      </c>
      <c r="AR55" s="65">
        <f>'Graphiques DI'!$B$94 + 'Graphiques DI'!$B$93</f>
        <v>0.51776807482645537</v>
      </c>
      <c r="AS55" s="37">
        <f>'Graphiques DI'!$B$93</f>
        <v>0.15748429104267167</v>
      </c>
      <c r="AT55" s="37">
        <f>'Graphiques DI'!$B$93</f>
        <v>0.15748429104267167</v>
      </c>
      <c r="AU55" s="27">
        <f t="shared" si="23"/>
        <v>0</v>
      </c>
      <c r="AV55" s="65">
        <f>'Graphiques DI'!$B$106 + 'Graphiques DI'!$B$105</f>
        <v>0.42151917624352131</v>
      </c>
      <c r="AW55" s="37">
        <f>'Graphiques DI'!$B$105</f>
        <v>0.12627593300027815</v>
      </c>
      <c r="AX55" s="37">
        <f>'Graphiques DI'!$B$105</f>
        <v>0.12627593300027815</v>
      </c>
      <c r="AY55" s="29">
        <f t="shared" si="24"/>
        <v>0.06</v>
      </c>
      <c r="AZ55" s="65">
        <f>'Graphiques DI'!$B$118 + 'Graphiques DI'!$B$117</f>
        <v>0.56299539567767609</v>
      </c>
      <c r="BA55" s="37">
        <f>'Graphiques DI'!$B$117</f>
        <v>0.15238728756956804</v>
      </c>
      <c r="BB55" s="37">
        <f>'Graphiques DI'!$B$117</f>
        <v>0.15238728756956804</v>
      </c>
      <c r="BC55" s="27">
        <f t="shared" si="25"/>
        <v>5.0000000000000044E-2</v>
      </c>
      <c r="BD55" s="65">
        <f>'Graphiques DI'!$B$130 + 'Graphiques DI'!$B$129</f>
        <v>0.6651031343852678</v>
      </c>
      <c r="BE55" s="37">
        <f>'Graphiques DI'!$B$129</f>
        <v>0.1768193506014839</v>
      </c>
      <c r="BF55" s="37">
        <f>'Graphiques DI'!$B$129</f>
        <v>0.1768193506014839</v>
      </c>
      <c r="BG55" s="29">
        <f t="shared" si="26"/>
        <v>0.18000000000000005</v>
      </c>
      <c r="BH55" s="65">
        <f>'Graphiques DI'!$B$142 + 'Graphiques DI'!$B$141</f>
        <v>0.82807308937029012</v>
      </c>
      <c r="BI55" s="37">
        <f>'Graphiques DI'!$B$141</f>
        <v>0.16741092720812772</v>
      </c>
      <c r="BJ55" s="37">
        <f>'Graphiques DI'!$B$141</f>
        <v>0.16741092720812772</v>
      </c>
      <c r="BK55" s="27">
        <f t="shared" si="27"/>
        <v>0.18000000000000005</v>
      </c>
      <c r="BL55" s="65">
        <f>'Graphiques DI'!$B$154 + 'Graphiques DI'!$B$153</f>
        <v>0.79631200048020223</v>
      </c>
      <c r="BM55" s="37">
        <f>'Graphiques DI'!$B$153</f>
        <v>0.16058227075047252</v>
      </c>
      <c r="BN55" s="37">
        <f>'Graphiques DI'!$B$153</f>
        <v>0.16058227075047252</v>
      </c>
      <c r="BO55" s="29">
        <f t="shared" si="28"/>
        <v>0.17000000000000004</v>
      </c>
      <c r="BP55" s="65">
        <f>'Graphiques DI'!$B$166 + 'Graphiques DI'!$B$165</f>
        <v>0.86801717940645329</v>
      </c>
      <c r="BQ55" s="37">
        <f>'Graphiques DI'!$B$165</f>
        <v>0.16717934156861533</v>
      </c>
      <c r="BR55" s="37">
        <f>'Graphiques DI'!$B$165</f>
        <v>0.16717934156861533</v>
      </c>
      <c r="BS55" s="27">
        <f t="shared" si="29"/>
        <v>0.20999999999999996</v>
      </c>
      <c r="BT55" s="65">
        <f>'Graphiques DI'!$B$178 + 'Graphiques DI'!$B$177</f>
        <v>0.9076186722789481</v>
      </c>
      <c r="BU55" s="37">
        <f>'Graphiques DI'!$B$177</f>
        <v>0.16514569930597517</v>
      </c>
      <c r="BV55" s="37">
        <f>'Graphiques DI'!$B$177</f>
        <v>0.16514569930597517</v>
      </c>
    </row>
    <row r="56" spans="1:74">
      <c r="A56" s="72">
        <v>43586</v>
      </c>
      <c r="B56" s="68">
        <f t="shared" si="15"/>
        <v>55</v>
      </c>
      <c r="C56" s="19">
        <v>53039654</v>
      </c>
      <c r="D56" s="68" t="e">
        <f>NA()</f>
        <v>#N/A</v>
      </c>
      <c r="E56" s="29">
        <v>0.3</v>
      </c>
      <c r="F56" s="27">
        <v>0.69</v>
      </c>
      <c r="G56" s="29">
        <v>0.09</v>
      </c>
      <c r="H56" s="27">
        <v>0.39</v>
      </c>
      <c r="I56" s="29">
        <v>0.39</v>
      </c>
      <c r="J56" s="27">
        <v>0.38</v>
      </c>
      <c r="K56" s="29">
        <v>0.38</v>
      </c>
      <c r="L56" s="27">
        <v>0.39</v>
      </c>
      <c r="M56" s="29">
        <v>0.49</v>
      </c>
      <c r="N56" s="27">
        <v>0.53</v>
      </c>
      <c r="O56" s="29">
        <v>0.88</v>
      </c>
      <c r="P56" s="27">
        <v>0.87</v>
      </c>
      <c r="Q56" s="29">
        <v>0.88</v>
      </c>
      <c r="R56" s="27">
        <v>0.96</v>
      </c>
      <c r="S56" s="43">
        <f t="shared" si="16"/>
        <v>0.19</v>
      </c>
      <c r="T56" s="37">
        <f>'Graphiques DI'!$B$22 + 'Graphiques DI'!$B$21</f>
        <v>0.24394761549869223</v>
      </c>
      <c r="U56" s="37">
        <f>'Graphiques DI'!$B$21</f>
        <v>8.6366534417611163E-2</v>
      </c>
      <c r="V56" s="37">
        <f>'Graphiques DI'!$B$21</f>
        <v>8.6366534417611163E-2</v>
      </c>
      <c r="W56" s="27">
        <f t="shared" si="17"/>
        <v>5.0000000000000044E-2</v>
      </c>
      <c r="X56" s="65">
        <f>'Graphiques DI'!$B$34 + 'Graphiques DI'!$B$33</f>
        <v>0.7914293766543683</v>
      </c>
      <c r="Y56" s="37">
        <f>'Graphiques DI'!$B$33</f>
        <v>0.19746991719490897</v>
      </c>
      <c r="Z56" s="37">
        <f>'Graphiques DI'!$B$33</f>
        <v>0.19746991719490897</v>
      </c>
      <c r="AA56" s="29">
        <f t="shared" si="18"/>
        <v>2.0000000000000004E-2</v>
      </c>
      <c r="AB56" s="65">
        <f>'Graphiques DI'!$B$46 + 'Graphiques DI'!$B$45</f>
        <v>0.35111461720628612</v>
      </c>
      <c r="AC56" s="37">
        <f>'Graphiques DI'!$B$45</f>
        <v>0.14097948207115094</v>
      </c>
      <c r="AD56" s="37">
        <f>'Graphiques DI'!$B$45</f>
        <v>0.14097948207115094</v>
      </c>
      <c r="AE56" s="27">
        <f t="shared" si="19"/>
        <v>4.0000000000000036E-2</v>
      </c>
      <c r="AF56" s="65">
        <f>'Graphiques DI'!$B$58 + 'Graphiques DI'!$B$57</f>
        <v>0.43779293159103938</v>
      </c>
      <c r="AG56" s="37">
        <f>'Graphiques DI'!$B$57</f>
        <v>0.14198212078022857</v>
      </c>
      <c r="AH56" s="37">
        <f>'Graphiques DI'!$B$57</f>
        <v>0.14198212078022857</v>
      </c>
      <c r="AI56" s="29">
        <f t="shared" si="20"/>
        <v>2.9999999999999971E-2</v>
      </c>
      <c r="AJ56" s="65">
        <f>'Graphiques DI'!$B$70 + 'Graphiques DE'!$B$69</f>
        <v>0.48568952672504123</v>
      </c>
      <c r="AK56" s="37">
        <f>'Graphiques DI'!$B$69</f>
        <v>0.1439931563072003</v>
      </c>
      <c r="AL56" s="37">
        <f>'Graphiques DI'!$B$69</f>
        <v>0.1439931563072003</v>
      </c>
      <c r="AM56" s="27">
        <f t="shared" si="21"/>
        <v>8.0000000000000016E-2</v>
      </c>
      <c r="AN56" s="65">
        <f>'Graphiques DI'!$B$82 + 'Graphiques DI'!$B$81</f>
        <v>0.49733375026774096</v>
      </c>
      <c r="AO56" s="37">
        <f>'Graphiques DI'!$B$81</f>
        <v>0.14568510161909229</v>
      </c>
      <c r="AP56" s="37">
        <f>'Graphiques DI'!$B$81</f>
        <v>0.14568510161909229</v>
      </c>
      <c r="AQ56" s="29">
        <f t="shared" si="22"/>
        <v>9.9999999999999978E-2</v>
      </c>
      <c r="AR56" s="65">
        <f>'Graphiques DI'!$B$94 + 'Graphiques DI'!$B$93</f>
        <v>0.51776807482645537</v>
      </c>
      <c r="AS56" s="37">
        <f>'Graphiques DI'!$B$93</f>
        <v>0.15748429104267167</v>
      </c>
      <c r="AT56" s="37">
        <f>'Graphiques DI'!$B$93</f>
        <v>0.15748429104267167</v>
      </c>
      <c r="AU56" s="27">
        <f t="shared" si="23"/>
        <v>3.999999999999998E-2</v>
      </c>
      <c r="AV56" s="65">
        <f>'Graphiques DI'!$B$106 + 'Graphiques DI'!$B$105</f>
        <v>0.42151917624352131</v>
      </c>
      <c r="AW56" s="37">
        <f>'Graphiques DI'!$B$105</f>
        <v>0.12627593300027815</v>
      </c>
      <c r="AX56" s="37">
        <f>'Graphiques DI'!$B$105</f>
        <v>0.12627593300027815</v>
      </c>
      <c r="AY56" s="29">
        <f t="shared" si="24"/>
        <v>5.0000000000000044E-2</v>
      </c>
      <c r="AZ56" s="65">
        <f>'Graphiques DI'!$B$118 + 'Graphiques DI'!$B$117</f>
        <v>0.56299539567767609</v>
      </c>
      <c r="BA56" s="37">
        <f>'Graphiques DI'!$B$117</f>
        <v>0.15238728756956804</v>
      </c>
      <c r="BB56" s="37">
        <f>'Graphiques DI'!$B$117</f>
        <v>0.15238728756956804</v>
      </c>
      <c r="BC56" s="27">
        <f t="shared" si="25"/>
        <v>5.9999999999999942E-2</v>
      </c>
      <c r="BD56" s="65">
        <f>'Graphiques DI'!$B$130 + 'Graphiques DI'!$B$129</f>
        <v>0.6651031343852678</v>
      </c>
      <c r="BE56" s="37">
        <f>'Graphiques DI'!$B$129</f>
        <v>0.1768193506014839</v>
      </c>
      <c r="BF56" s="37">
        <f>'Graphiques DI'!$B$129</f>
        <v>0.1768193506014839</v>
      </c>
      <c r="BG56" s="29">
        <f t="shared" si="26"/>
        <v>0</v>
      </c>
      <c r="BH56" s="65">
        <f>'Graphiques DI'!$B$142 + 'Graphiques DI'!$B$141</f>
        <v>0.82807308937029012</v>
      </c>
      <c r="BI56" s="37">
        <f>'Graphiques DI'!$B$141</f>
        <v>0.16741092720812772</v>
      </c>
      <c r="BJ56" s="37">
        <f>'Graphiques DI'!$B$141</f>
        <v>0.16741092720812772</v>
      </c>
      <c r="BK56" s="27">
        <f t="shared" si="27"/>
        <v>7.999999999999996E-2</v>
      </c>
      <c r="BL56" s="65">
        <f>'Graphiques DI'!$B$154 + 'Graphiques DI'!$B$153</f>
        <v>0.79631200048020223</v>
      </c>
      <c r="BM56" s="37">
        <f>'Graphiques DI'!$B$153</f>
        <v>0.16058227075047252</v>
      </c>
      <c r="BN56" s="37">
        <f>'Graphiques DI'!$B$153</f>
        <v>0.16058227075047252</v>
      </c>
      <c r="BO56" s="29">
        <f t="shared" si="28"/>
        <v>5.9999999999999942E-2</v>
      </c>
      <c r="BP56" s="65">
        <f>'Graphiques DI'!$B$166 + 'Graphiques DI'!$B$165</f>
        <v>0.86801717940645329</v>
      </c>
      <c r="BQ56" s="37">
        <f>'Graphiques DI'!$B$165</f>
        <v>0.16717934156861533</v>
      </c>
      <c r="BR56" s="37">
        <f>'Graphiques DI'!$B$165</f>
        <v>0.16717934156861533</v>
      </c>
      <c r="BS56" s="27">
        <f t="shared" si="29"/>
        <v>1.0000000000000009E-2</v>
      </c>
      <c r="BT56" s="65">
        <f>'Graphiques DI'!$B$178 + 'Graphiques DI'!$B$177</f>
        <v>0.9076186722789481</v>
      </c>
      <c r="BU56" s="37">
        <f>'Graphiques DI'!$B$177</f>
        <v>0.16514569930597517</v>
      </c>
      <c r="BV56" s="37">
        <f>'Graphiques DI'!$B$177</f>
        <v>0.16514569930597517</v>
      </c>
    </row>
    <row r="57" spans="1:74">
      <c r="A57" s="72">
        <v>43586</v>
      </c>
      <c r="B57" s="68">
        <f t="shared" si="15"/>
        <v>56</v>
      </c>
      <c r="C57" s="19">
        <v>53049085</v>
      </c>
      <c r="D57" s="68" t="e">
        <f>NA()</f>
        <v>#N/A</v>
      </c>
      <c r="E57" s="29">
        <v>0.11</v>
      </c>
      <c r="F57" s="27">
        <v>0.74</v>
      </c>
      <c r="G57" s="29">
        <v>0.11</v>
      </c>
      <c r="H57" s="27">
        <v>0.35</v>
      </c>
      <c r="I57" s="29">
        <v>0.42</v>
      </c>
      <c r="J57" s="27">
        <v>0.46</v>
      </c>
      <c r="K57" s="29">
        <v>0.48</v>
      </c>
      <c r="L57" s="27">
        <v>0.43</v>
      </c>
      <c r="M57" s="29">
        <v>0.54</v>
      </c>
      <c r="N57" s="27">
        <v>0.59</v>
      </c>
      <c r="O57" s="29">
        <v>0.88</v>
      </c>
      <c r="P57" s="27">
        <v>0.79</v>
      </c>
      <c r="Q57" s="29">
        <v>0.94</v>
      </c>
      <c r="R57" s="27">
        <v>0.97</v>
      </c>
      <c r="S57" s="43">
        <f t="shared" si="16"/>
        <v>6.0000000000000012E-2</v>
      </c>
      <c r="T57" s="37">
        <f>'Graphiques DI'!$B$22 + 'Graphiques DI'!$B$21</f>
        <v>0.24394761549869223</v>
      </c>
      <c r="U57" s="37">
        <f>'Graphiques DI'!$B$21</f>
        <v>8.6366534417611163E-2</v>
      </c>
      <c r="V57" s="37">
        <f>'Graphiques DI'!$B$21</f>
        <v>8.6366534417611163E-2</v>
      </c>
      <c r="W57" s="27">
        <f t="shared" si="17"/>
        <v>1.0000000000000009E-2</v>
      </c>
      <c r="X57" s="65">
        <f>'Graphiques DI'!$B$34 + 'Graphiques DI'!$B$33</f>
        <v>0.7914293766543683</v>
      </c>
      <c r="Y57" s="37">
        <f>'Graphiques DI'!$B$33</f>
        <v>0.19746991719490897</v>
      </c>
      <c r="Z57" s="37">
        <f>'Graphiques DI'!$B$33</f>
        <v>0.19746991719490897</v>
      </c>
      <c r="AA57" s="29">
        <f t="shared" si="18"/>
        <v>2.0000000000000004E-2</v>
      </c>
      <c r="AB57" s="65">
        <f>'Graphiques DI'!$B$46 + 'Graphiques DI'!$B$45</f>
        <v>0.35111461720628612</v>
      </c>
      <c r="AC57" s="37">
        <f>'Graphiques DI'!$B$45</f>
        <v>0.14097948207115094</v>
      </c>
      <c r="AD57" s="37">
        <f>'Graphiques DI'!$B$45</f>
        <v>0.14097948207115094</v>
      </c>
      <c r="AE57" s="27">
        <f t="shared" si="19"/>
        <v>0.17000000000000004</v>
      </c>
      <c r="AF57" s="65">
        <f>'Graphiques DI'!$B$58 + 'Graphiques DI'!$B$57</f>
        <v>0.43779293159103938</v>
      </c>
      <c r="AG57" s="37">
        <f>'Graphiques DI'!$B$57</f>
        <v>0.14198212078022857</v>
      </c>
      <c r="AH57" s="37">
        <f>'Graphiques DI'!$B$57</f>
        <v>0.14198212078022857</v>
      </c>
      <c r="AI57" s="29">
        <f t="shared" si="20"/>
        <v>3.0000000000000027E-2</v>
      </c>
      <c r="AJ57" s="65">
        <f>'Graphiques DI'!$B$70 + 'Graphiques DE'!$B$69</f>
        <v>0.48568952672504123</v>
      </c>
      <c r="AK57" s="37">
        <f>'Graphiques DI'!$B$69</f>
        <v>0.1439931563072003</v>
      </c>
      <c r="AL57" s="37">
        <f>'Graphiques DI'!$B$69</f>
        <v>0.1439931563072003</v>
      </c>
      <c r="AM57" s="27">
        <f t="shared" si="21"/>
        <v>0.06</v>
      </c>
      <c r="AN57" s="65">
        <f>'Graphiques DI'!$B$82 + 'Graphiques DI'!$B$81</f>
        <v>0.49733375026774096</v>
      </c>
      <c r="AO57" s="37">
        <f>'Graphiques DI'!$B$81</f>
        <v>0.14568510161909229</v>
      </c>
      <c r="AP57" s="37">
        <f>'Graphiques DI'!$B$81</f>
        <v>0.14568510161909229</v>
      </c>
      <c r="AQ57" s="29">
        <f t="shared" si="22"/>
        <v>6.0000000000000053E-2</v>
      </c>
      <c r="AR57" s="65">
        <f>'Graphiques DI'!$B$94 + 'Graphiques DI'!$B$93</f>
        <v>0.51776807482645537</v>
      </c>
      <c r="AS57" s="37">
        <f>'Graphiques DI'!$B$93</f>
        <v>0.15748429104267167</v>
      </c>
      <c r="AT57" s="37">
        <f>'Graphiques DI'!$B$93</f>
        <v>0.15748429104267167</v>
      </c>
      <c r="AU57" s="27">
        <f t="shared" si="23"/>
        <v>9.9999999999999978E-2</v>
      </c>
      <c r="AV57" s="65">
        <f>'Graphiques DI'!$B$106 + 'Graphiques DI'!$B$105</f>
        <v>0.42151917624352131</v>
      </c>
      <c r="AW57" s="37">
        <f>'Graphiques DI'!$B$105</f>
        <v>0.12627593300027815</v>
      </c>
      <c r="AX57" s="37">
        <f>'Graphiques DI'!$B$105</f>
        <v>0.12627593300027815</v>
      </c>
      <c r="AY57" s="29">
        <f t="shared" si="24"/>
        <v>3.0000000000000027E-2</v>
      </c>
      <c r="AZ57" s="65">
        <f>'Graphiques DI'!$B$118 + 'Graphiques DI'!$B$117</f>
        <v>0.56299539567767609</v>
      </c>
      <c r="BA57" s="37">
        <f>'Graphiques DI'!$B$117</f>
        <v>0.15238728756956804</v>
      </c>
      <c r="BB57" s="37">
        <f>'Graphiques DI'!$B$117</f>
        <v>0.15238728756956804</v>
      </c>
      <c r="BC57" s="27">
        <f t="shared" si="25"/>
        <v>9.9999999999999978E-2</v>
      </c>
      <c r="BD57" s="65">
        <f>'Graphiques DI'!$B$130 + 'Graphiques DI'!$B$129</f>
        <v>0.6651031343852678</v>
      </c>
      <c r="BE57" s="37">
        <f>'Graphiques DI'!$B$129</f>
        <v>0.1768193506014839</v>
      </c>
      <c r="BF57" s="37">
        <f>'Graphiques DI'!$B$129</f>
        <v>0.1768193506014839</v>
      </c>
      <c r="BG57" s="29">
        <f t="shared" si="26"/>
        <v>0.21999999999999997</v>
      </c>
      <c r="BH57" s="65">
        <f>'Graphiques DI'!$B$142 + 'Graphiques DI'!$B$141</f>
        <v>0.82807308937029012</v>
      </c>
      <c r="BI57" s="37">
        <f>'Graphiques DI'!$B$141</f>
        <v>0.16741092720812772</v>
      </c>
      <c r="BJ57" s="37">
        <f>'Graphiques DI'!$B$141</f>
        <v>0.16741092720812772</v>
      </c>
      <c r="BK57" s="27">
        <f t="shared" si="27"/>
        <v>7.0000000000000062E-2</v>
      </c>
      <c r="BL57" s="65">
        <f>'Graphiques DI'!$B$154 + 'Graphiques DI'!$B$153</f>
        <v>0.79631200048020223</v>
      </c>
      <c r="BM57" s="37">
        <f>'Graphiques DI'!$B$153</f>
        <v>0.16058227075047252</v>
      </c>
      <c r="BN57" s="37">
        <f>'Graphiques DI'!$B$153</f>
        <v>0.16058227075047252</v>
      </c>
      <c r="BO57" s="29">
        <f t="shared" si="28"/>
        <v>0.1399999999999999</v>
      </c>
      <c r="BP57" s="65">
        <f>'Graphiques DI'!$B$166 + 'Graphiques DI'!$B$165</f>
        <v>0.86801717940645329</v>
      </c>
      <c r="BQ57" s="37">
        <f>'Graphiques DI'!$B$165</f>
        <v>0.16717934156861533</v>
      </c>
      <c r="BR57" s="37">
        <f>'Graphiques DI'!$B$165</f>
        <v>0.16717934156861533</v>
      </c>
      <c r="BS57" s="27">
        <f t="shared" si="29"/>
        <v>0.13</v>
      </c>
      <c r="BT57" s="65">
        <f>'Graphiques DI'!$B$178 + 'Graphiques DI'!$B$177</f>
        <v>0.9076186722789481</v>
      </c>
      <c r="BU57" s="37">
        <f>'Graphiques DI'!$B$177</f>
        <v>0.16514569930597517</v>
      </c>
      <c r="BV57" s="37">
        <f>'Graphiques DI'!$B$177</f>
        <v>0.16514569930597517</v>
      </c>
    </row>
    <row r="58" spans="1:74">
      <c r="A58" s="72">
        <v>43586</v>
      </c>
      <c r="B58" s="68">
        <f t="shared" si="15"/>
        <v>57</v>
      </c>
      <c r="C58" s="19">
        <v>53039663</v>
      </c>
      <c r="D58" s="68" t="e">
        <f>NA()</f>
        <v>#N/A</v>
      </c>
      <c r="E58" s="29">
        <v>0.17</v>
      </c>
      <c r="F58" s="27">
        <v>0.73</v>
      </c>
      <c r="G58" s="29">
        <v>0.09</v>
      </c>
      <c r="H58" s="27">
        <v>0.52</v>
      </c>
      <c r="I58" s="29">
        <v>0.45</v>
      </c>
      <c r="J58" s="27">
        <v>0.52</v>
      </c>
      <c r="K58" s="29">
        <v>0.54</v>
      </c>
      <c r="L58" s="27">
        <v>0.33</v>
      </c>
      <c r="M58" s="29">
        <v>0.51</v>
      </c>
      <c r="N58" s="27">
        <v>0.69</v>
      </c>
      <c r="O58" s="29">
        <v>0.66</v>
      </c>
      <c r="P58" s="27">
        <v>0.72</v>
      </c>
      <c r="Q58" s="29">
        <v>0.8</v>
      </c>
      <c r="R58" s="27">
        <v>0.84</v>
      </c>
      <c r="S58" s="43">
        <f t="shared" si="16"/>
        <v>6.9999999999999979E-2</v>
      </c>
      <c r="T58" s="37">
        <f>'Graphiques DI'!$B$22 + 'Graphiques DI'!$B$21</f>
        <v>0.24394761549869223</v>
      </c>
      <c r="U58" s="37">
        <f>'Graphiques DI'!$B$21</f>
        <v>8.6366534417611163E-2</v>
      </c>
      <c r="V58" s="37">
        <f>'Graphiques DI'!$B$21</f>
        <v>8.6366534417611163E-2</v>
      </c>
      <c r="W58" s="27">
        <f t="shared" si="17"/>
        <v>0.43</v>
      </c>
      <c r="X58" s="65">
        <f>'Graphiques DI'!$B$34 + 'Graphiques DI'!$B$33</f>
        <v>0.7914293766543683</v>
      </c>
      <c r="Y58" s="37">
        <f>'Graphiques DI'!$B$33</f>
        <v>0.19746991719490897</v>
      </c>
      <c r="Z58" s="37">
        <f>'Graphiques DI'!$B$33</f>
        <v>0.19746991719490897</v>
      </c>
      <c r="AA58" s="29">
        <f t="shared" si="18"/>
        <v>5.0000000000000017E-2</v>
      </c>
      <c r="AB58" s="65">
        <f>'Graphiques DI'!$B$46 + 'Graphiques DI'!$B$45</f>
        <v>0.35111461720628612</v>
      </c>
      <c r="AC58" s="37">
        <f>'Graphiques DI'!$B$45</f>
        <v>0.14097948207115094</v>
      </c>
      <c r="AD58" s="37">
        <f>'Graphiques DI'!$B$45</f>
        <v>0.14097948207115094</v>
      </c>
      <c r="AE58" s="27">
        <f t="shared" si="19"/>
        <v>0.24</v>
      </c>
      <c r="AF58" s="65">
        <f>'Graphiques DI'!$B$58 + 'Graphiques DI'!$B$57</f>
        <v>0.43779293159103938</v>
      </c>
      <c r="AG58" s="37">
        <f>'Graphiques DI'!$B$57</f>
        <v>0.14198212078022857</v>
      </c>
      <c r="AH58" s="37">
        <f>'Graphiques DI'!$B$57</f>
        <v>0.14198212078022857</v>
      </c>
      <c r="AI58" s="29">
        <f t="shared" si="20"/>
        <v>0.23</v>
      </c>
      <c r="AJ58" s="65">
        <f>'Graphiques DI'!$B$70 + 'Graphiques DE'!$B$69</f>
        <v>0.48568952672504123</v>
      </c>
      <c r="AK58" s="37">
        <f>'Graphiques DI'!$B$69</f>
        <v>0.1439931563072003</v>
      </c>
      <c r="AL58" s="37">
        <f>'Graphiques DI'!$B$69</f>
        <v>0.1439931563072003</v>
      </c>
      <c r="AM58" s="27">
        <f t="shared" si="21"/>
        <v>0.22000000000000003</v>
      </c>
      <c r="AN58" s="65">
        <f>'Graphiques DI'!$B$82 + 'Graphiques DI'!$B$81</f>
        <v>0.49733375026774096</v>
      </c>
      <c r="AO58" s="37">
        <f>'Graphiques DI'!$B$81</f>
        <v>0.14568510161909229</v>
      </c>
      <c r="AP58" s="37">
        <f>'Graphiques DI'!$B$81</f>
        <v>0.14568510161909229</v>
      </c>
      <c r="AQ58" s="29">
        <f t="shared" si="22"/>
        <v>0.22000000000000003</v>
      </c>
      <c r="AR58" s="65">
        <f>'Graphiques DI'!$B$94 + 'Graphiques DI'!$B$93</f>
        <v>0.51776807482645537</v>
      </c>
      <c r="AS58" s="37">
        <f>'Graphiques DI'!$B$93</f>
        <v>0.15748429104267167</v>
      </c>
      <c r="AT58" s="37">
        <f>'Graphiques DI'!$B$93</f>
        <v>0.15748429104267167</v>
      </c>
      <c r="AU58" s="27">
        <f t="shared" si="23"/>
        <v>0.18000000000000002</v>
      </c>
      <c r="AV58" s="65">
        <f>'Graphiques DI'!$B$106 + 'Graphiques DI'!$B$105</f>
        <v>0.42151917624352131</v>
      </c>
      <c r="AW58" s="37">
        <f>'Graphiques DI'!$B$105</f>
        <v>0.12627593300027815</v>
      </c>
      <c r="AX58" s="37">
        <f>'Graphiques DI'!$B$105</f>
        <v>0.12627593300027815</v>
      </c>
      <c r="AY58" s="29">
        <f t="shared" si="24"/>
        <v>0.22000000000000003</v>
      </c>
      <c r="AZ58" s="65">
        <f>'Graphiques DI'!$B$118 + 'Graphiques DI'!$B$117</f>
        <v>0.56299539567767609</v>
      </c>
      <c r="BA58" s="37">
        <f>'Graphiques DI'!$B$117</f>
        <v>0.15238728756956804</v>
      </c>
      <c r="BB58" s="37">
        <f>'Graphiques DI'!$B$117</f>
        <v>0.15238728756956804</v>
      </c>
      <c r="BC58" s="27">
        <f t="shared" si="25"/>
        <v>0.45999999999999996</v>
      </c>
      <c r="BD58" s="65">
        <f>'Graphiques DI'!$B$130 + 'Graphiques DI'!$B$129</f>
        <v>0.6651031343852678</v>
      </c>
      <c r="BE58" s="37">
        <f>'Graphiques DI'!$B$129</f>
        <v>0.1768193506014839</v>
      </c>
      <c r="BF58" s="37">
        <f>'Graphiques DI'!$B$129</f>
        <v>0.1768193506014839</v>
      </c>
      <c r="BG58" s="29">
        <f t="shared" si="26"/>
        <v>0.39</v>
      </c>
      <c r="BH58" s="65">
        <f>'Graphiques DI'!$B$142 + 'Graphiques DI'!$B$141</f>
        <v>0.82807308937029012</v>
      </c>
      <c r="BI58" s="37">
        <f>'Graphiques DI'!$B$141</f>
        <v>0.16741092720812772</v>
      </c>
      <c r="BJ58" s="37">
        <f>'Graphiques DI'!$B$141</f>
        <v>0.16741092720812772</v>
      </c>
      <c r="BK58" s="27">
        <f t="shared" si="27"/>
        <v>0.37999999999999995</v>
      </c>
      <c r="BL58" s="65">
        <f>'Graphiques DI'!$B$154 + 'Graphiques DI'!$B$153</f>
        <v>0.79631200048020223</v>
      </c>
      <c r="BM58" s="37">
        <f>'Graphiques DI'!$B$153</f>
        <v>0.16058227075047252</v>
      </c>
      <c r="BN58" s="37">
        <f>'Graphiques DI'!$B$153</f>
        <v>0.16058227075047252</v>
      </c>
      <c r="BO58" s="29">
        <f t="shared" si="28"/>
        <v>0.32000000000000006</v>
      </c>
      <c r="BP58" s="65">
        <f>'Graphiques DI'!$B$166 + 'Graphiques DI'!$B$165</f>
        <v>0.86801717940645329</v>
      </c>
      <c r="BQ58" s="37">
        <f>'Graphiques DI'!$B$165</f>
        <v>0.16717934156861533</v>
      </c>
      <c r="BR58" s="37">
        <f>'Graphiques DI'!$B$165</f>
        <v>0.16717934156861533</v>
      </c>
      <c r="BS58" s="27">
        <f t="shared" si="29"/>
        <v>0.29999999999999993</v>
      </c>
      <c r="BT58" s="65">
        <f>'Graphiques DI'!$B$178 + 'Graphiques DI'!$B$177</f>
        <v>0.9076186722789481</v>
      </c>
      <c r="BU58" s="37">
        <f>'Graphiques DI'!$B$177</f>
        <v>0.16514569930597517</v>
      </c>
      <c r="BV58" s="37">
        <f>'Graphiques DI'!$B$177</f>
        <v>0.16514569930597517</v>
      </c>
    </row>
    <row r="59" spans="1:74">
      <c r="A59" s="72">
        <v>43586</v>
      </c>
      <c r="B59" s="68">
        <f t="shared" si="15"/>
        <v>58</v>
      </c>
      <c r="C59" s="19">
        <v>53039655</v>
      </c>
      <c r="D59" s="68" t="e">
        <f>NA()</f>
        <v>#N/A</v>
      </c>
      <c r="E59" s="29">
        <v>0.24</v>
      </c>
      <c r="F59" s="27">
        <v>0.3</v>
      </c>
      <c r="G59" s="29">
        <v>0.14000000000000001</v>
      </c>
      <c r="H59" s="27">
        <v>0.28000000000000003</v>
      </c>
      <c r="I59" s="29">
        <v>0.22</v>
      </c>
      <c r="J59" s="27">
        <v>0.3</v>
      </c>
      <c r="K59" s="29">
        <v>0.32</v>
      </c>
      <c r="L59" s="27">
        <v>0.15</v>
      </c>
      <c r="M59" s="29">
        <v>0.28999999999999998</v>
      </c>
      <c r="N59" s="27">
        <v>0.23</v>
      </c>
      <c r="O59" s="29">
        <v>0.27</v>
      </c>
      <c r="P59" s="27">
        <v>0.34</v>
      </c>
      <c r="Q59" s="29">
        <v>0.48</v>
      </c>
      <c r="R59" s="27">
        <v>0.54</v>
      </c>
      <c r="S59" s="43">
        <f t="shared" si="16"/>
        <v>8.0000000000000016E-2</v>
      </c>
      <c r="T59" s="37">
        <f>'Graphiques DI'!$B$22 + 'Graphiques DI'!$B$21</f>
        <v>0.24394761549869223</v>
      </c>
      <c r="U59" s="37">
        <f>'Graphiques DI'!$B$21</f>
        <v>8.6366534417611163E-2</v>
      </c>
      <c r="V59" s="37">
        <f>'Graphiques DI'!$B$21</f>
        <v>8.6366534417611163E-2</v>
      </c>
      <c r="W59" s="27">
        <f t="shared" si="17"/>
        <v>0.47000000000000003</v>
      </c>
      <c r="X59" s="65">
        <f>'Graphiques DI'!$B$34 + 'Graphiques DI'!$B$33</f>
        <v>0.7914293766543683</v>
      </c>
      <c r="Y59" s="37">
        <f>'Graphiques DI'!$B$33</f>
        <v>0.19746991719490897</v>
      </c>
      <c r="Z59" s="37">
        <f>'Graphiques DI'!$B$33</f>
        <v>0.19746991719490897</v>
      </c>
      <c r="AA59" s="29">
        <f t="shared" si="18"/>
        <v>0.32</v>
      </c>
      <c r="AB59" s="65">
        <f>'Graphiques DI'!$B$46 + 'Graphiques DI'!$B$45</f>
        <v>0.35111461720628612</v>
      </c>
      <c r="AC59" s="37">
        <f>'Graphiques DI'!$B$45</f>
        <v>0.14097948207115094</v>
      </c>
      <c r="AD59" s="37">
        <f>'Graphiques DI'!$B$45</f>
        <v>0.14097948207115094</v>
      </c>
      <c r="AE59" s="27">
        <f t="shared" si="19"/>
        <v>1.9999999999999962E-2</v>
      </c>
      <c r="AF59" s="65">
        <f>'Graphiques DI'!$B$58 + 'Graphiques DI'!$B$57</f>
        <v>0.43779293159103938</v>
      </c>
      <c r="AG59" s="37">
        <f>'Graphiques DI'!$B$57</f>
        <v>0.14198212078022857</v>
      </c>
      <c r="AH59" s="37">
        <f>'Graphiques DI'!$B$57</f>
        <v>0.14198212078022857</v>
      </c>
      <c r="AI59" s="29">
        <f t="shared" si="20"/>
        <v>0.18000000000000002</v>
      </c>
      <c r="AJ59" s="65">
        <f>'Graphiques DI'!$B$70 + 'Graphiques DE'!$B$69</f>
        <v>0.48568952672504123</v>
      </c>
      <c r="AK59" s="37">
        <f>'Graphiques DI'!$B$69</f>
        <v>0.1439931563072003</v>
      </c>
      <c r="AL59" s="37">
        <f>'Graphiques DI'!$B$69</f>
        <v>0.1439931563072003</v>
      </c>
      <c r="AM59" s="27">
        <f t="shared" si="21"/>
        <v>8.0000000000000016E-2</v>
      </c>
      <c r="AN59" s="65">
        <f>'Graphiques DI'!$B$82 + 'Graphiques DI'!$B$81</f>
        <v>0.49733375026774096</v>
      </c>
      <c r="AO59" s="37">
        <f>'Graphiques DI'!$B$81</f>
        <v>0.14568510161909229</v>
      </c>
      <c r="AP59" s="37">
        <f>'Graphiques DI'!$B$81</f>
        <v>0.14568510161909229</v>
      </c>
      <c r="AQ59" s="29">
        <f t="shared" si="22"/>
        <v>0.10999999999999999</v>
      </c>
      <c r="AR59" s="65">
        <f>'Graphiques DI'!$B$94 + 'Graphiques DI'!$B$93</f>
        <v>0.51776807482645537</v>
      </c>
      <c r="AS59" s="37">
        <f>'Graphiques DI'!$B$93</f>
        <v>0.15748429104267167</v>
      </c>
      <c r="AT59" s="37">
        <f>'Graphiques DI'!$B$93</f>
        <v>0.15748429104267167</v>
      </c>
      <c r="AU59" s="27">
        <f t="shared" si="23"/>
        <v>0.31000000000000005</v>
      </c>
      <c r="AV59" s="65">
        <f>'Graphiques DI'!$B$106 + 'Graphiques DI'!$B$105</f>
        <v>0.42151917624352131</v>
      </c>
      <c r="AW59" s="37">
        <f>'Graphiques DI'!$B$105</f>
        <v>0.12627593300027815</v>
      </c>
      <c r="AX59" s="37">
        <f>'Graphiques DI'!$B$105</f>
        <v>0.12627593300027815</v>
      </c>
      <c r="AY59" s="29">
        <f t="shared" si="24"/>
        <v>0.32</v>
      </c>
      <c r="AZ59" s="65">
        <f>'Graphiques DI'!$B$118 + 'Graphiques DI'!$B$117</f>
        <v>0.56299539567767609</v>
      </c>
      <c r="BA59" s="37">
        <f>'Graphiques DI'!$B$117</f>
        <v>0.15238728756956804</v>
      </c>
      <c r="BB59" s="37">
        <f>'Graphiques DI'!$B$117</f>
        <v>0.15238728756956804</v>
      </c>
      <c r="BC59" s="27">
        <f t="shared" si="25"/>
        <v>0.44000000000000006</v>
      </c>
      <c r="BD59" s="65">
        <f>'Graphiques DI'!$B$130 + 'Graphiques DI'!$B$129</f>
        <v>0.6651031343852678</v>
      </c>
      <c r="BE59" s="37">
        <f>'Graphiques DI'!$B$129</f>
        <v>0.1768193506014839</v>
      </c>
      <c r="BF59" s="37">
        <f>'Graphiques DI'!$B$129</f>
        <v>0.1768193506014839</v>
      </c>
      <c r="BG59" s="29">
        <f t="shared" si="26"/>
        <v>0.52</v>
      </c>
      <c r="BH59" s="65">
        <f>'Graphiques DI'!$B$142 + 'Graphiques DI'!$B$141</f>
        <v>0.82807308937029012</v>
      </c>
      <c r="BI59" s="37">
        <f>'Graphiques DI'!$B$141</f>
        <v>0.16741092720812772</v>
      </c>
      <c r="BJ59" s="37">
        <f>'Graphiques DI'!$B$141</f>
        <v>0.16741092720812772</v>
      </c>
      <c r="BK59" s="27">
        <f t="shared" si="27"/>
        <v>0.44</v>
      </c>
      <c r="BL59" s="65">
        <f>'Graphiques DI'!$B$154 + 'Graphiques DI'!$B$153</f>
        <v>0.79631200048020223</v>
      </c>
      <c r="BM59" s="37">
        <f>'Graphiques DI'!$B$153</f>
        <v>0.16058227075047252</v>
      </c>
      <c r="BN59" s="37">
        <f>'Graphiques DI'!$B$153</f>
        <v>0.16058227075047252</v>
      </c>
      <c r="BO59" s="29">
        <f t="shared" si="28"/>
        <v>0.29000000000000004</v>
      </c>
      <c r="BP59" s="65">
        <f>'Graphiques DI'!$B$166 + 'Graphiques DI'!$B$165</f>
        <v>0.86801717940645329</v>
      </c>
      <c r="BQ59" s="37">
        <f>'Graphiques DI'!$B$165</f>
        <v>0.16717934156861533</v>
      </c>
      <c r="BR59" s="37">
        <f>'Graphiques DI'!$B$165</f>
        <v>0.16717934156861533</v>
      </c>
      <c r="BS59" s="27">
        <f t="shared" si="29"/>
        <v>0.24</v>
      </c>
      <c r="BT59" s="65">
        <f>'Graphiques DI'!$B$178 + 'Graphiques DI'!$B$177</f>
        <v>0.9076186722789481</v>
      </c>
      <c r="BU59" s="37">
        <f>'Graphiques DI'!$B$177</f>
        <v>0.16514569930597517</v>
      </c>
      <c r="BV59" s="37">
        <f>'Graphiques DI'!$B$177</f>
        <v>0.16514569930597517</v>
      </c>
    </row>
    <row r="60" spans="1:74">
      <c r="A60" s="72">
        <v>43586</v>
      </c>
      <c r="B60" s="68">
        <f t="shared" si="15"/>
        <v>59</v>
      </c>
      <c r="C60" s="19">
        <v>53049075</v>
      </c>
      <c r="D60" s="68" t="e">
        <f>NA()</f>
        <v>#N/A</v>
      </c>
      <c r="E60" s="29">
        <v>0.32</v>
      </c>
      <c r="F60" s="27">
        <v>0.77</v>
      </c>
      <c r="G60" s="29">
        <v>0.46</v>
      </c>
      <c r="H60" s="27">
        <v>0.3</v>
      </c>
      <c r="I60" s="29">
        <v>0.4</v>
      </c>
      <c r="J60" s="27">
        <v>0.38</v>
      </c>
      <c r="K60" s="29">
        <v>0.43</v>
      </c>
      <c r="L60" s="27">
        <v>0.46</v>
      </c>
      <c r="M60" s="29">
        <v>0.61</v>
      </c>
      <c r="N60" s="27">
        <v>0.67</v>
      </c>
      <c r="O60" s="29">
        <v>0.79</v>
      </c>
      <c r="P60" s="27">
        <v>0.78</v>
      </c>
      <c r="Q60" s="29">
        <v>0.77</v>
      </c>
      <c r="R60" s="27">
        <v>0.78</v>
      </c>
      <c r="S60" s="43">
        <f t="shared" si="16"/>
        <v>0.11000000000000001</v>
      </c>
      <c r="T60" s="37">
        <f>'Graphiques DI'!$B$22 + 'Graphiques DI'!$B$21</f>
        <v>0.24394761549869223</v>
      </c>
      <c r="U60" s="37">
        <f>'Graphiques DI'!$B$21</f>
        <v>8.6366534417611163E-2</v>
      </c>
      <c r="V60" s="37">
        <f>'Graphiques DI'!$B$21</f>
        <v>8.6366534417611163E-2</v>
      </c>
      <c r="W60" s="27">
        <f t="shared" si="17"/>
        <v>0.16999999999999993</v>
      </c>
      <c r="X60" s="65">
        <f>'Graphiques DI'!$B$34 + 'Graphiques DI'!$B$33</f>
        <v>0.7914293766543683</v>
      </c>
      <c r="Y60" s="37">
        <f>'Graphiques DI'!$B$33</f>
        <v>0.19746991719490897</v>
      </c>
      <c r="Z60" s="37">
        <f>'Graphiques DI'!$B$33</f>
        <v>0.19746991719490897</v>
      </c>
      <c r="AA60" s="29">
        <f t="shared" si="18"/>
        <v>0.29000000000000004</v>
      </c>
      <c r="AB60" s="65">
        <f>'Graphiques DI'!$B$46 + 'Graphiques DI'!$B$45</f>
        <v>0.35111461720628612</v>
      </c>
      <c r="AC60" s="37">
        <f>'Graphiques DI'!$B$45</f>
        <v>0.14097948207115094</v>
      </c>
      <c r="AD60" s="37">
        <f>'Graphiques DI'!$B$45</f>
        <v>0.14097948207115094</v>
      </c>
      <c r="AE60" s="27">
        <f t="shared" si="19"/>
        <v>0.31</v>
      </c>
      <c r="AF60" s="65">
        <f>'Graphiques DI'!$B$58 + 'Graphiques DI'!$B$57</f>
        <v>0.43779293159103938</v>
      </c>
      <c r="AG60" s="37">
        <f>'Graphiques DI'!$B$57</f>
        <v>0.14198212078022857</v>
      </c>
      <c r="AH60" s="37">
        <f>'Graphiques DI'!$B$57</f>
        <v>0.14198212078022857</v>
      </c>
      <c r="AI60" s="29">
        <f t="shared" si="20"/>
        <v>1.9999999999999962E-2</v>
      </c>
      <c r="AJ60" s="65">
        <f>'Graphiques DI'!$B$70 + 'Graphiques DE'!$B$69</f>
        <v>0.48568952672504123</v>
      </c>
      <c r="AK60" s="37">
        <f>'Graphiques DI'!$B$69</f>
        <v>0.1439931563072003</v>
      </c>
      <c r="AL60" s="37">
        <f>'Graphiques DI'!$B$69</f>
        <v>0.1439931563072003</v>
      </c>
      <c r="AM60" s="27">
        <f t="shared" si="21"/>
        <v>0.18999999999999995</v>
      </c>
      <c r="AN60" s="65">
        <f>'Graphiques DI'!$B$82 + 'Graphiques DI'!$B$81</f>
        <v>0.49733375026774096</v>
      </c>
      <c r="AO60" s="37">
        <f>'Graphiques DI'!$B$81</f>
        <v>0.14568510161909229</v>
      </c>
      <c r="AP60" s="37">
        <f>'Graphiques DI'!$B$81</f>
        <v>0.14568510161909229</v>
      </c>
      <c r="AQ60" s="29">
        <f t="shared" si="22"/>
        <v>0.15999999999999998</v>
      </c>
      <c r="AR60" s="65">
        <f>'Graphiques DI'!$B$94 + 'Graphiques DI'!$B$93</f>
        <v>0.51776807482645537</v>
      </c>
      <c r="AS60" s="37">
        <f>'Graphiques DI'!$B$93</f>
        <v>0.15748429104267167</v>
      </c>
      <c r="AT60" s="37">
        <f>'Graphiques DI'!$B$93</f>
        <v>0.15748429104267167</v>
      </c>
      <c r="AU60" s="27">
        <f t="shared" si="23"/>
        <v>0.13</v>
      </c>
      <c r="AV60" s="65">
        <f>'Graphiques DI'!$B$106 + 'Graphiques DI'!$B$105</f>
        <v>0.42151917624352131</v>
      </c>
      <c r="AW60" s="37">
        <f>'Graphiques DI'!$B$105</f>
        <v>0.12627593300027815</v>
      </c>
      <c r="AX60" s="37">
        <f>'Graphiques DI'!$B$105</f>
        <v>0.12627593300027815</v>
      </c>
      <c r="AY60" s="29">
        <f t="shared" si="24"/>
        <v>5.9999999999999942E-2</v>
      </c>
      <c r="AZ60" s="65">
        <f>'Graphiques DI'!$B$118 + 'Graphiques DI'!$B$117</f>
        <v>0.56299539567767609</v>
      </c>
      <c r="BA60" s="37">
        <f>'Graphiques DI'!$B$117</f>
        <v>0.15238728756956804</v>
      </c>
      <c r="BB60" s="37">
        <f>'Graphiques DI'!$B$117</f>
        <v>0.15238728756956804</v>
      </c>
      <c r="BC60" s="27">
        <f t="shared" si="25"/>
        <v>8.0000000000000071E-2</v>
      </c>
      <c r="BD60" s="65">
        <f>'Graphiques DI'!$B$130 + 'Graphiques DI'!$B$129</f>
        <v>0.6651031343852678</v>
      </c>
      <c r="BE60" s="37">
        <f>'Graphiques DI'!$B$129</f>
        <v>0.1768193506014839</v>
      </c>
      <c r="BF60" s="37">
        <f>'Graphiques DI'!$B$129</f>
        <v>0.1768193506014839</v>
      </c>
      <c r="BG60" s="29">
        <f t="shared" si="26"/>
        <v>0.35000000000000003</v>
      </c>
      <c r="BH60" s="65">
        <f>'Graphiques DI'!$B$142 + 'Graphiques DI'!$B$141</f>
        <v>0.82807308937029012</v>
      </c>
      <c r="BI60" s="37">
        <f>'Graphiques DI'!$B$141</f>
        <v>0.16741092720812772</v>
      </c>
      <c r="BJ60" s="37">
        <f>'Graphiques DI'!$B$141</f>
        <v>0.16741092720812772</v>
      </c>
      <c r="BK60" s="27">
        <f t="shared" si="27"/>
        <v>0.36000000000000004</v>
      </c>
      <c r="BL60" s="65">
        <f>'Graphiques DI'!$B$154 + 'Graphiques DI'!$B$153</f>
        <v>0.79631200048020223</v>
      </c>
      <c r="BM60" s="37">
        <f>'Graphiques DI'!$B$153</f>
        <v>0.16058227075047252</v>
      </c>
      <c r="BN60" s="37">
        <f>'Graphiques DI'!$B$153</f>
        <v>0.16058227075047252</v>
      </c>
      <c r="BO60" s="29">
        <f t="shared" si="28"/>
        <v>0.35000000000000003</v>
      </c>
      <c r="BP60" s="65">
        <f>'Graphiques DI'!$B$166 + 'Graphiques DI'!$B$165</f>
        <v>0.86801717940645329</v>
      </c>
      <c r="BQ60" s="37">
        <f>'Graphiques DI'!$B$165</f>
        <v>0.16717934156861533</v>
      </c>
      <c r="BR60" s="37">
        <f>'Graphiques DI'!$B$165</f>
        <v>0.16717934156861533</v>
      </c>
      <c r="BS60" s="27">
        <f t="shared" si="29"/>
        <v>0.22999999999999998</v>
      </c>
      <c r="BT60" s="65">
        <f>'Graphiques DI'!$B$178 + 'Graphiques DI'!$B$177</f>
        <v>0.9076186722789481</v>
      </c>
      <c r="BU60" s="37">
        <f>'Graphiques DI'!$B$177</f>
        <v>0.16514569930597517</v>
      </c>
      <c r="BV60" s="37">
        <f>'Graphiques DI'!$B$177</f>
        <v>0.16514569930597517</v>
      </c>
    </row>
    <row r="61" spans="1:74">
      <c r="A61" s="72">
        <v>43586</v>
      </c>
      <c r="B61" s="68">
        <f t="shared" si="15"/>
        <v>60</v>
      </c>
      <c r="C61" s="19">
        <v>53039662</v>
      </c>
      <c r="D61" s="68" t="e">
        <f>NA()</f>
        <v>#N/A</v>
      </c>
      <c r="E61" s="29">
        <v>0.21</v>
      </c>
      <c r="F61" s="27">
        <v>0.94</v>
      </c>
      <c r="G61" s="29">
        <v>0.17</v>
      </c>
      <c r="H61" s="27">
        <v>0.61</v>
      </c>
      <c r="I61" s="29">
        <v>0.42</v>
      </c>
      <c r="J61" s="27">
        <v>0.56999999999999995</v>
      </c>
      <c r="K61" s="29">
        <v>0.59</v>
      </c>
      <c r="L61" s="27">
        <v>0.33</v>
      </c>
      <c r="M61" s="29">
        <v>0.55000000000000004</v>
      </c>
      <c r="N61" s="27">
        <v>0.59</v>
      </c>
      <c r="O61" s="29">
        <v>0.44</v>
      </c>
      <c r="P61" s="27">
        <v>0.42</v>
      </c>
      <c r="Q61" s="29">
        <v>0.42</v>
      </c>
      <c r="R61" s="27">
        <v>0.55000000000000004</v>
      </c>
      <c r="S61" s="43">
        <f t="shared" si="16"/>
        <v>9.9999999999999992E-2</v>
      </c>
      <c r="T61" s="37">
        <f>'Graphiques DI'!$B$22 + 'Graphiques DI'!$B$21</f>
        <v>0.24394761549869223</v>
      </c>
      <c r="U61" s="37">
        <f>'Graphiques DI'!$B$21</f>
        <v>8.6366534417611163E-2</v>
      </c>
      <c r="V61" s="37">
        <f>'Graphiques DI'!$B$21</f>
        <v>8.6366534417611163E-2</v>
      </c>
      <c r="W61" s="27">
        <f t="shared" si="17"/>
        <v>0.3899999999999999</v>
      </c>
      <c r="X61" s="65">
        <f>'Graphiques DI'!$B$34 + 'Graphiques DI'!$B$33</f>
        <v>0.7914293766543683</v>
      </c>
      <c r="Y61" s="37">
        <f>'Graphiques DI'!$B$33</f>
        <v>0.19746991719490897</v>
      </c>
      <c r="Z61" s="37">
        <f>'Graphiques DI'!$B$33</f>
        <v>0.19746991719490897</v>
      </c>
      <c r="AA61" s="29">
        <f t="shared" si="18"/>
        <v>0.23999999999999996</v>
      </c>
      <c r="AB61" s="65">
        <f>'Graphiques DI'!$B$46 + 'Graphiques DI'!$B$45</f>
        <v>0.35111461720628612</v>
      </c>
      <c r="AC61" s="37">
        <f>'Graphiques DI'!$B$45</f>
        <v>0.14097948207115094</v>
      </c>
      <c r="AD61" s="37">
        <f>'Graphiques DI'!$B$45</f>
        <v>0.14097948207115094</v>
      </c>
      <c r="AE61" s="27">
        <f t="shared" si="19"/>
        <v>0.32</v>
      </c>
      <c r="AF61" s="65">
        <f>'Graphiques DI'!$B$58 + 'Graphiques DI'!$B$57</f>
        <v>0.43779293159103938</v>
      </c>
      <c r="AG61" s="37">
        <f>'Graphiques DI'!$B$57</f>
        <v>0.14198212078022857</v>
      </c>
      <c r="AH61" s="37">
        <f>'Graphiques DI'!$B$57</f>
        <v>0.14198212078022857</v>
      </c>
      <c r="AI61" s="29">
        <f t="shared" si="20"/>
        <v>0.21</v>
      </c>
      <c r="AJ61" s="65">
        <f>'Graphiques DI'!$B$70 + 'Graphiques DE'!$B$69</f>
        <v>0.48568952672504123</v>
      </c>
      <c r="AK61" s="37">
        <f>'Graphiques DI'!$B$69</f>
        <v>0.1439931563072003</v>
      </c>
      <c r="AL61" s="37">
        <f>'Graphiques DI'!$B$69</f>
        <v>0.1439931563072003</v>
      </c>
      <c r="AM61" s="27">
        <f t="shared" si="21"/>
        <v>0.22999999999999993</v>
      </c>
      <c r="AN61" s="65">
        <f>'Graphiques DI'!$B$82 + 'Graphiques DI'!$B$81</f>
        <v>0.49733375026774096</v>
      </c>
      <c r="AO61" s="37">
        <f>'Graphiques DI'!$B$81</f>
        <v>0.14568510161909229</v>
      </c>
      <c r="AP61" s="37">
        <f>'Graphiques DI'!$B$81</f>
        <v>0.14568510161909229</v>
      </c>
      <c r="AQ61" s="29">
        <f t="shared" si="22"/>
        <v>0.26999999999999996</v>
      </c>
      <c r="AR61" s="65">
        <f>'Graphiques DI'!$B$94 + 'Graphiques DI'!$B$93</f>
        <v>0.51776807482645537</v>
      </c>
      <c r="AS61" s="37">
        <f>'Graphiques DI'!$B$93</f>
        <v>0.15748429104267167</v>
      </c>
      <c r="AT61" s="37">
        <f>'Graphiques DI'!$B$93</f>
        <v>0.15748429104267167</v>
      </c>
      <c r="AU61" s="27">
        <f t="shared" si="23"/>
        <v>0.1</v>
      </c>
      <c r="AV61" s="65">
        <f>'Graphiques DI'!$B$106 + 'Graphiques DI'!$B$105</f>
        <v>0.42151917624352131</v>
      </c>
      <c r="AW61" s="37">
        <f>'Graphiques DI'!$B$105</f>
        <v>0.12627593300027815</v>
      </c>
      <c r="AX61" s="37">
        <f>'Graphiques DI'!$B$105</f>
        <v>0.12627593300027815</v>
      </c>
      <c r="AY61" s="29">
        <f t="shared" si="24"/>
        <v>0.20000000000000007</v>
      </c>
      <c r="AZ61" s="65">
        <f>'Graphiques DI'!$B$118 + 'Graphiques DI'!$B$117</f>
        <v>0.56299539567767609</v>
      </c>
      <c r="BA61" s="37">
        <f>'Graphiques DI'!$B$117</f>
        <v>0.15238728756956804</v>
      </c>
      <c r="BB61" s="37">
        <f>'Graphiques DI'!$B$117</f>
        <v>0.15238728756956804</v>
      </c>
      <c r="BC61" s="27">
        <f t="shared" si="25"/>
        <v>0.18</v>
      </c>
      <c r="BD61" s="65">
        <f>'Graphiques DI'!$B$130 + 'Graphiques DI'!$B$129</f>
        <v>0.6651031343852678</v>
      </c>
      <c r="BE61" s="37">
        <f>'Graphiques DI'!$B$129</f>
        <v>0.1768193506014839</v>
      </c>
      <c r="BF61" s="37">
        <f>'Graphiques DI'!$B$129</f>
        <v>0.1768193506014839</v>
      </c>
      <c r="BG61" s="29">
        <f t="shared" si="26"/>
        <v>0.27999999999999997</v>
      </c>
      <c r="BH61" s="65">
        <f>'Graphiques DI'!$B$142 + 'Graphiques DI'!$B$141</f>
        <v>0.82807308937029012</v>
      </c>
      <c r="BI61" s="37">
        <f>'Graphiques DI'!$B$141</f>
        <v>0.16741092720812772</v>
      </c>
      <c r="BJ61" s="37">
        <f>'Graphiques DI'!$B$141</f>
        <v>0.16741092720812772</v>
      </c>
      <c r="BK61" s="27">
        <f t="shared" si="27"/>
        <v>0.26000000000000006</v>
      </c>
      <c r="BL61" s="65">
        <f>'Graphiques DI'!$B$154 + 'Graphiques DI'!$B$153</f>
        <v>0.79631200048020223</v>
      </c>
      <c r="BM61" s="37">
        <f>'Graphiques DI'!$B$153</f>
        <v>0.16058227075047252</v>
      </c>
      <c r="BN61" s="37">
        <f>'Graphiques DI'!$B$153</f>
        <v>0.16058227075047252</v>
      </c>
      <c r="BO61" s="29">
        <f t="shared" si="28"/>
        <v>0.24000000000000005</v>
      </c>
      <c r="BP61" s="65">
        <f>'Graphiques DI'!$B$166 + 'Graphiques DI'!$B$165</f>
        <v>0.86801717940645329</v>
      </c>
      <c r="BQ61" s="37">
        <f>'Graphiques DI'!$B$165</f>
        <v>0.16717934156861533</v>
      </c>
      <c r="BR61" s="37">
        <f>'Graphiques DI'!$B$165</f>
        <v>0.16717934156861533</v>
      </c>
      <c r="BS61" s="27">
        <f t="shared" si="29"/>
        <v>6.9999999999999951E-2</v>
      </c>
      <c r="BT61" s="65">
        <f>'Graphiques DI'!$B$178 + 'Graphiques DI'!$B$177</f>
        <v>0.9076186722789481</v>
      </c>
      <c r="BU61" s="37">
        <f>'Graphiques DI'!$B$177</f>
        <v>0.16514569930597517</v>
      </c>
      <c r="BV61" s="37">
        <f>'Graphiques DI'!$B$177</f>
        <v>0.16514569930597517</v>
      </c>
    </row>
    <row r="62" spans="1:74">
      <c r="A62" s="72">
        <v>43586</v>
      </c>
      <c r="B62" s="68">
        <f t="shared" si="15"/>
        <v>61</v>
      </c>
      <c r="C62" s="19">
        <v>53057712</v>
      </c>
      <c r="D62" s="68" t="e">
        <f>NA()</f>
        <v>#N/A</v>
      </c>
      <c r="E62" s="29">
        <v>0.11</v>
      </c>
      <c r="F62" s="27">
        <v>0.55000000000000004</v>
      </c>
      <c r="G62" s="29">
        <v>0.41</v>
      </c>
      <c r="H62" s="27">
        <v>0.28999999999999998</v>
      </c>
      <c r="I62" s="29">
        <v>0.21</v>
      </c>
      <c r="J62" s="27">
        <v>0.34</v>
      </c>
      <c r="K62" s="29">
        <v>0.32</v>
      </c>
      <c r="L62" s="27">
        <v>0.23</v>
      </c>
      <c r="M62" s="29">
        <v>0.35</v>
      </c>
      <c r="N62" s="27">
        <v>0.41</v>
      </c>
      <c r="O62" s="29">
        <v>0.72</v>
      </c>
      <c r="P62" s="27">
        <v>0.68</v>
      </c>
      <c r="Q62" s="29">
        <v>0.66</v>
      </c>
      <c r="R62" s="27">
        <v>0.62</v>
      </c>
      <c r="S62" s="43">
        <f t="shared" si="16"/>
        <v>3.9999999999999994E-2</v>
      </c>
      <c r="T62" s="37">
        <f>'Graphiques DI'!$B$22 + 'Graphiques DI'!$B$21</f>
        <v>0.24394761549869223</v>
      </c>
      <c r="U62" s="37">
        <f>'Graphiques DI'!$B$21</f>
        <v>8.6366534417611163E-2</v>
      </c>
      <c r="V62" s="37">
        <f>'Graphiques DI'!$B$21</f>
        <v>8.6366534417611163E-2</v>
      </c>
      <c r="W62" s="27">
        <f t="shared" si="17"/>
        <v>0.11000000000000004</v>
      </c>
      <c r="X62" s="65">
        <f>'Graphiques DI'!$B$34 + 'Graphiques DI'!$B$33</f>
        <v>0.7914293766543683</v>
      </c>
      <c r="Y62" s="37">
        <f>'Graphiques DI'!$B$33</f>
        <v>0.19746991719490897</v>
      </c>
      <c r="Z62" s="37">
        <f>'Graphiques DI'!$B$33</f>
        <v>0.19746991719490897</v>
      </c>
      <c r="AA62" s="29">
        <f t="shared" si="18"/>
        <v>0.40599999999999997</v>
      </c>
      <c r="AB62" s="65">
        <f>'Graphiques DI'!$B$46 + 'Graphiques DI'!$B$45</f>
        <v>0.35111461720628612</v>
      </c>
      <c r="AC62" s="37">
        <f>'Graphiques DI'!$B$45</f>
        <v>0.14097948207115094</v>
      </c>
      <c r="AD62" s="37">
        <f>'Graphiques DI'!$B$45</f>
        <v>0.14097948207115094</v>
      </c>
      <c r="AE62" s="27">
        <f t="shared" si="19"/>
        <v>2.0000000000000018E-2</v>
      </c>
      <c r="AF62" s="65">
        <f>'Graphiques DI'!$B$58 + 'Graphiques DI'!$B$57</f>
        <v>0.43779293159103938</v>
      </c>
      <c r="AG62" s="37">
        <f>'Graphiques DI'!$B$57</f>
        <v>0.14198212078022857</v>
      </c>
      <c r="AH62" s="37">
        <f>'Graphiques DI'!$B$57</f>
        <v>0.14198212078022857</v>
      </c>
      <c r="AI62" s="29">
        <f t="shared" si="20"/>
        <v>7.0000000000000034E-2</v>
      </c>
      <c r="AJ62" s="65">
        <f>'Graphiques DI'!$B$70 + 'Graphiques DE'!$B$69</f>
        <v>0.48568952672504123</v>
      </c>
      <c r="AK62" s="37">
        <f>'Graphiques DI'!$B$69</f>
        <v>0.1439931563072003</v>
      </c>
      <c r="AL62" s="37">
        <f>'Graphiques DI'!$B$69</f>
        <v>0.1439931563072003</v>
      </c>
      <c r="AM62" s="27">
        <f t="shared" si="21"/>
        <v>1.9999999999999962E-2</v>
      </c>
      <c r="AN62" s="65">
        <f>'Graphiques DI'!$B$82 + 'Graphiques DI'!$B$81</f>
        <v>0.49733375026774096</v>
      </c>
      <c r="AO62" s="37">
        <f>'Graphiques DI'!$B$81</f>
        <v>0.14568510161909229</v>
      </c>
      <c r="AP62" s="37">
        <f>'Graphiques DI'!$B$81</f>
        <v>0.14568510161909229</v>
      </c>
      <c r="AQ62" s="29">
        <f t="shared" si="22"/>
        <v>3.999999999999998E-2</v>
      </c>
      <c r="AR62" s="65">
        <f>'Graphiques DI'!$B$94 + 'Graphiques DI'!$B$93</f>
        <v>0.51776807482645537</v>
      </c>
      <c r="AS62" s="37">
        <f>'Graphiques DI'!$B$93</f>
        <v>0.15748429104267167</v>
      </c>
      <c r="AT62" s="37">
        <f>'Graphiques DI'!$B$93</f>
        <v>0.15748429104267167</v>
      </c>
      <c r="AU62" s="27">
        <f t="shared" si="23"/>
        <v>6.9999999999999979E-2</v>
      </c>
      <c r="AV62" s="65">
        <f>'Graphiques DI'!$B$106 + 'Graphiques DI'!$B$105</f>
        <v>0.42151917624352131</v>
      </c>
      <c r="AW62" s="37">
        <f>'Graphiques DI'!$B$105</f>
        <v>0.12627593300027815</v>
      </c>
      <c r="AX62" s="37">
        <f>'Graphiques DI'!$B$105</f>
        <v>0.12627593300027815</v>
      </c>
      <c r="AY62" s="29">
        <f t="shared" si="24"/>
        <v>0.12</v>
      </c>
      <c r="AZ62" s="65">
        <f>'Graphiques DI'!$B$118 + 'Graphiques DI'!$B$117</f>
        <v>0.56299539567767609</v>
      </c>
      <c r="BA62" s="37">
        <f>'Graphiques DI'!$B$117</f>
        <v>0.15238728756956804</v>
      </c>
      <c r="BB62" s="37">
        <f>'Graphiques DI'!$B$117</f>
        <v>0.15238728756956804</v>
      </c>
      <c r="BC62" s="27">
        <f t="shared" si="25"/>
        <v>1.9999999999999962E-2</v>
      </c>
      <c r="BD62" s="65">
        <f>'Graphiques DI'!$B$130 + 'Graphiques DI'!$B$129</f>
        <v>0.6651031343852678</v>
      </c>
      <c r="BE62" s="37">
        <f>'Graphiques DI'!$B$129</f>
        <v>0.1768193506014839</v>
      </c>
      <c r="BF62" s="37">
        <f>'Graphiques DI'!$B$129</f>
        <v>0.1768193506014839</v>
      </c>
      <c r="BG62" s="29">
        <f t="shared" si="26"/>
        <v>0.17999999999999994</v>
      </c>
      <c r="BH62" s="65">
        <f>'Graphiques DI'!$B$142 + 'Graphiques DI'!$B$141</f>
        <v>0.82807308937029012</v>
      </c>
      <c r="BI62" s="37">
        <f>'Graphiques DI'!$B$141</f>
        <v>0.16741092720812772</v>
      </c>
      <c r="BJ62" s="37">
        <f>'Graphiques DI'!$B$141</f>
        <v>0.16741092720812772</v>
      </c>
      <c r="BK62" s="27">
        <f t="shared" si="27"/>
        <v>0.12</v>
      </c>
      <c r="BL62" s="65">
        <f>'Graphiques DI'!$B$154 + 'Graphiques DI'!$B$153</f>
        <v>0.79631200048020223</v>
      </c>
      <c r="BM62" s="37">
        <f>'Graphiques DI'!$B$153</f>
        <v>0.16058227075047252</v>
      </c>
      <c r="BN62" s="37">
        <f>'Graphiques DI'!$B$153</f>
        <v>0.16058227075047252</v>
      </c>
      <c r="BO62" s="29">
        <f t="shared" si="28"/>
        <v>9.9999999999999978E-2</v>
      </c>
      <c r="BP62" s="65">
        <f>'Graphiques DI'!$B$166 + 'Graphiques DI'!$B$165</f>
        <v>0.86801717940645329</v>
      </c>
      <c r="BQ62" s="37">
        <f>'Graphiques DI'!$B$165</f>
        <v>0.16717934156861533</v>
      </c>
      <c r="BR62" s="37">
        <f>'Graphiques DI'!$B$165</f>
        <v>0.16717934156861533</v>
      </c>
      <c r="BS62" s="27">
        <f t="shared" si="29"/>
        <v>1.0000000000000009E-2</v>
      </c>
      <c r="BT62" s="65">
        <f>'Graphiques DI'!$B$178 + 'Graphiques DI'!$B$177</f>
        <v>0.9076186722789481</v>
      </c>
      <c r="BU62" s="37">
        <f>'Graphiques DI'!$B$177</f>
        <v>0.16514569930597517</v>
      </c>
      <c r="BV62" s="37">
        <f>'Graphiques DI'!$B$177</f>
        <v>0.16514569930597517</v>
      </c>
    </row>
    <row r="63" spans="1:74">
      <c r="A63" s="72">
        <v>43586</v>
      </c>
      <c r="B63" s="68">
        <f t="shared" si="15"/>
        <v>62</v>
      </c>
      <c r="C63" s="19">
        <v>53053406</v>
      </c>
      <c r="D63" s="68" t="e">
        <f>NA()</f>
        <v>#N/A</v>
      </c>
      <c r="E63" s="29">
        <v>0.15</v>
      </c>
      <c r="F63" s="27">
        <v>0.44</v>
      </c>
      <c r="G63" s="29">
        <v>4.0000000000000001E-3</v>
      </c>
      <c r="H63" s="27">
        <v>0.31</v>
      </c>
      <c r="I63" s="29">
        <v>0.28000000000000003</v>
      </c>
      <c r="J63" s="27">
        <v>0.36</v>
      </c>
      <c r="K63" s="29">
        <v>0.36</v>
      </c>
      <c r="L63" s="27">
        <v>0.3</v>
      </c>
      <c r="M63" s="29">
        <v>0.47</v>
      </c>
      <c r="N63" s="27">
        <v>0.39</v>
      </c>
      <c r="O63" s="29">
        <v>0.54</v>
      </c>
      <c r="P63" s="27">
        <v>0.56000000000000005</v>
      </c>
      <c r="Q63" s="29">
        <v>0.56000000000000005</v>
      </c>
      <c r="R63" s="27">
        <v>0.61</v>
      </c>
      <c r="S63" s="43">
        <f t="shared" si="16"/>
        <v>1.0000000000000009E-2</v>
      </c>
      <c r="T63" s="37">
        <f>'Graphiques DI'!$B$22 + 'Graphiques DI'!$B$21</f>
        <v>0.24394761549869223</v>
      </c>
      <c r="U63" s="37">
        <f>'Graphiques DI'!$B$21</f>
        <v>8.6366534417611163E-2</v>
      </c>
      <c r="V63" s="37">
        <f>'Graphiques DI'!$B$21</f>
        <v>8.6366534417611163E-2</v>
      </c>
      <c r="W63" s="27">
        <f t="shared" si="17"/>
        <v>0.15999999999999998</v>
      </c>
      <c r="X63" s="65">
        <f>'Graphiques DI'!$B$34 + 'Graphiques DI'!$B$33</f>
        <v>0.7914293766543683</v>
      </c>
      <c r="Y63" s="37">
        <f>'Graphiques DI'!$B$33</f>
        <v>0.19746991719490897</v>
      </c>
      <c r="Z63" s="37">
        <f>'Graphiques DI'!$B$33</f>
        <v>0.19746991719490897</v>
      </c>
      <c r="AA63" s="29">
        <f t="shared" si="18"/>
        <v>0.11599999999999999</v>
      </c>
      <c r="AB63" s="65">
        <f>'Graphiques DI'!$B$46 + 'Graphiques DI'!$B$45</f>
        <v>0.35111461720628612</v>
      </c>
      <c r="AC63" s="37">
        <f>'Graphiques DI'!$B$45</f>
        <v>0.14097948207115094</v>
      </c>
      <c r="AD63" s="37">
        <f>'Graphiques DI'!$B$45</f>
        <v>0.14097948207115094</v>
      </c>
      <c r="AE63" s="27">
        <f t="shared" si="19"/>
        <v>0.09</v>
      </c>
      <c r="AF63" s="65">
        <f>'Graphiques DI'!$B$58 + 'Graphiques DI'!$B$57</f>
        <v>0.43779293159103938</v>
      </c>
      <c r="AG63" s="37">
        <f>'Graphiques DI'!$B$57</f>
        <v>0.14198212078022857</v>
      </c>
      <c r="AH63" s="37">
        <f>'Graphiques DI'!$B$57</f>
        <v>0.14198212078022857</v>
      </c>
      <c r="AI63" s="29">
        <f t="shared" si="20"/>
        <v>3.0000000000000027E-2</v>
      </c>
      <c r="AJ63" s="65">
        <f>'Graphiques DI'!$B$70 + 'Graphiques DE'!$B$69</f>
        <v>0.48568952672504123</v>
      </c>
      <c r="AK63" s="37">
        <f>'Graphiques DI'!$B$69</f>
        <v>0.1439931563072003</v>
      </c>
      <c r="AL63" s="37">
        <f>'Graphiques DI'!$B$69</f>
        <v>0.1439931563072003</v>
      </c>
      <c r="AM63" s="27">
        <f t="shared" si="21"/>
        <v>0.15</v>
      </c>
      <c r="AN63" s="65">
        <f>'Graphiques DI'!$B$82 + 'Graphiques DI'!$B$81</f>
        <v>0.49733375026774096</v>
      </c>
      <c r="AO63" s="37">
        <f>'Graphiques DI'!$B$81</f>
        <v>0.14568510161909229</v>
      </c>
      <c r="AP63" s="37">
        <f>'Graphiques DI'!$B$81</f>
        <v>0.14568510161909229</v>
      </c>
      <c r="AQ63" s="29">
        <f t="shared" si="22"/>
        <v>7.999999999999996E-2</v>
      </c>
      <c r="AR63" s="65">
        <f>'Graphiques DI'!$B$94 + 'Graphiques DI'!$B$93</f>
        <v>0.51776807482645537</v>
      </c>
      <c r="AS63" s="37">
        <f>'Graphiques DI'!$B$93</f>
        <v>0.15748429104267167</v>
      </c>
      <c r="AT63" s="37">
        <f>'Graphiques DI'!$B$93</f>
        <v>0.15748429104267167</v>
      </c>
      <c r="AU63" s="27">
        <f t="shared" si="23"/>
        <v>4.9999999999999989E-2</v>
      </c>
      <c r="AV63" s="65">
        <f>'Graphiques DI'!$B$106 + 'Graphiques DI'!$B$105</f>
        <v>0.42151917624352131</v>
      </c>
      <c r="AW63" s="37">
        <f>'Graphiques DI'!$B$105</f>
        <v>0.12627593300027815</v>
      </c>
      <c r="AX63" s="37">
        <f>'Graphiques DI'!$B$105</f>
        <v>0.12627593300027815</v>
      </c>
      <c r="AY63" s="29">
        <f t="shared" si="24"/>
        <v>2.9999999999999971E-2</v>
      </c>
      <c r="AZ63" s="65">
        <f>'Graphiques DI'!$B$118 + 'Graphiques DI'!$B$117</f>
        <v>0.56299539567767609</v>
      </c>
      <c r="BA63" s="37">
        <f>'Graphiques DI'!$B$117</f>
        <v>0.15238728756956804</v>
      </c>
      <c r="BB63" s="37">
        <f>'Graphiques DI'!$B$117</f>
        <v>0.15238728756956804</v>
      </c>
      <c r="BC63" s="27">
        <f t="shared" si="25"/>
        <v>0.10999999999999999</v>
      </c>
      <c r="BD63" s="65">
        <f>'Graphiques DI'!$B$130 + 'Graphiques DI'!$B$129</f>
        <v>0.6651031343852678</v>
      </c>
      <c r="BE63" s="37">
        <f>'Graphiques DI'!$B$129</f>
        <v>0.1768193506014839</v>
      </c>
      <c r="BF63" s="37">
        <f>'Graphiques DI'!$B$129</f>
        <v>0.1768193506014839</v>
      </c>
      <c r="BG63" s="29">
        <f t="shared" si="26"/>
        <v>4.9999999999999933E-2</v>
      </c>
      <c r="BH63" s="65">
        <f>'Graphiques DI'!$B$142 + 'Graphiques DI'!$B$141</f>
        <v>0.82807308937029012</v>
      </c>
      <c r="BI63" s="37">
        <f>'Graphiques DI'!$B$141</f>
        <v>0.16741092720812772</v>
      </c>
      <c r="BJ63" s="37">
        <f>'Graphiques DI'!$B$141</f>
        <v>0.16741092720812772</v>
      </c>
      <c r="BK63" s="27">
        <f t="shared" si="27"/>
        <v>2.9999999999999916E-2</v>
      </c>
      <c r="BL63" s="65">
        <f>'Graphiques DI'!$B$154 + 'Graphiques DI'!$B$153</f>
        <v>0.79631200048020223</v>
      </c>
      <c r="BM63" s="37">
        <f>'Graphiques DI'!$B$153</f>
        <v>0.16058227075047252</v>
      </c>
      <c r="BN63" s="37">
        <f>'Graphiques DI'!$B$153</f>
        <v>0.16058227075047252</v>
      </c>
      <c r="BO63" s="29">
        <f t="shared" si="28"/>
        <v>6.9999999999999951E-2</v>
      </c>
      <c r="BP63" s="65">
        <f>'Graphiques DI'!$B$166 + 'Graphiques DI'!$B$165</f>
        <v>0.86801717940645329</v>
      </c>
      <c r="BQ63" s="37">
        <f>'Graphiques DI'!$B$165</f>
        <v>0.16717934156861533</v>
      </c>
      <c r="BR63" s="37">
        <f>'Graphiques DI'!$B$165</f>
        <v>0.16717934156861533</v>
      </c>
      <c r="BS63" s="27">
        <f t="shared" si="29"/>
        <v>3.0000000000000027E-2</v>
      </c>
      <c r="BT63" s="65">
        <f>'Graphiques DI'!$B$178 + 'Graphiques DI'!$B$177</f>
        <v>0.9076186722789481</v>
      </c>
      <c r="BU63" s="37">
        <f>'Graphiques DI'!$B$177</f>
        <v>0.16514569930597517</v>
      </c>
      <c r="BV63" s="37">
        <f>'Graphiques DI'!$B$177</f>
        <v>0.16514569930597517</v>
      </c>
    </row>
    <row r="64" spans="1:74">
      <c r="A64" s="72">
        <v>43586</v>
      </c>
      <c r="B64" s="68">
        <f t="shared" si="15"/>
        <v>63</v>
      </c>
      <c r="C64" s="19">
        <v>53064446</v>
      </c>
      <c r="D64" s="68" t="e">
        <f>NA()</f>
        <v>#N/A</v>
      </c>
      <c r="E64" s="29">
        <v>0.16</v>
      </c>
      <c r="F64" s="27">
        <v>0.6</v>
      </c>
      <c r="G64" s="29">
        <v>0.12</v>
      </c>
      <c r="H64" s="27">
        <v>0.22</v>
      </c>
      <c r="I64" s="29">
        <v>0.25</v>
      </c>
      <c r="J64" s="27">
        <v>0.21</v>
      </c>
      <c r="K64" s="29">
        <v>0.28000000000000003</v>
      </c>
      <c r="L64" s="27">
        <v>0.35</v>
      </c>
      <c r="M64" s="29">
        <v>0.44</v>
      </c>
      <c r="N64" s="27">
        <v>0.5</v>
      </c>
      <c r="O64" s="29">
        <v>0.59</v>
      </c>
      <c r="P64" s="27">
        <v>0.59</v>
      </c>
      <c r="Q64" s="29">
        <v>0.63</v>
      </c>
      <c r="R64" s="27">
        <v>0.64</v>
      </c>
      <c r="S64" s="43">
        <f>MAX(E64:E64)-MIN(E64:E64)</f>
        <v>0</v>
      </c>
      <c r="T64" s="37">
        <f>'Graphiques DI'!$B$22 + 'Graphiques DI'!$B$21</f>
        <v>0.24394761549869223</v>
      </c>
      <c r="U64" s="37">
        <f>'Graphiques DI'!$B$21</f>
        <v>8.6366534417611163E-2</v>
      </c>
      <c r="V64" s="37">
        <f>'Graphiques DI'!$B$21</f>
        <v>8.6366534417611163E-2</v>
      </c>
      <c r="W64" s="27">
        <f>MAX(F64:F64)-MIN(F64:F64)</f>
        <v>0</v>
      </c>
      <c r="X64" s="65">
        <f>'Graphiques DI'!$B$34 + 'Graphiques DI'!$B$33</f>
        <v>0.7914293766543683</v>
      </c>
      <c r="Y64" s="37">
        <f>'Graphiques DI'!$B$33</f>
        <v>0.19746991719490897</v>
      </c>
      <c r="Z64" s="37">
        <f>'Graphiques DI'!$B$33</f>
        <v>0.19746991719490897</v>
      </c>
      <c r="AA64" s="29">
        <f>MAX(G64:G64)-MIN(G64:G64)</f>
        <v>0</v>
      </c>
      <c r="AB64" s="65">
        <f>'Graphiques DI'!$B$46 + 'Graphiques DI'!$B$45</f>
        <v>0.35111461720628612</v>
      </c>
      <c r="AC64" s="37">
        <f>'Graphiques DI'!$B$45</f>
        <v>0.14097948207115094</v>
      </c>
      <c r="AD64" s="37">
        <f>'Graphiques DI'!$B$45</f>
        <v>0.14097948207115094</v>
      </c>
      <c r="AE64" s="27">
        <f>MAX(H64:H64)-MIN(H64:H64)</f>
        <v>0</v>
      </c>
      <c r="AF64" s="65">
        <f>'Graphiques DI'!$B$58 + 'Graphiques DI'!$B$57</f>
        <v>0.43779293159103938</v>
      </c>
      <c r="AG64" s="37">
        <f>'Graphiques DI'!$B$57</f>
        <v>0.14198212078022857</v>
      </c>
      <c r="AH64" s="37">
        <f>'Graphiques DI'!$B$57</f>
        <v>0.14198212078022857</v>
      </c>
      <c r="AI64" s="29">
        <f>MAX(I64:I64)-MIN(I64:I64)</f>
        <v>0</v>
      </c>
      <c r="AJ64" s="65">
        <f>'Graphiques DI'!$B$70 + 'Graphiques DE'!$B$69</f>
        <v>0.48568952672504123</v>
      </c>
      <c r="AK64" s="37">
        <f>'Graphiques DI'!$B$69</f>
        <v>0.1439931563072003</v>
      </c>
      <c r="AL64" s="37">
        <f>'Graphiques DI'!$B$69</f>
        <v>0.1439931563072003</v>
      </c>
      <c r="AM64" s="27">
        <f>MAX(J64:J64)-MIN(J64:J64)</f>
        <v>0</v>
      </c>
      <c r="AN64" s="65">
        <f>'Graphiques DI'!$B$82 + 'Graphiques DI'!$B$81</f>
        <v>0.49733375026774096</v>
      </c>
      <c r="AO64" s="37">
        <f>'Graphiques DI'!$B$81</f>
        <v>0.14568510161909229</v>
      </c>
      <c r="AP64" s="37">
        <f>'Graphiques DI'!$B$81</f>
        <v>0.14568510161909229</v>
      </c>
      <c r="AQ64" s="29">
        <f>MAX(K64:K64)-MIN(K64:K64)</f>
        <v>0</v>
      </c>
      <c r="AR64" s="65">
        <f>'Graphiques DI'!$B$94 + 'Graphiques DI'!$B$93</f>
        <v>0.51776807482645537</v>
      </c>
      <c r="AS64" s="37">
        <f>'Graphiques DI'!$B$93</f>
        <v>0.15748429104267167</v>
      </c>
      <c r="AT64" s="37">
        <f>'Graphiques DI'!$B$93</f>
        <v>0.15748429104267167</v>
      </c>
      <c r="AU64" s="27">
        <f>MAX(L64:L64)-MIN(L64:L64)</f>
        <v>0</v>
      </c>
      <c r="AV64" s="65">
        <f>'Graphiques DI'!$B$106 + 'Graphiques DI'!$B$105</f>
        <v>0.42151917624352131</v>
      </c>
      <c r="AW64" s="37">
        <f>'Graphiques DI'!$B$105</f>
        <v>0.12627593300027815</v>
      </c>
      <c r="AX64" s="37">
        <f>'Graphiques DI'!$B$105</f>
        <v>0.12627593300027815</v>
      </c>
      <c r="AY64" s="29">
        <f>MAX(M64:M64)-MIN(M64:M64)</f>
        <v>0</v>
      </c>
      <c r="AZ64" s="65">
        <f>'Graphiques DI'!$B$118 + 'Graphiques DI'!$B$117</f>
        <v>0.56299539567767609</v>
      </c>
      <c r="BA64" s="37">
        <f>'Graphiques DI'!$B$117</f>
        <v>0.15238728756956804</v>
      </c>
      <c r="BB64" s="37">
        <f>'Graphiques DI'!$B$117</f>
        <v>0.15238728756956804</v>
      </c>
      <c r="BC64" s="27">
        <f>MAX(N64:N64)-MIN(N64:N64)</f>
        <v>0</v>
      </c>
      <c r="BD64" s="65">
        <f>'Graphiques DI'!$B$130 + 'Graphiques DI'!$B$129</f>
        <v>0.6651031343852678</v>
      </c>
      <c r="BE64" s="37">
        <f>'Graphiques DI'!$B$129</f>
        <v>0.1768193506014839</v>
      </c>
      <c r="BF64" s="37">
        <f>'Graphiques DI'!$B$129</f>
        <v>0.1768193506014839</v>
      </c>
      <c r="BG64" s="29">
        <f>MAX(O64:O64)-MIN(O64:O64)</f>
        <v>0</v>
      </c>
      <c r="BH64" s="65">
        <f>'Graphiques DI'!$B$142 + 'Graphiques DI'!$B$141</f>
        <v>0.82807308937029012</v>
      </c>
      <c r="BI64" s="37">
        <f>'Graphiques DI'!$B$141</f>
        <v>0.16741092720812772</v>
      </c>
      <c r="BJ64" s="37">
        <f>'Graphiques DI'!$B$141</f>
        <v>0.16741092720812772</v>
      </c>
      <c r="BK64" s="27">
        <f>MAX(P64:P64)-MIN(P64:P64)</f>
        <v>0</v>
      </c>
      <c r="BL64" s="65">
        <f>'Graphiques DI'!$B$154 + 'Graphiques DI'!$B$153</f>
        <v>0.79631200048020223</v>
      </c>
      <c r="BM64" s="37">
        <f>'Graphiques DI'!$B$153</f>
        <v>0.16058227075047252</v>
      </c>
      <c r="BN64" s="37">
        <f>'Graphiques DI'!$B$153</f>
        <v>0.16058227075047252</v>
      </c>
      <c r="BO64" s="29">
        <f>MAX(Q64:Q64)-MIN(Q64:Q64)</f>
        <v>0</v>
      </c>
      <c r="BP64" s="65">
        <f>'Graphiques DI'!$B$166 + 'Graphiques DI'!$B$165</f>
        <v>0.86801717940645329</v>
      </c>
      <c r="BQ64" s="37">
        <f>'Graphiques DI'!$B$165</f>
        <v>0.16717934156861533</v>
      </c>
      <c r="BR64" s="37">
        <f>'Graphiques DI'!$B$165</f>
        <v>0.16717934156861533</v>
      </c>
      <c r="BS64" s="27">
        <f>MAX(R64:R64)-MIN(R64:R64)</f>
        <v>0</v>
      </c>
      <c r="BT64" s="65">
        <f>'Graphiques DI'!$B$178 + 'Graphiques DI'!$B$177</f>
        <v>0.9076186722789481</v>
      </c>
      <c r="BU64" s="37">
        <f>'Graphiques DI'!$B$177</f>
        <v>0.16514569930597517</v>
      </c>
      <c r="BV64" s="37">
        <f>'Graphiques DI'!$B$177</f>
        <v>0.16514569930597517</v>
      </c>
    </row>
    <row r="65" spans="1:74" ht="15.75" thickBot="1">
      <c r="A65" s="67">
        <v>43622</v>
      </c>
      <c r="B65" s="68">
        <f t="shared" si="15"/>
        <v>64</v>
      </c>
      <c r="C65" s="71">
        <v>53057708</v>
      </c>
      <c r="D65" s="68" t="e">
        <f>NA()</f>
        <v>#N/A</v>
      </c>
      <c r="E65" s="29">
        <v>0.153</v>
      </c>
      <c r="F65" s="27">
        <v>0.433</v>
      </c>
      <c r="G65" s="29">
        <v>2.5999999999999999E-2</v>
      </c>
      <c r="H65" s="27">
        <v>0.37</v>
      </c>
      <c r="I65" s="29">
        <v>4.4999999999999998E-2</v>
      </c>
      <c r="J65" s="27">
        <v>0.14199999999999999</v>
      </c>
      <c r="K65" s="29">
        <v>0.21099999999999999</v>
      </c>
      <c r="L65" s="27">
        <v>0.19800000000000001</v>
      </c>
      <c r="M65" s="29">
        <v>0.255</v>
      </c>
      <c r="N65" s="27">
        <v>0.20300000000000001</v>
      </c>
      <c r="O65" s="29">
        <v>0.92900000000000005</v>
      </c>
      <c r="P65" s="27">
        <v>0.86399999999999999</v>
      </c>
      <c r="Q65" s="29">
        <v>0.68200000000000005</v>
      </c>
      <c r="R65" s="27">
        <v>0.873</v>
      </c>
      <c r="S65" s="43">
        <f>MAX(E65:E66)-MIN(E65:E66)</f>
        <v>3.3000000000000002E-2</v>
      </c>
      <c r="T65" s="65">
        <f>'Graphiques DI'!$B$22 + 'Graphiques DI'!$B$21</f>
        <v>0.24394761549869223</v>
      </c>
      <c r="U65" s="65">
        <f>'Graphiques DI'!$B$21</f>
        <v>8.6366534417611163E-2</v>
      </c>
      <c r="V65" s="65">
        <f>'Graphiques DI'!$B$21</f>
        <v>8.6366534417611163E-2</v>
      </c>
      <c r="W65" s="27">
        <f>MAX(F65:F66)-MIN(F65:F66)</f>
        <v>4.6999999999999986E-2</v>
      </c>
      <c r="X65" s="65">
        <f>'Graphiques DI'!$B$34 + 'Graphiques DI'!$B$33</f>
        <v>0.7914293766543683</v>
      </c>
      <c r="Y65" s="37">
        <f>'Graphiques DI'!$B$33</f>
        <v>0.19746991719490897</v>
      </c>
      <c r="Z65" s="37">
        <f>'Graphiques DI'!$B$33</f>
        <v>0.19746991719490897</v>
      </c>
      <c r="AA65" s="29">
        <f>MAX(G65:G66)-MIN(G65:G66)</f>
        <v>0.184</v>
      </c>
      <c r="AB65" s="65">
        <f>'Graphiques DI'!$B$46 + 'Graphiques DI'!$B$45</f>
        <v>0.35111461720628612</v>
      </c>
      <c r="AC65" s="37">
        <f>'Graphiques DI'!$B$45</f>
        <v>0.14097948207115094</v>
      </c>
      <c r="AD65" s="37">
        <f>'Graphiques DI'!$B$45</f>
        <v>0.14097948207115094</v>
      </c>
      <c r="AE65" s="27">
        <f>MAX(H65:H66)-MIN(H65:H66)</f>
        <v>3.999999999999998E-2</v>
      </c>
      <c r="AF65" s="65">
        <f>'Graphiques DI'!$B$58 + 'Graphiques DI'!$B$57</f>
        <v>0.43779293159103938</v>
      </c>
      <c r="AG65" s="37">
        <f>'Graphiques DI'!$B$57</f>
        <v>0.14198212078022857</v>
      </c>
      <c r="AH65" s="37">
        <f>'Graphiques DI'!$B$57</f>
        <v>0.14198212078022857</v>
      </c>
      <c r="AI65" s="29">
        <f>MAX(I65:I66)-MIN(I65:I66)</f>
        <v>0.255</v>
      </c>
      <c r="AJ65" s="65">
        <f>'Graphiques DI'!$B$70 + 'Graphiques DE'!$B$69</f>
        <v>0.48568952672504123</v>
      </c>
      <c r="AK65" s="37">
        <f>'Graphiques DI'!$B$69</f>
        <v>0.1439931563072003</v>
      </c>
      <c r="AL65" s="37">
        <f>'Graphiques DI'!$B$69</f>
        <v>0.1439931563072003</v>
      </c>
      <c r="AM65" s="27">
        <f>MAX(J65:J66)-MIN(J65:J66)</f>
        <v>0.20799999999999999</v>
      </c>
      <c r="AN65" s="65">
        <f>'Graphiques DI'!$B$82 + 'Graphiques DI'!$B$81</f>
        <v>0.49733375026774096</v>
      </c>
      <c r="AO65" s="37">
        <f>'Graphiques DI'!$B$81</f>
        <v>0.14568510161909229</v>
      </c>
      <c r="AP65" s="37">
        <f>'Graphiques DI'!$B$81</f>
        <v>0.14568510161909229</v>
      </c>
      <c r="AQ65" s="29">
        <f>MAX(K65:K66)-MIN(K65:K66)</f>
        <v>5.9000000000000025E-2</v>
      </c>
      <c r="AR65" s="65">
        <f>'Graphiques DI'!$B$94 + 'Graphiques DI'!$B$93</f>
        <v>0.51776807482645537</v>
      </c>
      <c r="AS65" s="37">
        <f>'Graphiques DI'!$B$93</f>
        <v>0.15748429104267167</v>
      </c>
      <c r="AT65" s="37">
        <f>'Graphiques DI'!$B$93</f>
        <v>0.15748429104267167</v>
      </c>
      <c r="AU65" s="27">
        <f>MAX(L65:L66)-MIN(L65:L66)</f>
        <v>4.1999999999999982E-2</v>
      </c>
      <c r="AV65" s="65">
        <f>'Graphiques DI'!$B$106 + 'Graphiques DI'!$B$105</f>
        <v>0.42151917624352131</v>
      </c>
      <c r="AW65" s="37">
        <f>'Graphiques DI'!$B$105</f>
        <v>0.12627593300027815</v>
      </c>
      <c r="AX65" s="37">
        <f>'Graphiques DI'!$B$105</f>
        <v>0.12627593300027815</v>
      </c>
      <c r="AY65" s="29">
        <f>MAX(M65:M66)-MIN(M65:M66)</f>
        <v>2.4999999999999994E-2</v>
      </c>
      <c r="AZ65" s="65">
        <f>'Graphiques DI'!$B$118 + 'Graphiques DI'!$B$117</f>
        <v>0.56299539567767609</v>
      </c>
      <c r="BA65" s="37">
        <f>'Graphiques DI'!$B$117</f>
        <v>0.15238728756956804</v>
      </c>
      <c r="BB65" s="37">
        <f>'Graphiques DI'!$B$117</f>
        <v>0.15238728756956804</v>
      </c>
      <c r="BC65" s="27">
        <f>MAX(N65:N66)-MIN(N65:N66)</f>
        <v>0.21699999999999997</v>
      </c>
      <c r="BD65" s="65">
        <f>'Graphiques DI'!$B$130 + 'Graphiques DI'!$B$129</f>
        <v>0.6651031343852678</v>
      </c>
      <c r="BE65" s="37">
        <f>'Graphiques DI'!$B$129</f>
        <v>0.1768193506014839</v>
      </c>
      <c r="BF65" s="37">
        <f>'Graphiques DI'!$B$129</f>
        <v>0.1768193506014839</v>
      </c>
      <c r="BG65" s="29">
        <f>MAX(O65:O66)-MIN(O65:O66)</f>
        <v>7.900000000000007E-2</v>
      </c>
      <c r="BH65" s="65">
        <f>'Graphiques DI'!$B$142 + 'Graphiques DI'!$B$141</f>
        <v>0.82807308937029012</v>
      </c>
      <c r="BI65" s="37">
        <f>'Graphiques DI'!$B$141</f>
        <v>0.16741092720812772</v>
      </c>
      <c r="BJ65" s="37">
        <f>'Graphiques DI'!$B$141</f>
        <v>0.16741092720812772</v>
      </c>
      <c r="BK65" s="27">
        <f>MAX(P65:P66)-MIN(P65:P66)</f>
        <v>0.11399999999999999</v>
      </c>
      <c r="BL65" s="65">
        <f>'Graphiques DI'!$B$154 + 'Graphiques DI'!$B$153</f>
        <v>0.79631200048020223</v>
      </c>
      <c r="BM65" s="37">
        <f>'Graphiques DI'!$B$153</f>
        <v>0.16058227075047252</v>
      </c>
      <c r="BN65" s="37">
        <f>'Graphiques DI'!$B$153</f>
        <v>0.16058227075047252</v>
      </c>
      <c r="BO65" s="29">
        <f>MAX(Q65:Q66)-MIN(Q65:Q66)</f>
        <v>4.7999999999999932E-2</v>
      </c>
      <c r="BP65" s="65">
        <f>'Graphiques DI'!$B$166 + 'Graphiques DI'!$B$165</f>
        <v>0.86801717940645329</v>
      </c>
      <c r="BQ65" s="37">
        <f>'Graphiques DI'!$B$165</f>
        <v>0.16717934156861533</v>
      </c>
      <c r="BR65" s="37">
        <f>'Graphiques DI'!$B$165</f>
        <v>0.16717934156861533</v>
      </c>
      <c r="BS65" s="27">
        <f>MAX(R65:R66)-MIN(R65:R66)</f>
        <v>0.10299999999999998</v>
      </c>
      <c r="BT65" s="65">
        <f>'Graphiques DI'!$B$178 + 'Graphiques DI'!$B$177</f>
        <v>0.9076186722789481</v>
      </c>
      <c r="BU65" s="37">
        <f>'Graphiques DI'!$B$177</f>
        <v>0.16514569930597517</v>
      </c>
      <c r="BV65" s="37">
        <f>'Graphiques DI'!$B$177</f>
        <v>0.16514569930597517</v>
      </c>
    </row>
    <row r="66" spans="1:74" ht="15.75" thickBot="1">
      <c r="A66" s="67">
        <v>43619</v>
      </c>
      <c r="B66" s="68">
        <f t="shared" ref="B66:B72" si="30">ROW()-1</f>
        <v>65</v>
      </c>
      <c r="C66" s="62">
        <v>53057706</v>
      </c>
      <c r="D66" s="68" t="e">
        <f>NA()</f>
        <v>#N/A</v>
      </c>
      <c r="E66" s="29">
        <v>0.12</v>
      </c>
      <c r="F66" s="27">
        <v>0.48</v>
      </c>
      <c r="G66" s="29">
        <v>0.21</v>
      </c>
      <c r="H66" s="27">
        <v>0.33</v>
      </c>
      <c r="I66" s="29">
        <v>0.3</v>
      </c>
      <c r="J66" s="27">
        <v>0.35</v>
      </c>
      <c r="K66" s="29">
        <v>0.27</v>
      </c>
      <c r="L66" s="27">
        <v>0.24</v>
      </c>
      <c r="M66" s="29">
        <v>0.23</v>
      </c>
      <c r="N66" s="27">
        <v>0.42</v>
      </c>
      <c r="O66" s="29">
        <v>0.85</v>
      </c>
      <c r="P66" s="27">
        <v>0.75</v>
      </c>
      <c r="Q66" s="29">
        <v>0.73</v>
      </c>
      <c r="R66" s="27">
        <v>0.77</v>
      </c>
      <c r="S66" s="43">
        <f t="shared" ref="S66:S71" si="31">MAX(E66:E67)-MIN(E66:E67)</f>
        <v>3.9999999999999994E-2</v>
      </c>
      <c r="T66" s="65">
        <f>'Graphiques DI'!$B$22 + 'Graphiques DI'!$B$21</f>
        <v>0.24394761549869223</v>
      </c>
      <c r="U66" s="65">
        <f>'Graphiques DI'!$B$21</f>
        <v>8.6366534417611163E-2</v>
      </c>
      <c r="V66" s="65">
        <f>'Graphiques DI'!$B$21</f>
        <v>8.6366534417611163E-2</v>
      </c>
      <c r="W66" s="27">
        <f t="shared" ref="W66:W71" si="32">MAX(F66:F67)-MIN(F66:F67)</f>
        <v>5.0000000000000044E-2</v>
      </c>
      <c r="X66" s="65">
        <f>'Graphiques DI'!$B$34 + 'Graphiques DI'!$B$33</f>
        <v>0.7914293766543683</v>
      </c>
      <c r="Y66" s="37">
        <f>'Graphiques DI'!$B$33</f>
        <v>0.19746991719490897</v>
      </c>
      <c r="Z66" s="37">
        <f>'Graphiques DI'!$B$33</f>
        <v>0.19746991719490897</v>
      </c>
      <c r="AA66" s="29">
        <f t="shared" ref="AA66:AA71" si="33">MAX(G66:G67)-MIN(G66:G67)</f>
        <v>4.0000000000000008E-2</v>
      </c>
      <c r="AB66" s="65">
        <f>'Graphiques DI'!$B$46 + 'Graphiques DI'!$B$45</f>
        <v>0.35111461720628612</v>
      </c>
      <c r="AC66" s="37">
        <f>'Graphiques DI'!$B$45</f>
        <v>0.14097948207115094</v>
      </c>
      <c r="AD66" s="37">
        <f>'Graphiques DI'!$B$45</f>
        <v>0.14097948207115094</v>
      </c>
      <c r="AE66" s="27">
        <f t="shared" ref="AE66:AE71" si="34">MAX(H66:H67)-MIN(H66:H67)</f>
        <v>0.2</v>
      </c>
      <c r="AF66" s="65">
        <f>'Graphiques DI'!$B$58 + 'Graphiques DI'!$B$57</f>
        <v>0.43779293159103938</v>
      </c>
      <c r="AG66" s="37">
        <f>'Graphiques DI'!$B$57</f>
        <v>0.14198212078022857</v>
      </c>
      <c r="AH66" s="37">
        <f>'Graphiques DI'!$B$57</f>
        <v>0.14198212078022857</v>
      </c>
      <c r="AI66" s="29">
        <f t="shared" ref="AI66:AI71" si="35">MAX(I66:I67)-MIN(I66:I67)</f>
        <v>0.28999999999999998</v>
      </c>
      <c r="AJ66" s="65">
        <f>'Graphiques DI'!$B$70 + 'Graphiques DE'!$B$69</f>
        <v>0.48568952672504123</v>
      </c>
      <c r="AK66" s="37">
        <f>'Graphiques DI'!$B$69</f>
        <v>0.1439931563072003</v>
      </c>
      <c r="AL66" s="37">
        <f>'Graphiques DI'!$B$69</f>
        <v>0.1439931563072003</v>
      </c>
      <c r="AM66" s="27">
        <f t="shared" ref="AM66:AM71" si="36">MAX(J66:J67)-MIN(J66:J67)</f>
        <v>0.24999999999999997</v>
      </c>
      <c r="AN66" s="65">
        <f>'Graphiques DI'!$B$82 + 'Graphiques DI'!$B$81</f>
        <v>0.49733375026774096</v>
      </c>
      <c r="AO66" s="37">
        <f>'Graphiques DI'!$B$81</f>
        <v>0.14568510161909229</v>
      </c>
      <c r="AP66" s="37">
        <f>'Graphiques DI'!$B$81</f>
        <v>0.14568510161909229</v>
      </c>
      <c r="AQ66" s="29">
        <f t="shared" ref="AQ66:AQ71" si="37">MAX(K66:K67)-MIN(K66:K67)</f>
        <v>6.0000000000000026E-2</v>
      </c>
      <c r="AR66" s="65">
        <f>'Graphiques DI'!$B$94 + 'Graphiques DI'!$B$93</f>
        <v>0.51776807482645537</v>
      </c>
      <c r="AS66" s="37">
        <f>'Graphiques DI'!$B$93</f>
        <v>0.15748429104267167</v>
      </c>
      <c r="AT66" s="37">
        <f>'Graphiques DI'!$B$93</f>
        <v>0.15748429104267167</v>
      </c>
      <c r="AU66" s="27">
        <f t="shared" ref="AU66:AU71" si="38">MAX(L66:L67)-MIN(L66:L67)</f>
        <v>0.10000000000000003</v>
      </c>
      <c r="AV66" s="65">
        <f>'Graphiques DI'!$B$106 + 'Graphiques DI'!$B$105</f>
        <v>0.42151917624352131</v>
      </c>
      <c r="AW66" s="37">
        <f>'Graphiques DI'!$B$105</f>
        <v>0.12627593300027815</v>
      </c>
      <c r="AX66" s="37">
        <f>'Graphiques DI'!$B$105</f>
        <v>0.12627593300027815</v>
      </c>
      <c r="AY66" s="29">
        <f t="shared" ref="AY66:AY71" si="39">MAX(M66:M67)-MIN(M66:M67)</f>
        <v>0.23999999999999996</v>
      </c>
      <c r="AZ66" s="65">
        <f>'Graphiques DI'!$B$118 + 'Graphiques DI'!$B$117</f>
        <v>0.56299539567767609</v>
      </c>
      <c r="BA66" s="37">
        <f>'Graphiques DI'!$B$117</f>
        <v>0.15238728756956804</v>
      </c>
      <c r="BB66" s="37">
        <f>'Graphiques DI'!$B$117</f>
        <v>0.15238728756956804</v>
      </c>
      <c r="BC66" s="27">
        <f t="shared" ref="BC66:BC71" si="40">MAX(N66:N67)-MIN(N66:N67)</f>
        <v>0.10000000000000003</v>
      </c>
      <c r="BD66" s="65">
        <f>'Graphiques DI'!$B$130 + 'Graphiques DI'!$B$129</f>
        <v>0.6651031343852678</v>
      </c>
      <c r="BE66" s="37">
        <f>'Graphiques DI'!$B$129</f>
        <v>0.1768193506014839</v>
      </c>
      <c r="BF66" s="37">
        <f>'Graphiques DI'!$B$129</f>
        <v>0.1768193506014839</v>
      </c>
      <c r="BG66" s="29">
        <f t="shared" ref="BG66:BG71" si="41">MAX(O66:O67)-MIN(O66:O67)</f>
        <v>5.0000000000000044E-2</v>
      </c>
      <c r="BH66" s="65">
        <f>'Graphiques DI'!$B$142 + 'Graphiques DI'!$B$141</f>
        <v>0.82807308937029012</v>
      </c>
      <c r="BI66" s="37">
        <f>'Graphiques DI'!$B$141</f>
        <v>0.16741092720812772</v>
      </c>
      <c r="BJ66" s="37">
        <f>'Graphiques DI'!$B$141</f>
        <v>0.16741092720812772</v>
      </c>
      <c r="BK66" s="27">
        <f t="shared" ref="BK66:BK71" si="42">MAX(P66:P67)-MIN(P66:P67)</f>
        <v>0.17000000000000004</v>
      </c>
      <c r="BL66" s="65">
        <f>'Graphiques DI'!$B$154 + 'Graphiques DI'!$B$153</f>
        <v>0.79631200048020223</v>
      </c>
      <c r="BM66" s="37">
        <f>'Graphiques DI'!$B$153</f>
        <v>0.16058227075047252</v>
      </c>
      <c r="BN66" s="37">
        <f>'Graphiques DI'!$B$153</f>
        <v>0.16058227075047252</v>
      </c>
      <c r="BO66" s="29">
        <f t="shared" ref="BO66:BO71" si="43">MAX(Q66:Q67)-MIN(Q66:Q67)</f>
        <v>2.0000000000000018E-2</v>
      </c>
      <c r="BP66" s="65">
        <f>'Graphiques DI'!$B$166 + 'Graphiques DI'!$B$165</f>
        <v>0.86801717940645329</v>
      </c>
      <c r="BQ66" s="37">
        <f>'Graphiques DI'!$B$165</f>
        <v>0.16717934156861533</v>
      </c>
      <c r="BR66" s="37">
        <f>'Graphiques DI'!$B$165</f>
        <v>0.16717934156861533</v>
      </c>
      <c r="BS66" s="27">
        <f t="shared" ref="BS66:BS71" si="44">MAX(R66:R67)-MIN(R66:R67)</f>
        <v>0</v>
      </c>
      <c r="BT66" s="65">
        <f>'Graphiques DI'!$B$178 + 'Graphiques DI'!$B$177</f>
        <v>0.9076186722789481</v>
      </c>
      <c r="BU66" s="37">
        <f>'Graphiques DI'!$B$177</f>
        <v>0.16514569930597517</v>
      </c>
      <c r="BV66" s="37">
        <f>'Graphiques DI'!$B$177</f>
        <v>0.16514569930597517</v>
      </c>
    </row>
    <row r="67" spans="1:74" ht="15.75" thickBot="1">
      <c r="A67" s="73">
        <v>43620</v>
      </c>
      <c r="B67" s="68">
        <f t="shared" si="30"/>
        <v>66</v>
      </c>
      <c r="C67" s="62">
        <v>53071976</v>
      </c>
      <c r="D67" s="68" t="e">
        <f>NA()</f>
        <v>#N/A</v>
      </c>
      <c r="E67" s="29">
        <v>0.08</v>
      </c>
      <c r="F67" s="27">
        <v>0.53</v>
      </c>
      <c r="G67" s="29">
        <v>0.25</v>
      </c>
      <c r="H67" s="27">
        <v>0.13</v>
      </c>
      <c r="I67" s="29">
        <v>0.01</v>
      </c>
      <c r="J67" s="27">
        <v>0.1</v>
      </c>
      <c r="K67" s="29">
        <v>0.21</v>
      </c>
      <c r="L67" s="27">
        <v>0.34</v>
      </c>
      <c r="M67" s="29">
        <v>0.47</v>
      </c>
      <c r="N67" s="27">
        <v>0.52</v>
      </c>
      <c r="O67" s="29">
        <v>0.9</v>
      </c>
      <c r="P67" s="27">
        <v>0.92</v>
      </c>
      <c r="Q67" s="29">
        <v>0.75</v>
      </c>
      <c r="R67" s="27">
        <v>0.77</v>
      </c>
      <c r="S67" s="43">
        <f>MAX(E67:E69)-MIN(E67:E69)</f>
        <v>0.32</v>
      </c>
      <c r="T67" s="65">
        <f>'Graphiques DI'!$B$22 + 'Graphiques DI'!$B$21</f>
        <v>0.24394761549869223</v>
      </c>
      <c r="U67" s="65">
        <f>'Graphiques DI'!$B$21</f>
        <v>8.6366534417611163E-2</v>
      </c>
      <c r="V67" s="65">
        <f>'Graphiques DI'!$B$21</f>
        <v>8.6366534417611163E-2</v>
      </c>
      <c r="W67" s="27">
        <f>MAX(F67:F69)-MIN(F67:F69)</f>
        <v>0.56000000000000005</v>
      </c>
      <c r="X67" s="65">
        <f>'Graphiques DI'!$B$34 + 'Graphiques DI'!$B$33</f>
        <v>0.7914293766543683</v>
      </c>
      <c r="Y67" s="37">
        <f>'Graphiques DI'!$B$33</f>
        <v>0.19746991719490897</v>
      </c>
      <c r="Z67" s="37">
        <f>'Graphiques DI'!$B$33</f>
        <v>0.19746991719490897</v>
      </c>
      <c r="AA67" s="29">
        <f>MAX(G67:G69)-MIN(G67:G69)</f>
        <v>0.2</v>
      </c>
      <c r="AB67" s="65">
        <f>'Graphiques DI'!$B$46 + 'Graphiques DI'!$B$45</f>
        <v>0.35111461720628612</v>
      </c>
      <c r="AC67" s="37">
        <f>'Graphiques DI'!$B$45</f>
        <v>0.14097948207115094</v>
      </c>
      <c r="AD67" s="37">
        <f>'Graphiques DI'!$B$45</f>
        <v>0.14097948207115094</v>
      </c>
      <c r="AE67" s="27">
        <f>MAX(H67:H69)-MIN(H67:H69)</f>
        <v>0.51</v>
      </c>
      <c r="AF67" s="65">
        <f>'Graphiques DI'!$B$58 + 'Graphiques DI'!$B$57</f>
        <v>0.43779293159103938</v>
      </c>
      <c r="AG67" s="37">
        <f>'Graphiques DI'!$B$57</f>
        <v>0.14198212078022857</v>
      </c>
      <c r="AH67" s="37">
        <f>'Graphiques DI'!$B$57</f>
        <v>0.14198212078022857</v>
      </c>
      <c r="AI67" s="29">
        <f>MAX(I67:I69)-MIN(I67:I69)</f>
        <v>0.67999999999999994</v>
      </c>
      <c r="AJ67" s="65">
        <f>'Graphiques DI'!$B$70 + 'Graphiques DE'!$B$69</f>
        <v>0.48568952672504123</v>
      </c>
      <c r="AK67" s="37">
        <f>'Graphiques DI'!$B$69</f>
        <v>0.1439931563072003</v>
      </c>
      <c r="AL67" s="37">
        <f>'Graphiques DI'!$B$69</f>
        <v>0.1439931563072003</v>
      </c>
      <c r="AM67" s="27">
        <f>MAX(J67:J69)-MIN(J67:J69)</f>
        <v>0.56000000000000005</v>
      </c>
      <c r="AN67" s="65">
        <f>'Graphiques DI'!$B$82 + 'Graphiques DI'!$B$81</f>
        <v>0.49733375026774096</v>
      </c>
      <c r="AO67" s="37">
        <f>'Graphiques DI'!$B$81</f>
        <v>0.14568510161909229</v>
      </c>
      <c r="AP67" s="37">
        <f>'Graphiques DI'!$B$81</f>
        <v>0.14568510161909229</v>
      </c>
      <c r="AQ67" s="29">
        <f>MAX(K67:K69)-MIN(K67:K69)</f>
        <v>0.56000000000000005</v>
      </c>
      <c r="AR67" s="65">
        <f>'Graphiques DI'!$B$94 + 'Graphiques DI'!$B$93</f>
        <v>0.51776807482645537</v>
      </c>
      <c r="AS67" s="37">
        <f>'Graphiques DI'!$B$93</f>
        <v>0.15748429104267167</v>
      </c>
      <c r="AT67" s="37">
        <f>'Graphiques DI'!$B$93</f>
        <v>0.15748429104267167</v>
      </c>
      <c r="AU67" s="27">
        <f>MAX(L67:L69)-MIN(L67:L69)</f>
        <v>0.27999999999999997</v>
      </c>
      <c r="AV67" s="65">
        <f>'Graphiques DI'!$B$106 + 'Graphiques DI'!$B$105</f>
        <v>0.42151917624352131</v>
      </c>
      <c r="AW67" s="37">
        <f>'Graphiques DI'!$B$105</f>
        <v>0.12627593300027815</v>
      </c>
      <c r="AX67" s="37">
        <f>'Graphiques DI'!$B$105</f>
        <v>0.12627593300027815</v>
      </c>
      <c r="AY67" s="29">
        <f>MAX(M67:M69)-MIN(M67:M69)</f>
        <v>0.33000000000000007</v>
      </c>
      <c r="AZ67" s="65">
        <f>'Graphiques DI'!$B$118 + 'Graphiques DI'!$B$117</f>
        <v>0.56299539567767609</v>
      </c>
      <c r="BA67" s="37">
        <f>'Graphiques DI'!$B$117</f>
        <v>0.15238728756956804</v>
      </c>
      <c r="BB67" s="37">
        <f>'Graphiques DI'!$B$117</f>
        <v>0.15238728756956804</v>
      </c>
      <c r="BC67" s="27">
        <f>MAX(N67:N69)-MIN(N67:N69)</f>
        <v>0.38000000000000006</v>
      </c>
      <c r="BD67" s="65">
        <f>'Graphiques DI'!$B$130 + 'Graphiques DI'!$B$129</f>
        <v>0.6651031343852678</v>
      </c>
      <c r="BE67" s="37">
        <f>'Graphiques DI'!$B$129</f>
        <v>0.1768193506014839</v>
      </c>
      <c r="BF67" s="37">
        <f>'Graphiques DI'!$B$129</f>
        <v>0.1768193506014839</v>
      </c>
      <c r="BG67" s="29">
        <f>MAX(O67:O69)-MIN(O67:O69)</f>
        <v>0.31000000000000005</v>
      </c>
      <c r="BH67" s="65">
        <f>'Graphiques DI'!$B$142 + 'Graphiques DI'!$B$141</f>
        <v>0.82807308937029012</v>
      </c>
      <c r="BI67" s="37">
        <f>'Graphiques DI'!$B$141</f>
        <v>0.16741092720812772</v>
      </c>
      <c r="BJ67" s="37">
        <f>'Graphiques DI'!$B$141</f>
        <v>0.16741092720812772</v>
      </c>
      <c r="BK67" s="27">
        <f>MAX(P67:P69)-MIN(P67:P69)</f>
        <v>0.28000000000000003</v>
      </c>
      <c r="BL67" s="65">
        <f>'Graphiques DI'!$B$154 + 'Graphiques DI'!$B$153</f>
        <v>0.79631200048020223</v>
      </c>
      <c r="BM67" s="37">
        <f>'Graphiques DI'!$B$153</f>
        <v>0.16058227075047252</v>
      </c>
      <c r="BN67" s="37">
        <f>'Graphiques DI'!$B$153</f>
        <v>0.16058227075047252</v>
      </c>
      <c r="BO67" s="29">
        <f>MAX(Q67:Q69)-MIN(Q67:Q69)</f>
        <v>3.0000000000000027E-2</v>
      </c>
      <c r="BP67" s="65">
        <f>'Graphiques DI'!$B$166 + 'Graphiques DI'!$B$165</f>
        <v>0.86801717940645329</v>
      </c>
      <c r="BQ67" s="37">
        <f>'Graphiques DI'!$B$165</f>
        <v>0.16717934156861533</v>
      </c>
      <c r="BR67" s="37">
        <f>'Graphiques DI'!$B$165</f>
        <v>0.16717934156861533</v>
      </c>
      <c r="BS67" s="27">
        <f>MAX(R67:R69)-MIN(R67:R69)</f>
        <v>8.0000000000000071E-2</v>
      </c>
      <c r="BT67" s="65">
        <f>'Graphiques DI'!$B$178 + 'Graphiques DI'!$B$177</f>
        <v>0.9076186722789481</v>
      </c>
      <c r="BU67" s="37">
        <f>'Graphiques DI'!$B$177</f>
        <v>0.16514569930597517</v>
      </c>
      <c r="BV67" s="37">
        <f>'Graphiques DI'!$B$177</f>
        <v>0.16514569930597517</v>
      </c>
    </row>
    <row r="68" spans="1:74" ht="15.75" thickBot="1">
      <c r="A68" s="67">
        <v>43635</v>
      </c>
      <c r="B68" s="68">
        <f t="shared" si="30"/>
        <v>67</v>
      </c>
      <c r="C68" s="62">
        <v>53093710</v>
      </c>
      <c r="D68" s="68" t="e">
        <f>NA()</f>
        <v>#N/A</v>
      </c>
      <c r="E68" s="29">
        <v>0.4</v>
      </c>
      <c r="F68" s="27">
        <v>0.92</v>
      </c>
      <c r="G68" s="29">
        <v>0.05</v>
      </c>
      <c r="H68" s="27">
        <v>0.54</v>
      </c>
      <c r="I68" s="29">
        <v>0.69</v>
      </c>
      <c r="J68" s="27">
        <v>0.66</v>
      </c>
      <c r="K68" s="29">
        <v>0.77</v>
      </c>
      <c r="L68" s="27">
        <v>0.57999999999999996</v>
      </c>
      <c r="M68" s="29">
        <v>0.68</v>
      </c>
      <c r="N68" s="27">
        <v>0.81</v>
      </c>
      <c r="O68" s="29">
        <v>0.59</v>
      </c>
      <c r="P68" s="27">
        <v>0.72</v>
      </c>
      <c r="Q68" s="29">
        <v>0.74</v>
      </c>
      <c r="R68" s="27">
        <v>0.8</v>
      </c>
      <c r="S68" s="43">
        <f>MAX(E68:E69)-MIN(E68:E69)</f>
        <v>0.11000000000000004</v>
      </c>
      <c r="T68" s="65">
        <f>'Graphiques DI'!$B$22 + 'Graphiques DI'!$B$21</f>
        <v>0.24394761549869223</v>
      </c>
      <c r="U68" s="65">
        <f>'Graphiques DI'!$B$21</f>
        <v>8.6366534417611163E-2</v>
      </c>
      <c r="V68" s="65">
        <f>'Graphiques DI'!$B$21</f>
        <v>8.6366534417611163E-2</v>
      </c>
      <c r="W68" s="27">
        <f>MAX(F68:F69)-MIN(F68:F69)</f>
        <v>0.56000000000000005</v>
      </c>
      <c r="X68" s="65">
        <f>'Graphiques DI'!$B$34 + 'Graphiques DI'!$B$33</f>
        <v>0.7914293766543683</v>
      </c>
      <c r="Y68" s="37">
        <f>'Graphiques DI'!$B$33</f>
        <v>0.19746991719490897</v>
      </c>
      <c r="Z68" s="37">
        <f>'Graphiques DI'!$B$33</f>
        <v>0.19746991719490897</v>
      </c>
      <c r="AA68" s="29">
        <f>MAX(G68:G69)-MIN(G68:G69)</f>
        <v>9.0000000000000011E-2</v>
      </c>
      <c r="AB68" s="65">
        <f>'Graphiques DI'!$B$46 + 'Graphiques DI'!$B$45</f>
        <v>0.35111461720628612</v>
      </c>
      <c r="AC68" s="37">
        <f>'Graphiques DI'!$B$45</f>
        <v>0.14097948207115094</v>
      </c>
      <c r="AD68" s="37">
        <f>'Graphiques DI'!$B$45</f>
        <v>0.14097948207115094</v>
      </c>
      <c r="AE68" s="27">
        <f>MAX(H68:H69)-MIN(H68:H69)</f>
        <v>9.9999999999999978E-2</v>
      </c>
      <c r="AF68" s="65">
        <f>'Graphiques DI'!$B$58 + 'Graphiques DI'!$B$57</f>
        <v>0.43779293159103938</v>
      </c>
      <c r="AG68" s="37">
        <f>'Graphiques DI'!$B$57</f>
        <v>0.14198212078022857</v>
      </c>
      <c r="AH68" s="37">
        <f>'Graphiques DI'!$B$57</f>
        <v>0.14198212078022857</v>
      </c>
      <c r="AI68" s="29">
        <f>MAX(I68:I69)-MIN(I68:I69)</f>
        <v>9.9999999999998979E-3</v>
      </c>
      <c r="AJ68" s="65">
        <f>'Graphiques DI'!$B$70 + 'Graphiques DE'!$B$69</f>
        <v>0.48568952672504123</v>
      </c>
      <c r="AK68" s="37">
        <f>'Graphiques DI'!$B$69</f>
        <v>0.1439931563072003</v>
      </c>
      <c r="AL68" s="37">
        <f>'Graphiques DI'!$B$69</f>
        <v>0.1439931563072003</v>
      </c>
      <c r="AM68" s="27">
        <f>MAX(J68:J69)-MIN(J68:J69)</f>
        <v>0.10999999999999999</v>
      </c>
      <c r="AN68" s="65">
        <f>'Graphiques DI'!$B$82 + 'Graphiques DI'!$B$81</f>
        <v>0.49733375026774096</v>
      </c>
      <c r="AO68" s="37">
        <f>'Graphiques DI'!$B$81</f>
        <v>0.14568510161909229</v>
      </c>
      <c r="AP68" s="37">
        <f>'Graphiques DI'!$B$81</f>
        <v>0.14568510161909229</v>
      </c>
      <c r="AQ68" s="29">
        <f>MAX(K68:K69)-MIN(K68:K69)</f>
        <v>0.20999999999999996</v>
      </c>
      <c r="AR68" s="65">
        <f>'Graphiques DI'!$B$94 + 'Graphiques DI'!$B$93</f>
        <v>0.51776807482645537</v>
      </c>
      <c r="AS68" s="37">
        <f>'Graphiques DI'!$B$93</f>
        <v>0.15748429104267167</v>
      </c>
      <c r="AT68" s="37">
        <f>'Graphiques DI'!$B$93</f>
        <v>0.15748429104267167</v>
      </c>
      <c r="AU68" s="27">
        <f>MAX(L68:L69)-MIN(L68:L69)</f>
        <v>0.27999999999999997</v>
      </c>
      <c r="AV68" s="65">
        <f>'Graphiques DI'!$B$106 + 'Graphiques DI'!$B$105</f>
        <v>0.42151917624352131</v>
      </c>
      <c r="AW68" s="37">
        <f>'Graphiques DI'!$B$105</f>
        <v>0.12627593300027815</v>
      </c>
      <c r="AX68" s="37">
        <f>'Graphiques DI'!$B$105</f>
        <v>0.12627593300027815</v>
      </c>
      <c r="AY68" s="29">
        <f>MAX(M68:M69)-MIN(M68:M69)</f>
        <v>0.33000000000000007</v>
      </c>
      <c r="AZ68" s="65">
        <f>'Graphiques DI'!$B$118 + 'Graphiques DI'!$B$117</f>
        <v>0.56299539567767609</v>
      </c>
      <c r="BA68" s="37">
        <f>'Graphiques DI'!$B$117</f>
        <v>0.15238728756956804</v>
      </c>
      <c r="BB68" s="37">
        <f>'Graphiques DI'!$B$117</f>
        <v>0.15238728756956804</v>
      </c>
      <c r="BC68" s="27">
        <f>MAX(N68:N69)-MIN(N68:N69)</f>
        <v>0.38000000000000006</v>
      </c>
      <c r="BD68" s="65">
        <f>'Graphiques DI'!$B$130 + 'Graphiques DI'!$B$129</f>
        <v>0.6651031343852678</v>
      </c>
      <c r="BE68" s="37">
        <f>'Graphiques DI'!$B$129</f>
        <v>0.1768193506014839</v>
      </c>
      <c r="BF68" s="37">
        <f>'Graphiques DI'!$B$129</f>
        <v>0.1768193506014839</v>
      </c>
      <c r="BG68" s="29">
        <f>MAX(O68:O69)-MIN(O68:O69)</f>
        <v>0.10999999999999999</v>
      </c>
      <c r="BH68" s="65">
        <f>'Graphiques DI'!$B$142 + 'Graphiques DI'!$B$141</f>
        <v>0.82807308937029012</v>
      </c>
      <c r="BI68" s="37">
        <f>'Graphiques DI'!$B$141</f>
        <v>0.16741092720812772</v>
      </c>
      <c r="BJ68" s="37">
        <f>'Graphiques DI'!$B$141</f>
        <v>0.16741092720812772</v>
      </c>
      <c r="BK68" s="27">
        <f>MAX(P68:P69)-MIN(P68:P69)</f>
        <v>7.999999999999996E-2</v>
      </c>
      <c r="BL68" s="65">
        <f>'Graphiques DI'!$B$154 + 'Graphiques DI'!$B$153</f>
        <v>0.79631200048020223</v>
      </c>
      <c r="BM68" s="37">
        <f>'Graphiques DI'!$B$153</f>
        <v>0.16058227075047252</v>
      </c>
      <c r="BN68" s="37">
        <f>'Graphiques DI'!$B$153</f>
        <v>0.16058227075047252</v>
      </c>
      <c r="BO68" s="29">
        <f>MAX(Q68:Q69)-MIN(Q68:Q69)</f>
        <v>2.0000000000000018E-2</v>
      </c>
      <c r="BP68" s="65">
        <f>'Graphiques DI'!$B$166 + 'Graphiques DI'!$B$165</f>
        <v>0.86801717940645329</v>
      </c>
      <c r="BQ68" s="37">
        <f>'Graphiques DI'!$B$165</f>
        <v>0.16717934156861533</v>
      </c>
      <c r="BR68" s="37">
        <f>'Graphiques DI'!$B$165</f>
        <v>0.16717934156861533</v>
      </c>
      <c r="BS68" s="27">
        <f>MAX(R68:R69)-MIN(R68:R69)</f>
        <v>8.0000000000000071E-2</v>
      </c>
      <c r="BT68" s="65">
        <f>'Graphiques DI'!$B$178 + 'Graphiques DI'!$B$177</f>
        <v>0.9076186722789481</v>
      </c>
      <c r="BU68" s="37">
        <f>'Graphiques DI'!$B$177</f>
        <v>0.16514569930597517</v>
      </c>
      <c r="BV68" s="37">
        <f>'Graphiques DI'!$B$177</f>
        <v>0.16514569930597517</v>
      </c>
    </row>
    <row r="69" spans="1:74" ht="15.75" thickBot="1">
      <c r="A69" s="73">
        <v>43635</v>
      </c>
      <c r="B69" s="68">
        <f t="shared" si="30"/>
        <v>68</v>
      </c>
      <c r="C69" s="62">
        <v>53084922</v>
      </c>
      <c r="D69" s="68" t="e">
        <f>NA()</f>
        <v>#N/A</v>
      </c>
      <c r="E69" s="29">
        <v>0.28999999999999998</v>
      </c>
      <c r="F69" s="27">
        <v>0.36</v>
      </c>
      <c r="G69" s="29">
        <v>0.14000000000000001</v>
      </c>
      <c r="H69" s="27">
        <v>0.64</v>
      </c>
      <c r="I69" s="29">
        <v>0.68</v>
      </c>
      <c r="J69" s="27">
        <v>0.55000000000000004</v>
      </c>
      <c r="K69" s="29">
        <v>0.56000000000000005</v>
      </c>
      <c r="L69" s="27">
        <v>0.3</v>
      </c>
      <c r="M69" s="29">
        <v>0.35</v>
      </c>
      <c r="N69" s="27">
        <v>0.43</v>
      </c>
      <c r="O69" s="29">
        <v>0.7</v>
      </c>
      <c r="P69" s="27">
        <v>0.64</v>
      </c>
      <c r="Q69" s="29">
        <v>0.72</v>
      </c>
      <c r="R69" s="27">
        <v>0.72</v>
      </c>
      <c r="S69" s="43">
        <f>MAX(E69:E69)-MIN(E69:E69)</f>
        <v>0</v>
      </c>
      <c r="T69" s="65">
        <f>'Graphiques DI'!$B$22 + 'Graphiques DI'!$B$21</f>
        <v>0.24394761549869223</v>
      </c>
      <c r="U69" s="65">
        <f>'Graphiques DI'!$B$21</f>
        <v>8.6366534417611163E-2</v>
      </c>
      <c r="V69" s="65">
        <f>'Graphiques DI'!$B$21</f>
        <v>8.6366534417611163E-2</v>
      </c>
      <c r="W69" s="27">
        <f>MAX(F69:F69)-MIN(F69:F69)</f>
        <v>0</v>
      </c>
      <c r="X69" s="65">
        <f>'Graphiques DI'!$B$34 + 'Graphiques DI'!$B$33</f>
        <v>0.7914293766543683</v>
      </c>
      <c r="Y69" s="37">
        <f>'Graphiques DI'!$B$33</f>
        <v>0.19746991719490897</v>
      </c>
      <c r="Z69" s="37">
        <f>'Graphiques DI'!$B$33</f>
        <v>0.19746991719490897</v>
      </c>
      <c r="AA69" s="29">
        <f>MAX(G69:G69)-MIN(G69:G69)</f>
        <v>0</v>
      </c>
      <c r="AB69" s="65">
        <f>'Graphiques DI'!$B$46 + 'Graphiques DI'!$B$45</f>
        <v>0.35111461720628612</v>
      </c>
      <c r="AC69" s="37">
        <f>'Graphiques DI'!$B$45</f>
        <v>0.14097948207115094</v>
      </c>
      <c r="AD69" s="37">
        <f>'Graphiques DI'!$B$45</f>
        <v>0.14097948207115094</v>
      </c>
      <c r="AE69" s="27">
        <f>MAX(H69:H69)-MIN(H69:H69)</f>
        <v>0</v>
      </c>
      <c r="AF69" s="65">
        <f>'Graphiques DI'!$B$58 + 'Graphiques DI'!$B$57</f>
        <v>0.43779293159103938</v>
      </c>
      <c r="AG69" s="37">
        <f>'Graphiques DI'!$B$57</f>
        <v>0.14198212078022857</v>
      </c>
      <c r="AH69" s="37">
        <f>'Graphiques DI'!$B$57</f>
        <v>0.14198212078022857</v>
      </c>
      <c r="AI69" s="29">
        <f>MAX(I69:I69)-MIN(I69:I69)</f>
        <v>0</v>
      </c>
      <c r="AJ69" s="65">
        <f>'Graphiques DI'!$B$70 + 'Graphiques DE'!$B$69</f>
        <v>0.48568952672504123</v>
      </c>
      <c r="AK69" s="37">
        <f>'Graphiques DI'!$B$69</f>
        <v>0.1439931563072003</v>
      </c>
      <c r="AL69" s="37">
        <f>'Graphiques DI'!$B$69</f>
        <v>0.1439931563072003</v>
      </c>
      <c r="AM69" s="27">
        <f>MAX(J69:J69)-MIN(J69:J69)</f>
        <v>0</v>
      </c>
      <c r="AN69" s="65">
        <f>'Graphiques DI'!$B$82 + 'Graphiques DI'!$B$81</f>
        <v>0.49733375026774096</v>
      </c>
      <c r="AO69" s="37">
        <f>'Graphiques DI'!$B$81</f>
        <v>0.14568510161909229</v>
      </c>
      <c r="AP69" s="37">
        <f>'Graphiques DI'!$B$81</f>
        <v>0.14568510161909229</v>
      </c>
      <c r="AQ69" s="29">
        <f>MAX(K69:K69)-MIN(K69:K69)</f>
        <v>0</v>
      </c>
      <c r="AR69" s="65">
        <f>'Graphiques DI'!$B$94 + 'Graphiques DI'!$B$93</f>
        <v>0.51776807482645537</v>
      </c>
      <c r="AS69" s="37">
        <f>'Graphiques DI'!$B$93</f>
        <v>0.15748429104267167</v>
      </c>
      <c r="AT69" s="37">
        <f>'Graphiques DI'!$B$93</f>
        <v>0.15748429104267167</v>
      </c>
      <c r="AU69" s="27">
        <f>MAX(L69:L69)-MIN(L69:L69)</f>
        <v>0</v>
      </c>
      <c r="AV69" s="65">
        <f>'Graphiques DI'!$B$106 + 'Graphiques DI'!$B$105</f>
        <v>0.42151917624352131</v>
      </c>
      <c r="AW69" s="37">
        <f>'Graphiques DI'!$B$105</f>
        <v>0.12627593300027815</v>
      </c>
      <c r="AX69" s="37">
        <f>'Graphiques DI'!$B$105</f>
        <v>0.12627593300027815</v>
      </c>
      <c r="AY69" s="29">
        <f>MAX(M69:M69)-MIN(M69:M69)</f>
        <v>0</v>
      </c>
      <c r="AZ69" s="65">
        <f>'Graphiques DI'!$B$118 + 'Graphiques DI'!$B$117</f>
        <v>0.56299539567767609</v>
      </c>
      <c r="BA69" s="37">
        <f>'Graphiques DI'!$B$117</f>
        <v>0.15238728756956804</v>
      </c>
      <c r="BB69" s="37">
        <f>'Graphiques DI'!$B$117</f>
        <v>0.15238728756956804</v>
      </c>
      <c r="BC69" s="27">
        <f>MAX(N69:N69)-MIN(N69:N69)</f>
        <v>0</v>
      </c>
      <c r="BD69" s="65">
        <f>'Graphiques DI'!$B$130 + 'Graphiques DI'!$B$129</f>
        <v>0.6651031343852678</v>
      </c>
      <c r="BE69" s="37">
        <f>'Graphiques DI'!$B$129</f>
        <v>0.1768193506014839</v>
      </c>
      <c r="BF69" s="37">
        <f>'Graphiques DI'!$B$129</f>
        <v>0.1768193506014839</v>
      </c>
      <c r="BG69" s="29">
        <f>MAX(O69:O69)-MIN(O69:O69)</f>
        <v>0</v>
      </c>
      <c r="BH69" s="65">
        <f>'Graphiques DI'!$B$142 + 'Graphiques DI'!$B$141</f>
        <v>0.82807308937029012</v>
      </c>
      <c r="BI69" s="37">
        <f>'Graphiques DI'!$B$141</f>
        <v>0.16741092720812772</v>
      </c>
      <c r="BJ69" s="37">
        <f>'Graphiques DI'!$B$141</f>
        <v>0.16741092720812772</v>
      </c>
      <c r="BK69" s="27">
        <f>MAX(P69:P69)-MIN(P69:P69)</f>
        <v>0</v>
      </c>
      <c r="BL69" s="65">
        <f>'Graphiques DI'!$B$154 + 'Graphiques DI'!$B$153</f>
        <v>0.79631200048020223</v>
      </c>
      <c r="BM69" s="37">
        <f>'Graphiques DI'!$B$153</f>
        <v>0.16058227075047252</v>
      </c>
      <c r="BN69" s="37">
        <f>'Graphiques DI'!$B$153</f>
        <v>0.16058227075047252</v>
      </c>
      <c r="BO69" s="29">
        <f>MAX(Q69:Q69)-MIN(Q69:Q69)</f>
        <v>0</v>
      </c>
      <c r="BP69" s="65">
        <f>'Graphiques DI'!$B$166 + 'Graphiques DI'!$B$165</f>
        <v>0.86801717940645329</v>
      </c>
      <c r="BQ69" s="37">
        <f>'Graphiques DI'!$B$165</f>
        <v>0.16717934156861533</v>
      </c>
      <c r="BR69" s="37">
        <f>'Graphiques DI'!$B$165</f>
        <v>0.16717934156861533</v>
      </c>
      <c r="BS69" s="27">
        <f>MAX(R69:R69)-MIN(R69:R69)</f>
        <v>0</v>
      </c>
      <c r="BT69" s="65">
        <f>'Graphiques DI'!$B$178 + 'Graphiques DI'!$B$177</f>
        <v>0.9076186722789481</v>
      </c>
      <c r="BU69" s="37">
        <f>'Graphiques DI'!$B$177</f>
        <v>0.16514569930597517</v>
      </c>
      <c r="BV69" s="37">
        <f>'Graphiques DI'!$B$177</f>
        <v>0.16514569930597517</v>
      </c>
    </row>
    <row r="70" spans="1:74" ht="15.75" thickBot="1">
      <c r="A70" s="73">
        <v>43643</v>
      </c>
      <c r="B70" s="74">
        <f t="shared" si="30"/>
        <v>69</v>
      </c>
      <c r="C70" s="64">
        <v>53113470</v>
      </c>
      <c r="D70" s="68" t="e">
        <f>NA()</f>
        <v>#N/A</v>
      </c>
      <c r="E70" s="29">
        <v>0.06</v>
      </c>
      <c r="F70" s="27">
        <v>0.74</v>
      </c>
      <c r="G70" s="29">
        <v>0.49</v>
      </c>
      <c r="H70" s="27">
        <v>0.14000000000000001</v>
      </c>
      <c r="I70" s="29">
        <v>0.28000000000000003</v>
      </c>
      <c r="J70" s="27">
        <v>0.28999999999999998</v>
      </c>
      <c r="K70" s="29">
        <v>0.3</v>
      </c>
      <c r="L70" s="27">
        <v>0.21</v>
      </c>
      <c r="M70" s="29">
        <v>0.4</v>
      </c>
      <c r="N70" s="27">
        <v>0.54</v>
      </c>
      <c r="O70" s="29">
        <v>0.93</v>
      </c>
      <c r="P70" s="27">
        <v>0.57999999999999996</v>
      </c>
      <c r="Q70" s="29">
        <v>0.71</v>
      </c>
      <c r="R70" s="27">
        <v>1</v>
      </c>
      <c r="S70" s="43">
        <f t="shared" si="31"/>
        <v>0.06</v>
      </c>
      <c r="T70" s="65">
        <f>'Graphiques DI'!$B$22 + 'Graphiques DI'!$B$21</f>
        <v>0.24394761549869223</v>
      </c>
      <c r="U70" s="65">
        <f>'Graphiques DI'!$B$21</f>
        <v>8.6366534417611163E-2</v>
      </c>
      <c r="V70" s="65">
        <f>'Graphiques DI'!$B$21</f>
        <v>8.6366534417611163E-2</v>
      </c>
      <c r="W70" s="27">
        <f t="shared" si="32"/>
        <v>8.9999999999999969E-2</v>
      </c>
      <c r="X70" s="65">
        <f>'Graphiques DI'!$B$34 + 'Graphiques DI'!$B$33</f>
        <v>0.7914293766543683</v>
      </c>
      <c r="Y70" s="37">
        <f>'Graphiques DI'!$B$33</f>
        <v>0.19746991719490897</v>
      </c>
      <c r="Z70" s="37">
        <f>'Graphiques DI'!$B$33</f>
        <v>0.19746991719490897</v>
      </c>
      <c r="AA70" s="29">
        <f t="shared" si="33"/>
        <v>0.12</v>
      </c>
      <c r="AB70" s="65">
        <f>'Graphiques DI'!$B$46 + 'Graphiques DI'!$B$45</f>
        <v>0.35111461720628612</v>
      </c>
      <c r="AC70" s="37">
        <f>'Graphiques DI'!$B$45</f>
        <v>0.14097948207115094</v>
      </c>
      <c r="AD70" s="37">
        <f>'Graphiques DI'!$B$45</f>
        <v>0.14097948207115094</v>
      </c>
      <c r="AE70" s="27">
        <f t="shared" si="34"/>
        <v>0.06</v>
      </c>
      <c r="AF70" s="65">
        <f>'Graphiques DI'!$B$58 + 'Graphiques DI'!$B$57</f>
        <v>0.43779293159103938</v>
      </c>
      <c r="AG70" s="37">
        <f>'Graphiques DI'!$B$57</f>
        <v>0.14198212078022857</v>
      </c>
      <c r="AH70" s="37">
        <f>'Graphiques DI'!$B$57</f>
        <v>0.14198212078022857</v>
      </c>
      <c r="AI70" s="29">
        <f t="shared" si="35"/>
        <v>0.06</v>
      </c>
      <c r="AJ70" s="65">
        <f>'Graphiques DI'!$B$70 + 'Graphiques DE'!$B$69</f>
        <v>0.48568952672504123</v>
      </c>
      <c r="AK70" s="37">
        <f>'Graphiques DI'!$B$69</f>
        <v>0.1439931563072003</v>
      </c>
      <c r="AL70" s="37">
        <f>'Graphiques DI'!$B$69</f>
        <v>0.1439931563072003</v>
      </c>
      <c r="AM70" s="27">
        <f t="shared" si="36"/>
        <v>0.10000000000000003</v>
      </c>
      <c r="AN70" s="65">
        <f>'Graphiques DI'!$B$82 + 'Graphiques DI'!$B$81</f>
        <v>0.49733375026774096</v>
      </c>
      <c r="AO70" s="37">
        <f>'Graphiques DI'!$B$81</f>
        <v>0.14568510161909229</v>
      </c>
      <c r="AP70" s="37">
        <f>'Graphiques DI'!$B$81</f>
        <v>0.14568510161909229</v>
      </c>
      <c r="AQ70" s="29">
        <f t="shared" si="37"/>
        <v>4.9999999999999989E-2</v>
      </c>
      <c r="AR70" s="65">
        <f>'Graphiques DI'!$B$94 + 'Graphiques DI'!$B$93</f>
        <v>0.51776807482645537</v>
      </c>
      <c r="AS70" s="37">
        <f>'Graphiques DI'!$B$93</f>
        <v>0.15748429104267167</v>
      </c>
      <c r="AT70" s="37">
        <f>'Graphiques DI'!$B$93</f>
        <v>0.15748429104267167</v>
      </c>
      <c r="AU70" s="27">
        <f t="shared" si="38"/>
        <v>0.16</v>
      </c>
      <c r="AV70" s="65">
        <f>'Graphiques DI'!$B$106 + 'Graphiques DI'!$B$105</f>
        <v>0.42151917624352131</v>
      </c>
      <c r="AW70" s="37">
        <f>'Graphiques DI'!$B$105</f>
        <v>0.12627593300027815</v>
      </c>
      <c r="AX70" s="37">
        <f>'Graphiques DI'!$B$105</f>
        <v>0.12627593300027815</v>
      </c>
      <c r="AY70" s="29">
        <f t="shared" si="39"/>
        <v>7.999999999999996E-2</v>
      </c>
      <c r="AZ70" s="65">
        <f>'Graphiques DI'!$B$118 + 'Graphiques DI'!$B$117</f>
        <v>0.56299539567767609</v>
      </c>
      <c r="BA70" s="37">
        <f>'Graphiques DI'!$B$117</f>
        <v>0.15238728756956804</v>
      </c>
      <c r="BB70" s="37">
        <f>'Graphiques DI'!$B$117</f>
        <v>0.15238728756956804</v>
      </c>
      <c r="BC70" s="27">
        <f t="shared" si="40"/>
        <v>1.0000000000000009E-2</v>
      </c>
      <c r="BD70" s="65">
        <f>'Graphiques DI'!$B$130 + 'Graphiques DI'!$B$129</f>
        <v>0.6651031343852678</v>
      </c>
      <c r="BE70" s="37">
        <f>'Graphiques DI'!$B$129</f>
        <v>0.1768193506014839</v>
      </c>
      <c r="BF70" s="37">
        <f>'Graphiques DI'!$B$129</f>
        <v>0.1768193506014839</v>
      </c>
      <c r="BG70" s="29">
        <f t="shared" si="41"/>
        <v>5.0000000000000044E-2</v>
      </c>
      <c r="BH70" s="65">
        <f>'Graphiques DI'!$B$142 + 'Graphiques DI'!$B$141</f>
        <v>0.82807308937029012</v>
      </c>
      <c r="BI70" s="37">
        <f>'Graphiques DI'!$B$141</f>
        <v>0.16741092720812772</v>
      </c>
      <c r="BJ70" s="37">
        <f>'Graphiques DI'!$B$141</f>
        <v>0.16741092720812772</v>
      </c>
      <c r="BK70" s="27">
        <f t="shared" si="42"/>
        <v>0.23000000000000009</v>
      </c>
      <c r="BL70" s="65">
        <f>'Graphiques DI'!$B$154 + 'Graphiques DI'!$B$153</f>
        <v>0.79631200048020223</v>
      </c>
      <c r="BM70" s="37">
        <f>'Graphiques DI'!$B$153</f>
        <v>0.16058227075047252</v>
      </c>
      <c r="BN70" s="37">
        <f>'Graphiques DI'!$B$153</f>
        <v>0.16058227075047252</v>
      </c>
      <c r="BO70" s="29">
        <f t="shared" si="43"/>
        <v>0.15000000000000002</v>
      </c>
      <c r="BP70" s="65">
        <f>'Graphiques DI'!$B$166 + 'Graphiques DI'!$B$165</f>
        <v>0.86801717940645329</v>
      </c>
      <c r="BQ70" s="37">
        <f>'Graphiques DI'!$B$165</f>
        <v>0.16717934156861533</v>
      </c>
      <c r="BR70" s="37">
        <f>'Graphiques DI'!$B$165</f>
        <v>0.16717934156861533</v>
      </c>
      <c r="BS70" s="27">
        <f t="shared" si="44"/>
        <v>0.17000000000000004</v>
      </c>
      <c r="BT70" s="65">
        <f>'Graphiques DI'!$B$178 + 'Graphiques DI'!$B$177</f>
        <v>0.9076186722789481</v>
      </c>
      <c r="BU70" s="37">
        <f>'Graphiques DI'!$B$177</f>
        <v>0.16514569930597517</v>
      </c>
      <c r="BV70" s="37">
        <f>'Graphiques DI'!$B$177</f>
        <v>0.16514569930597517</v>
      </c>
    </row>
    <row r="71" spans="1:74">
      <c r="A71" s="73">
        <v>43643</v>
      </c>
      <c r="B71" s="68">
        <f t="shared" si="30"/>
        <v>70</v>
      </c>
      <c r="C71" s="63">
        <v>53084929</v>
      </c>
      <c r="D71" s="74">
        <v>27</v>
      </c>
      <c r="E71" s="29">
        <v>0.12</v>
      </c>
      <c r="F71" s="27">
        <v>0.83</v>
      </c>
      <c r="G71" s="29">
        <v>0.37</v>
      </c>
      <c r="H71" s="27">
        <v>0.2</v>
      </c>
      <c r="I71" s="29">
        <v>0.34</v>
      </c>
      <c r="J71" s="27">
        <v>0.39</v>
      </c>
      <c r="K71" s="29">
        <v>0.35</v>
      </c>
      <c r="L71" s="27">
        <v>0.37</v>
      </c>
      <c r="M71" s="29">
        <v>0.48</v>
      </c>
      <c r="N71" s="27">
        <v>0.55000000000000004</v>
      </c>
      <c r="O71" s="29">
        <v>0.88</v>
      </c>
      <c r="P71" s="27">
        <v>0.81</v>
      </c>
      <c r="Q71" s="29">
        <v>0.86</v>
      </c>
      <c r="R71" s="27">
        <v>0.83</v>
      </c>
      <c r="S71" s="43">
        <f t="shared" si="31"/>
        <v>7.0000000000000007E-2</v>
      </c>
      <c r="T71" s="66">
        <f>'Graphiques DI'!$B$22 + 'Graphiques DI'!$B$21</f>
        <v>0.24394761549869223</v>
      </c>
      <c r="U71" s="66">
        <f>'Graphiques DI'!$B$21</f>
        <v>8.6366534417611163E-2</v>
      </c>
      <c r="V71" s="66">
        <f>'Graphiques DI'!$B$21</f>
        <v>8.6366534417611163E-2</v>
      </c>
      <c r="W71" s="77">
        <f t="shared" si="32"/>
        <v>0.35</v>
      </c>
      <c r="X71" s="66">
        <f>'Graphiques DI'!$B$34 + 'Graphiques DI'!$B$33</f>
        <v>0.7914293766543683</v>
      </c>
      <c r="Y71" s="48">
        <f>'Graphiques DI'!$B$33</f>
        <v>0.19746991719490897</v>
      </c>
      <c r="Z71" s="48">
        <f>'Graphiques DI'!$B$33</f>
        <v>0.19746991719490897</v>
      </c>
      <c r="AA71" s="47">
        <f t="shared" si="33"/>
        <v>0.3</v>
      </c>
      <c r="AB71" s="66">
        <f>'Graphiques DI'!$B$46 + 'Graphiques DI'!$B$45</f>
        <v>0.35111461720628612</v>
      </c>
      <c r="AC71" s="48">
        <f>'Graphiques DI'!$B$45</f>
        <v>0.14097948207115094</v>
      </c>
      <c r="AD71" s="48">
        <f>'Graphiques DI'!$B$45</f>
        <v>0.14097948207115094</v>
      </c>
      <c r="AE71" s="77">
        <f t="shared" si="34"/>
        <v>0.14000000000000001</v>
      </c>
      <c r="AF71" s="66">
        <f>'Graphiques DI'!$B$58 + 'Graphiques DI'!$B$57</f>
        <v>0.43779293159103938</v>
      </c>
      <c r="AG71" s="48">
        <f>'Graphiques DI'!$B$57</f>
        <v>0.14198212078022857</v>
      </c>
      <c r="AH71" s="48">
        <f>'Graphiques DI'!$B$57</f>
        <v>0.14198212078022857</v>
      </c>
      <c r="AI71" s="47">
        <f t="shared" si="35"/>
        <v>4.9999999999999989E-2</v>
      </c>
      <c r="AJ71" s="66">
        <f>'Graphiques DI'!$B$70 + 'Graphiques DE'!$B$69</f>
        <v>0.48568952672504123</v>
      </c>
      <c r="AK71" s="48">
        <f>'Graphiques DI'!$B$69</f>
        <v>0.1439931563072003</v>
      </c>
      <c r="AL71" s="48">
        <f>'Graphiques DI'!$B$69</f>
        <v>0.1439931563072003</v>
      </c>
      <c r="AM71" s="77">
        <f t="shared" si="36"/>
        <v>3.999999999999998E-2</v>
      </c>
      <c r="AN71" s="66">
        <f>'Graphiques DI'!$B$82 + 'Graphiques DI'!$B$81</f>
        <v>0.49733375026774096</v>
      </c>
      <c r="AO71" s="48">
        <f>'Graphiques DI'!$B$81</f>
        <v>0.14568510161909229</v>
      </c>
      <c r="AP71" s="48">
        <f>'Graphiques DI'!$B$81</f>
        <v>0.14568510161909229</v>
      </c>
      <c r="AQ71" s="47">
        <f t="shared" si="37"/>
        <v>8.0000000000000016E-2</v>
      </c>
      <c r="AR71" s="66">
        <f>'Graphiques DI'!$B$94 + 'Graphiques DI'!$B$93</f>
        <v>0.51776807482645537</v>
      </c>
      <c r="AS71" s="48">
        <f>'Graphiques DI'!$B$93</f>
        <v>0.15748429104267167</v>
      </c>
      <c r="AT71" s="48">
        <f>'Graphiques DI'!$B$93</f>
        <v>0.15748429104267167</v>
      </c>
      <c r="AU71" s="77">
        <f t="shared" si="38"/>
        <v>4.9999999999999989E-2</v>
      </c>
      <c r="AV71" s="66">
        <f>'Graphiques DI'!$B$106 + 'Graphiques DI'!$B$105</f>
        <v>0.42151917624352131</v>
      </c>
      <c r="AW71" s="48">
        <f>'Graphiques DI'!$B$105</f>
        <v>0.12627593300027815</v>
      </c>
      <c r="AX71" s="48">
        <f>'Graphiques DI'!$B$105</f>
        <v>0.12627593300027815</v>
      </c>
      <c r="AY71" s="47">
        <f t="shared" si="39"/>
        <v>7.999999999999996E-2</v>
      </c>
      <c r="AZ71" s="66">
        <f>'Graphiques DI'!$B$118 + 'Graphiques DI'!$B$117</f>
        <v>0.56299539567767609</v>
      </c>
      <c r="BA71" s="48">
        <f>'Graphiques DI'!$B$117</f>
        <v>0.15238728756956804</v>
      </c>
      <c r="BB71" s="48">
        <f>'Graphiques DI'!$B$117</f>
        <v>0.15238728756956804</v>
      </c>
      <c r="BC71" s="77">
        <f t="shared" si="40"/>
        <v>0.13000000000000006</v>
      </c>
      <c r="BD71" s="66">
        <f>'Graphiques DI'!$B$130 + 'Graphiques DI'!$B$129</f>
        <v>0.6651031343852678</v>
      </c>
      <c r="BE71" s="48">
        <f>'Graphiques DI'!$B$129</f>
        <v>0.1768193506014839</v>
      </c>
      <c r="BF71" s="48">
        <f>'Graphiques DI'!$B$129</f>
        <v>0.1768193506014839</v>
      </c>
      <c r="BG71" s="47">
        <f t="shared" si="41"/>
        <v>0.22999999999999998</v>
      </c>
      <c r="BH71" s="66">
        <f>'Graphiques DI'!$B$142 + 'Graphiques DI'!$B$141</f>
        <v>0.82807308937029012</v>
      </c>
      <c r="BI71" s="48">
        <f>'Graphiques DI'!$B$141</f>
        <v>0.16741092720812772</v>
      </c>
      <c r="BJ71" s="48">
        <f>'Graphiques DI'!$B$141</f>
        <v>0.16741092720812772</v>
      </c>
      <c r="BK71" s="77">
        <f t="shared" si="42"/>
        <v>0.25</v>
      </c>
      <c r="BL71" s="66">
        <f>'Graphiques DI'!$B$154 + 'Graphiques DI'!$B$153</f>
        <v>0.79631200048020223</v>
      </c>
      <c r="BM71" s="48">
        <f>'Graphiques DI'!$B$153</f>
        <v>0.16058227075047252</v>
      </c>
      <c r="BN71" s="48">
        <f>'Graphiques DI'!$B$153</f>
        <v>0.16058227075047252</v>
      </c>
      <c r="BO71" s="47">
        <f t="shared" si="43"/>
        <v>0.19999999999999996</v>
      </c>
      <c r="BP71" s="66">
        <f>'Graphiques DI'!$B$166 + 'Graphiques DI'!$B$165</f>
        <v>0.86801717940645329</v>
      </c>
      <c r="BQ71" s="48">
        <f>'Graphiques DI'!$B$165</f>
        <v>0.16717934156861533</v>
      </c>
      <c r="BR71" s="48">
        <f>'Graphiques DI'!$B$165</f>
        <v>0.16717934156861533</v>
      </c>
      <c r="BS71" s="77">
        <f t="shared" si="44"/>
        <v>0.21999999999999997</v>
      </c>
      <c r="BT71" s="66">
        <f>'Graphiques DI'!$B$178 + 'Graphiques DI'!$B$177</f>
        <v>0.9076186722789481</v>
      </c>
      <c r="BU71" s="48">
        <f>'Graphiques DI'!$B$177</f>
        <v>0.16514569930597517</v>
      </c>
      <c r="BV71" s="48">
        <f>'Graphiques DI'!$B$177</f>
        <v>0.16514569930597517</v>
      </c>
    </row>
    <row r="72" spans="1:74">
      <c r="A72" s="67">
        <v>43649</v>
      </c>
      <c r="B72" s="74">
        <f t="shared" si="30"/>
        <v>71</v>
      </c>
      <c r="C72" s="74">
        <v>53119350</v>
      </c>
      <c r="D72" s="74" t="e">
        <f>NA()</f>
        <v>#N/A</v>
      </c>
      <c r="E72" s="29">
        <v>0.19</v>
      </c>
      <c r="F72" s="27">
        <v>0.48</v>
      </c>
      <c r="G72" s="29">
        <v>7.0000000000000007E-2</v>
      </c>
      <c r="H72" s="27">
        <v>0.34</v>
      </c>
      <c r="I72" s="29">
        <v>0.39</v>
      </c>
      <c r="J72" s="27">
        <v>0.43</v>
      </c>
      <c r="K72" s="29">
        <v>0.43</v>
      </c>
      <c r="L72" s="27">
        <v>0.32</v>
      </c>
      <c r="M72" s="29">
        <v>0.4</v>
      </c>
      <c r="N72" s="27">
        <v>0.42</v>
      </c>
      <c r="O72" s="29">
        <v>0.65</v>
      </c>
      <c r="P72" s="27">
        <v>0.56000000000000005</v>
      </c>
      <c r="Q72" s="29">
        <v>0.66</v>
      </c>
      <c r="R72" s="27">
        <v>0.61</v>
      </c>
      <c r="S72" s="43">
        <f>MAX(E72:E73)-MIN(E72:E73)</f>
        <v>7.0000000000000007E-2</v>
      </c>
      <c r="T72" s="66">
        <f>'Graphiques DI'!$B$22 + 'Graphiques DI'!$B$21</f>
        <v>0.24394761549869223</v>
      </c>
      <c r="U72" s="66">
        <f>'Graphiques DI'!$B$21</f>
        <v>8.6366534417611163E-2</v>
      </c>
      <c r="V72" s="66">
        <f>'Graphiques DI'!$B$21</f>
        <v>8.6366534417611163E-2</v>
      </c>
      <c r="W72" s="77">
        <f>MAX(F72:F73)-MIN(F72:F73)</f>
        <v>6.0000000000000053E-2</v>
      </c>
      <c r="X72" s="66">
        <f>'Graphiques DI'!$B$34 + 'Graphiques DI'!$B$33</f>
        <v>0.7914293766543683</v>
      </c>
      <c r="Y72" s="48">
        <f>'Graphiques DI'!$B$33</f>
        <v>0.19746991719490897</v>
      </c>
      <c r="Z72" s="48">
        <f>'Graphiques DI'!$B$33</f>
        <v>0.19746991719490897</v>
      </c>
      <c r="AA72" s="47">
        <f>MAX(G72:G73)-MIN(G72:G73)</f>
        <v>1.0000000000000009E-2</v>
      </c>
      <c r="AB72" s="66">
        <f>'Graphiques DI'!$B$46 + 'Graphiques DI'!$B$45</f>
        <v>0.35111461720628612</v>
      </c>
      <c r="AC72" s="48">
        <f>'Graphiques DI'!$B$45</f>
        <v>0.14097948207115094</v>
      </c>
      <c r="AD72" s="48">
        <f>'Graphiques DI'!$B$45</f>
        <v>0.14097948207115094</v>
      </c>
      <c r="AE72" s="77">
        <f>MAX(H72:H73)-MIN(H72:H73)</f>
        <v>2.0000000000000018E-2</v>
      </c>
      <c r="AF72" s="66">
        <f>'Graphiques DI'!$B$58 + 'Graphiques DI'!$B$57</f>
        <v>0.43779293159103938</v>
      </c>
      <c r="AG72" s="48">
        <f>'Graphiques DI'!$B$57</f>
        <v>0.14198212078022857</v>
      </c>
      <c r="AH72" s="48">
        <f>'Graphiques DI'!$B$57</f>
        <v>0.14198212078022857</v>
      </c>
      <c r="AI72" s="47">
        <f>MAX(I72:I73)-MIN(I72:I73)</f>
        <v>4.9999999999999989E-2</v>
      </c>
      <c r="AJ72" s="66">
        <f>'Graphiques DI'!$B$70 + 'Graphiques DE'!$B$69</f>
        <v>0.48568952672504123</v>
      </c>
      <c r="AK72" s="48">
        <f>'Graphiques DI'!$B$69</f>
        <v>0.1439931563072003</v>
      </c>
      <c r="AL72" s="48">
        <f>'Graphiques DI'!$B$69</f>
        <v>0.1439931563072003</v>
      </c>
      <c r="AM72" s="77">
        <f>MAX(J72:J73)-MIN(J72:J73)</f>
        <v>8.0000000000000016E-2</v>
      </c>
      <c r="AN72" s="66">
        <f>'Graphiques DI'!$B$82 + 'Graphiques DI'!$B$81</f>
        <v>0.49733375026774096</v>
      </c>
      <c r="AO72" s="48">
        <f>'Graphiques DI'!$B$81</f>
        <v>0.14568510161909229</v>
      </c>
      <c r="AP72" s="48">
        <f>'Graphiques DI'!$B$81</f>
        <v>0.14568510161909229</v>
      </c>
      <c r="AQ72" s="47">
        <f>MAX(K72:K73)-MIN(K72:K73)</f>
        <v>9.9999999999999978E-2</v>
      </c>
      <c r="AR72" s="66">
        <f>'Graphiques DI'!$B$94 + 'Graphiques DI'!$B$93</f>
        <v>0.51776807482645537</v>
      </c>
      <c r="AS72" s="48">
        <f>'Graphiques DI'!$B$93</f>
        <v>0.15748429104267167</v>
      </c>
      <c r="AT72" s="48">
        <f>'Graphiques DI'!$B$93</f>
        <v>0.15748429104267167</v>
      </c>
      <c r="AU72" s="77">
        <f>MAX(L72:L73)-MIN(L72:L73)</f>
        <v>3.0000000000000027E-2</v>
      </c>
      <c r="AV72" s="66">
        <f>'Graphiques DI'!$B$106 + 'Graphiques DI'!$B$105</f>
        <v>0.42151917624352131</v>
      </c>
      <c r="AW72" s="48">
        <f>'Graphiques DI'!$B$105</f>
        <v>0.12627593300027815</v>
      </c>
      <c r="AX72" s="48">
        <f>'Graphiques DI'!$B$105</f>
        <v>0.12627593300027815</v>
      </c>
      <c r="AY72" s="47">
        <f>MAX(M72:M73)-MIN(M72:M73)</f>
        <v>0.06</v>
      </c>
      <c r="AZ72" s="66">
        <f>'Graphiques DI'!$B$118 + 'Graphiques DI'!$B$117</f>
        <v>0.56299539567767609</v>
      </c>
      <c r="BA72" s="48">
        <f>'Graphiques DI'!$B$117</f>
        <v>0.15238728756956804</v>
      </c>
      <c r="BB72" s="48">
        <f>'Graphiques DI'!$B$117</f>
        <v>0.15238728756956804</v>
      </c>
      <c r="BC72" s="77">
        <f>MAX(N72:N73)-MIN(N72:N73)</f>
        <v>0</v>
      </c>
      <c r="BD72" s="66">
        <f>'Graphiques DI'!$B$130 + 'Graphiques DI'!$B$129</f>
        <v>0.6651031343852678</v>
      </c>
      <c r="BE72" s="48">
        <f>'Graphiques DI'!$B$129</f>
        <v>0.1768193506014839</v>
      </c>
      <c r="BF72" s="48">
        <f>'Graphiques DI'!$B$129</f>
        <v>0.1768193506014839</v>
      </c>
      <c r="BG72" s="47">
        <f>MAX(O72:O73)-MIN(O72:O73)</f>
        <v>0.16000000000000003</v>
      </c>
      <c r="BH72" s="66">
        <f>'Graphiques DI'!$B$142 + 'Graphiques DI'!$B$141</f>
        <v>0.82807308937029012</v>
      </c>
      <c r="BI72" s="48">
        <f>'Graphiques DI'!$B$141</f>
        <v>0.16741092720812772</v>
      </c>
      <c r="BJ72" s="48">
        <f>'Graphiques DI'!$B$141</f>
        <v>0.16741092720812772</v>
      </c>
      <c r="BK72" s="77">
        <f>MAX(P72:P73)-MIN(P72:P73)</f>
        <v>6.0000000000000053E-2</v>
      </c>
      <c r="BL72" s="66">
        <f>'Graphiques DI'!$B$154 + 'Graphiques DI'!$B$153</f>
        <v>0.79631200048020223</v>
      </c>
      <c r="BM72" s="48">
        <f>'Graphiques DI'!$B$153</f>
        <v>0.16058227075047252</v>
      </c>
      <c r="BN72" s="48">
        <f>'Graphiques DI'!$B$153</f>
        <v>0.16058227075047252</v>
      </c>
      <c r="BO72" s="47">
        <f>MAX(Q72:Q73)-MIN(Q72:Q73)</f>
        <v>0.17000000000000004</v>
      </c>
      <c r="BP72" s="66">
        <f>'Graphiques DI'!$B$166 + 'Graphiques DI'!$B$165</f>
        <v>0.86801717940645329</v>
      </c>
      <c r="BQ72" s="48">
        <f>'Graphiques DI'!$B$165</f>
        <v>0.16717934156861533</v>
      </c>
      <c r="BR72" s="48">
        <f>'Graphiques DI'!$B$165</f>
        <v>0.16717934156861533</v>
      </c>
      <c r="BS72" s="77">
        <f>MAX(R72:R73)-MIN(R72:R73)</f>
        <v>1.0000000000000009E-2</v>
      </c>
      <c r="BT72" s="66">
        <f>'Graphiques DI'!$B$178 + 'Graphiques DI'!$B$177</f>
        <v>0.9076186722789481</v>
      </c>
      <c r="BU72" s="48">
        <f>'Graphiques DI'!$B$177</f>
        <v>0.16514569930597517</v>
      </c>
      <c r="BV72" s="48">
        <f>'Graphiques DI'!$B$177</f>
        <v>0.16514569930597517</v>
      </c>
    </row>
    <row r="73" spans="1:74">
      <c r="A73" s="79">
        <v>43651</v>
      </c>
      <c r="B73" s="81">
        <f>ROW()-1</f>
        <v>72</v>
      </c>
      <c r="C73" s="82">
        <v>53113468</v>
      </c>
      <c r="D73" s="82">
        <v>29</v>
      </c>
      <c r="E73" s="29">
        <v>0.12</v>
      </c>
      <c r="F73" s="27">
        <v>0.54</v>
      </c>
      <c r="G73" s="29">
        <v>0.06</v>
      </c>
      <c r="H73" s="27">
        <v>0.32</v>
      </c>
      <c r="I73" s="29">
        <v>0.34</v>
      </c>
      <c r="J73" s="27">
        <v>0.35</v>
      </c>
      <c r="K73" s="29">
        <v>0.33</v>
      </c>
      <c r="L73" s="27">
        <v>0.28999999999999998</v>
      </c>
      <c r="M73" s="29">
        <v>0.34</v>
      </c>
      <c r="N73" s="27">
        <v>0.42</v>
      </c>
      <c r="O73" s="29">
        <v>0.49</v>
      </c>
      <c r="P73" s="27">
        <v>0.5</v>
      </c>
      <c r="Q73" s="29">
        <v>0.49</v>
      </c>
      <c r="R73" s="27">
        <v>0.6</v>
      </c>
      <c r="S73" s="43">
        <f t="shared" ref="S73:S75" si="45">MAX(E73:E74)-MIN(E73:E74)</f>
        <v>4.0000000000000008E-2</v>
      </c>
      <c r="T73" s="80">
        <f>'Graphiques DI'!$B$22 + 'Graphiques DI'!$B$21</f>
        <v>0.24394761549869223</v>
      </c>
      <c r="U73" s="80">
        <f>'Graphiques DI'!$B$21</f>
        <v>8.6366534417611163E-2</v>
      </c>
      <c r="V73" s="80">
        <f>'Graphiques DI'!$B$21</f>
        <v>8.6366534417611163E-2</v>
      </c>
      <c r="W73" s="38">
        <f t="shared" ref="W73:W75" si="46">MAX(F73:F74)-MIN(F73:F74)</f>
        <v>0.17999999999999994</v>
      </c>
      <c r="X73" s="80">
        <f>'Graphiques DI'!$B$34 + 'Graphiques DI'!$B$33</f>
        <v>0.7914293766543683</v>
      </c>
      <c r="Y73" s="39">
        <f>'Graphiques DI'!$B$33</f>
        <v>0.19746991719490897</v>
      </c>
      <c r="Z73" s="39">
        <f>'Graphiques DI'!$B$33</f>
        <v>0.19746991719490897</v>
      </c>
      <c r="AA73" s="40">
        <f t="shared" ref="AA73:AA75" si="47">MAX(G73:G74)-MIN(G73:G74)</f>
        <v>0.2</v>
      </c>
      <c r="AB73" s="80">
        <f>'Graphiques DI'!$B$46 + 'Graphiques DI'!$B$45</f>
        <v>0.35111461720628612</v>
      </c>
      <c r="AC73" s="39">
        <f>'Graphiques DI'!$B$45</f>
        <v>0.14097948207115094</v>
      </c>
      <c r="AD73" s="39">
        <f>'Graphiques DI'!$B$45</f>
        <v>0.14097948207115094</v>
      </c>
      <c r="AE73" s="38">
        <f t="shared" ref="AE73:AE75" si="48">MAX(H73:H74)-MIN(H73:H74)</f>
        <v>8.0000000000000016E-2</v>
      </c>
      <c r="AF73" s="80">
        <f>'Graphiques DI'!$B$58 + 'Graphiques DI'!$B$57</f>
        <v>0.43779293159103938</v>
      </c>
      <c r="AG73" s="39">
        <f>'Graphiques DI'!$B$57</f>
        <v>0.14198212078022857</v>
      </c>
      <c r="AH73" s="39">
        <f>'Graphiques DI'!$B$57</f>
        <v>0.14198212078022857</v>
      </c>
      <c r="AI73" s="40">
        <f t="shared" ref="AI73:AI75" si="49">MAX(I73:I74)-MIN(I73:I74)</f>
        <v>7.999999999999996E-2</v>
      </c>
      <c r="AJ73" s="80">
        <f>'Graphiques DI'!$B$70 + 'Graphiques DE'!$B$69</f>
        <v>0.48568952672504123</v>
      </c>
      <c r="AK73" s="39">
        <f>'Graphiques DI'!$B$69</f>
        <v>0.1439931563072003</v>
      </c>
      <c r="AL73" s="39">
        <f>'Graphiques DI'!$B$69</f>
        <v>0.1439931563072003</v>
      </c>
      <c r="AM73" s="38">
        <f t="shared" ref="AM73:AM75" si="50">MAX(J73:J74)-MIN(J73:J74)</f>
        <v>0.20000000000000007</v>
      </c>
      <c r="AN73" s="80">
        <f>'Graphiques DI'!$B$82 + 'Graphiques DI'!$B$81</f>
        <v>0.49733375026774096</v>
      </c>
      <c r="AO73" s="39">
        <f>'Graphiques DI'!$B$81</f>
        <v>0.14568510161909229</v>
      </c>
      <c r="AP73" s="39">
        <f>'Graphiques DI'!$B$81</f>
        <v>0.14568510161909229</v>
      </c>
      <c r="AQ73" s="40">
        <f t="shared" ref="AQ73:AQ75" si="51">MAX(K73:K74)-MIN(K73:K74)</f>
        <v>0.16999999999999998</v>
      </c>
      <c r="AR73" s="80">
        <f>'Graphiques DI'!$B$94 + 'Graphiques DI'!$B$93</f>
        <v>0.51776807482645537</v>
      </c>
      <c r="AS73" s="39">
        <f>'Graphiques DI'!$B$93</f>
        <v>0.15748429104267167</v>
      </c>
      <c r="AT73" s="39">
        <f>'Graphiques DI'!$B$93</f>
        <v>0.15748429104267167</v>
      </c>
      <c r="AU73" s="38">
        <f t="shared" ref="AU73:AU75" si="52">MAX(L73:L74)-MIN(L73:L74)</f>
        <v>0.10000000000000003</v>
      </c>
      <c r="AV73" s="80">
        <f>'Graphiques DI'!$B$106 + 'Graphiques DI'!$B$105</f>
        <v>0.42151917624352131</v>
      </c>
      <c r="AW73" s="39">
        <f>'Graphiques DI'!$B$105</f>
        <v>0.12627593300027815</v>
      </c>
      <c r="AX73" s="39">
        <f>'Graphiques DI'!$B$105</f>
        <v>0.12627593300027815</v>
      </c>
      <c r="AY73" s="40">
        <f t="shared" ref="AY73:AY75" si="53">MAX(M73:M74)-MIN(M73:M74)</f>
        <v>0.22000000000000003</v>
      </c>
      <c r="AZ73" s="80">
        <f>'Graphiques DI'!$B$118 + 'Graphiques DI'!$B$117</f>
        <v>0.56299539567767609</v>
      </c>
      <c r="BA73" s="39">
        <f>'Graphiques DI'!$B$117</f>
        <v>0.15238728756956804</v>
      </c>
      <c r="BB73" s="39">
        <f>'Graphiques DI'!$B$117</f>
        <v>0.15238728756956804</v>
      </c>
      <c r="BC73" s="38">
        <f t="shared" ref="BC73:BC75" si="54">MAX(N73:N74)-MIN(N73:N74)</f>
        <v>0.13000000000000006</v>
      </c>
      <c r="BD73" s="80">
        <f>'Graphiques DI'!$B$130 + 'Graphiques DI'!$B$129</f>
        <v>0.6651031343852678</v>
      </c>
      <c r="BE73" s="39">
        <f>'Graphiques DI'!$B$129</f>
        <v>0.1768193506014839</v>
      </c>
      <c r="BF73" s="39">
        <f>'Graphiques DI'!$B$129</f>
        <v>0.1768193506014839</v>
      </c>
      <c r="BG73" s="40">
        <f t="shared" ref="BG73:BG75" si="55">MAX(O73:O74)-MIN(O73:O74)</f>
        <v>0.42000000000000004</v>
      </c>
      <c r="BH73" s="80">
        <f>'Graphiques DI'!$B$142 + 'Graphiques DI'!$B$141</f>
        <v>0.82807308937029012</v>
      </c>
      <c r="BI73" s="39">
        <f>'Graphiques DI'!$B$141</f>
        <v>0.16741092720812772</v>
      </c>
      <c r="BJ73" s="39">
        <f>'Graphiques DI'!$B$141</f>
        <v>0.16741092720812772</v>
      </c>
      <c r="BK73" s="38">
        <f t="shared" ref="BK73:BK75" si="56">MAX(P73:P74)-MIN(P73:P74)</f>
        <v>0.14000000000000001</v>
      </c>
      <c r="BL73" s="80">
        <f>'Graphiques DI'!$B$154 + 'Graphiques DI'!$B$153</f>
        <v>0.79631200048020223</v>
      </c>
      <c r="BM73" s="39">
        <f>'Graphiques DI'!$B$153</f>
        <v>0.16058227075047252</v>
      </c>
      <c r="BN73" s="39">
        <f>'Graphiques DI'!$B$153</f>
        <v>0.16058227075047252</v>
      </c>
      <c r="BO73" s="40">
        <f t="shared" ref="BO73:BO75" si="57">MAX(Q73:Q74)-MIN(Q73:Q74)</f>
        <v>0.39</v>
      </c>
      <c r="BP73" s="80">
        <f>'Graphiques DI'!$B$166 + 'Graphiques DI'!$B$165</f>
        <v>0.86801717940645329</v>
      </c>
      <c r="BQ73" s="39">
        <f>'Graphiques DI'!$B$165</f>
        <v>0.16717934156861533</v>
      </c>
      <c r="BR73" s="39">
        <f>'Graphiques DI'!$B$165</f>
        <v>0.16717934156861533</v>
      </c>
      <c r="BS73" s="38">
        <f t="shared" ref="BS73:BS75" si="58">MAX(R73:R74)-MIN(R73:R74)</f>
        <v>2.0000000000000018E-2</v>
      </c>
      <c r="BT73" s="80">
        <f>'Graphiques DI'!$B$178 + 'Graphiques DI'!$B$177</f>
        <v>0.9076186722789481</v>
      </c>
      <c r="BU73" s="39">
        <f>'Graphiques DI'!$B$177</f>
        <v>0.16514569930597517</v>
      </c>
      <c r="BV73" s="39">
        <f>'Graphiques DI'!$B$177</f>
        <v>0.16514569930597517</v>
      </c>
    </row>
    <row r="74" spans="1:74">
      <c r="A74" s="79">
        <v>43651</v>
      </c>
      <c r="B74" s="81">
        <f>ROW()-1</f>
        <v>73</v>
      </c>
      <c r="C74" s="82">
        <v>53116637</v>
      </c>
      <c r="D74" s="82">
        <v>30</v>
      </c>
      <c r="E74" s="29">
        <v>0.16</v>
      </c>
      <c r="F74" s="27">
        <v>0.72</v>
      </c>
      <c r="G74" s="29">
        <v>0.26</v>
      </c>
      <c r="H74" s="27">
        <v>0.4</v>
      </c>
      <c r="I74" s="29">
        <v>0.42</v>
      </c>
      <c r="J74" s="27">
        <v>0.55000000000000004</v>
      </c>
      <c r="K74" s="29">
        <v>0.5</v>
      </c>
      <c r="L74" s="27">
        <v>0.39</v>
      </c>
      <c r="M74" s="29">
        <v>0.56000000000000005</v>
      </c>
      <c r="N74" s="27">
        <v>0.55000000000000004</v>
      </c>
      <c r="O74" s="29">
        <v>0.91</v>
      </c>
      <c r="P74" s="27">
        <v>0.64</v>
      </c>
      <c r="Q74" s="29">
        <v>0.88</v>
      </c>
      <c r="R74" s="27">
        <v>0.62</v>
      </c>
      <c r="S74" s="43">
        <f t="shared" si="45"/>
        <v>1.0000000000000009E-2</v>
      </c>
      <c r="T74" s="80">
        <f>'Graphiques DI'!$B$22 + 'Graphiques DI'!$B$21</f>
        <v>0.24394761549869223</v>
      </c>
      <c r="U74" s="80">
        <f>'Graphiques DI'!$B$21</f>
        <v>8.6366534417611163E-2</v>
      </c>
      <c r="V74" s="80">
        <f>'Graphiques DI'!$B$21</f>
        <v>8.6366534417611163E-2</v>
      </c>
      <c r="W74" s="38">
        <f t="shared" si="46"/>
        <v>8.9999999999999969E-2</v>
      </c>
      <c r="X74" s="80">
        <f>'Graphiques DI'!$B$34 + 'Graphiques DI'!$B$33</f>
        <v>0.7914293766543683</v>
      </c>
      <c r="Y74" s="39">
        <f>'Graphiques DI'!$B$33</f>
        <v>0.19746991719490897</v>
      </c>
      <c r="Z74" s="39">
        <f>'Graphiques DI'!$B$33</f>
        <v>0.19746991719490897</v>
      </c>
      <c r="AA74" s="40">
        <f t="shared" si="47"/>
        <v>8.9999999999999969E-2</v>
      </c>
      <c r="AB74" s="80">
        <f>'Graphiques DI'!$B$46 + 'Graphiques DI'!$B$45</f>
        <v>0.35111461720628612</v>
      </c>
      <c r="AC74" s="39">
        <f>'Graphiques DI'!$B$45</f>
        <v>0.14097948207115094</v>
      </c>
      <c r="AD74" s="39">
        <f>'Graphiques DI'!$B$45</f>
        <v>0.14097948207115094</v>
      </c>
      <c r="AE74" s="38">
        <f t="shared" si="48"/>
        <v>4.0000000000000036E-2</v>
      </c>
      <c r="AF74" s="80">
        <f>'Graphiques DI'!$B$58 + 'Graphiques DI'!$B$57</f>
        <v>0.43779293159103938</v>
      </c>
      <c r="AG74" s="39">
        <f>'Graphiques DI'!$B$57</f>
        <v>0.14198212078022857</v>
      </c>
      <c r="AH74" s="39">
        <f>'Graphiques DI'!$B$57</f>
        <v>0.14198212078022857</v>
      </c>
      <c r="AI74" s="40">
        <f t="shared" si="49"/>
        <v>0.13999999999999996</v>
      </c>
      <c r="AJ74" s="80">
        <f>'Graphiques DI'!$B$70 + 'Graphiques DE'!$B$69</f>
        <v>0.48568952672504123</v>
      </c>
      <c r="AK74" s="39">
        <f>'Graphiques DI'!$B$69</f>
        <v>0.1439931563072003</v>
      </c>
      <c r="AL74" s="39">
        <f>'Graphiques DI'!$B$69</f>
        <v>0.1439931563072003</v>
      </c>
      <c r="AM74" s="38">
        <f t="shared" si="50"/>
        <v>0.17000000000000004</v>
      </c>
      <c r="AN74" s="80">
        <f>'Graphiques DI'!$B$82 + 'Graphiques DI'!$B$81</f>
        <v>0.49733375026774096</v>
      </c>
      <c r="AO74" s="39">
        <f>'Graphiques DI'!$B$81</f>
        <v>0.14568510161909229</v>
      </c>
      <c r="AP74" s="39">
        <f>'Graphiques DI'!$B$81</f>
        <v>0.14568510161909229</v>
      </c>
      <c r="AQ74" s="40">
        <f t="shared" si="51"/>
        <v>0.15000000000000002</v>
      </c>
      <c r="AR74" s="80">
        <f>'Graphiques DI'!$B$94 + 'Graphiques DI'!$B$93</f>
        <v>0.51776807482645537</v>
      </c>
      <c r="AS74" s="39">
        <f>'Graphiques DI'!$B$93</f>
        <v>0.15748429104267167</v>
      </c>
      <c r="AT74" s="39">
        <f>'Graphiques DI'!$B$93</f>
        <v>0.15748429104267167</v>
      </c>
      <c r="AU74" s="38">
        <f t="shared" si="52"/>
        <v>0.16</v>
      </c>
      <c r="AV74" s="80">
        <f>'Graphiques DI'!$B$106 + 'Graphiques DI'!$B$105</f>
        <v>0.42151917624352131</v>
      </c>
      <c r="AW74" s="39">
        <f>'Graphiques DI'!$B$105</f>
        <v>0.12627593300027815</v>
      </c>
      <c r="AX74" s="39">
        <f>'Graphiques DI'!$B$105</f>
        <v>0.12627593300027815</v>
      </c>
      <c r="AY74" s="40">
        <f t="shared" si="53"/>
        <v>0.22000000000000003</v>
      </c>
      <c r="AZ74" s="80">
        <f>'Graphiques DI'!$B$118 + 'Graphiques DI'!$B$117</f>
        <v>0.56299539567767609</v>
      </c>
      <c r="BA74" s="39">
        <f>'Graphiques DI'!$B$117</f>
        <v>0.15238728756956804</v>
      </c>
      <c r="BB74" s="39">
        <f>'Graphiques DI'!$B$117</f>
        <v>0.15238728756956804</v>
      </c>
      <c r="BC74" s="38">
        <f t="shared" si="54"/>
        <v>0.17000000000000004</v>
      </c>
      <c r="BD74" s="80">
        <f>'Graphiques DI'!$B$130 + 'Graphiques DI'!$B$129</f>
        <v>0.6651031343852678</v>
      </c>
      <c r="BE74" s="39">
        <f>'Graphiques DI'!$B$129</f>
        <v>0.1768193506014839</v>
      </c>
      <c r="BF74" s="39">
        <f>'Graphiques DI'!$B$129</f>
        <v>0.1768193506014839</v>
      </c>
      <c r="BG74" s="40">
        <f t="shared" si="55"/>
        <v>0.26</v>
      </c>
      <c r="BH74" s="80">
        <f>'Graphiques DI'!$B$142 + 'Graphiques DI'!$B$141</f>
        <v>0.82807308937029012</v>
      </c>
      <c r="BI74" s="39">
        <f>'Graphiques DI'!$B$141</f>
        <v>0.16741092720812772</v>
      </c>
      <c r="BJ74" s="39">
        <f>'Graphiques DI'!$B$141</f>
        <v>0.16741092720812772</v>
      </c>
      <c r="BK74" s="38">
        <f t="shared" si="56"/>
        <v>4.0000000000000036E-2</v>
      </c>
      <c r="BL74" s="80">
        <f>'Graphiques DI'!$B$154 + 'Graphiques DI'!$B$153</f>
        <v>0.79631200048020223</v>
      </c>
      <c r="BM74" s="39">
        <f>'Graphiques DI'!$B$153</f>
        <v>0.16058227075047252</v>
      </c>
      <c r="BN74" s="39">
        <f>'Graphiques DI'!$B$153</f>
        <v>0.16058227075047252</v>
      </c>
      <c r="BO74" s="40">
        <f t="shared" si="57"/>
        <v>0.19999999999999996</v>
      </c>
      <c r="BP74" s="80">
        <f>'Graphiques DI'!$B$166 + 'Graphiques DI'!$B$165</f>
        <v>0.86801717940645329</v>
      </c>
      <c r="BQ74" s="39">
        <f>'Graphiques DI'!$B$165</f>
        <v>0.16717934156861533</v>
      </c>
      <c r="BR74" s="39">
        <f>'Graphiques DI'!$B$165</f>
        <v>0.16717934156861533</v>
      </c>
      <c r="BS74" s="38">
        <f t="shared" si="58"/>
        <v>5.0000000000000044E-2</v>
      </c>
      <c r="BT74" s="80">
        <f>'Graphiques DI'!$B$178 + 'Graphiques DI'!$B$177</f>
        <v>0.9076186722789481</v>
      </c>
      <c r="BU74" s="39">
        <f>'Graphiques DI'!$B$177</f>
        <v>0.16514569930597517</v>
      </c>
      <c r="BV74" s="39">
        <f>'Graphiques DI'!$B$177</f>
        <v>0.16514569930597517</v>
      </c>
    </row>
    <row r="75" spans="1:74">
      <c r="A75" s="79">
        <v>43651</v>
      </c>
      <c r="B75" s="81">
        <f>ROW()-1</f>
        <v>74</v>
      </c>
      <c r="C75" s="82">
        <v>53116638</v>
      </c>
      <c r="D75" s="82">
        <v>29</v>
      </c>
      <c r="E75" s="83">
        <v>0.15</v>
      </c>
      <c r="F75" s="84">
        <v>0.63</v>
      </c>
      <c r="G75" s="83">
        <v>0.35</v>
      </c>
      <c r="H75" s="84">
        <v>0.36</v>
      </c>
      <c r="I75" s="85">
        <v>0.28000000000000003</v>
      </c>
      <c r="J75" s="84">
        <v>0.38</v>
      </c>
      <c r="K75" s="85">
        <v>0.35</v>
      </c>
      <c r="L75" s="84">
        <v>0.23</v>
      </c>
      <c r="M75" s="85">
        <v>0.34</v>
      </c>
      <c r="N75" s="84">
        <v>0.38</v>
      </c>
      <c r="O75" s="85">
        <v>0.65</v>
      </c>
      <c r="P75" s="84">
        <v>0.68</v>
      </c>
      <c r="Q75" s="85">
        <v>0.68</v>
      </c>
      <c r="R75" s="84">
        <v>0.67</v>
      </c>
      <c r="S75" s="85">
        <f t="shared" si="45"/>
        <v>0</v>
      </c>
      <c r="T75" s="88">
        <f>'Graphiques DI'!$B$22 + 'Graphiques DI'!$B$21</f>
        <v>0.24394761549869223</v>
      </c>
      <c r="U75" s="88">
        <f>'Graphiques DI'!$B$21</f>
        <v>8.6366534417611163E-2</v>
      </c>
      <c r="V75" s="88">
        <f>'Graphiques DI'!$B$21</f>
        <v>8.6366534417611163E-2</v>
      </c>
      <c r="W75" s="49">
        <f t="shared" si="46"/>
        <v>0</v>
      </c>
      <c r="X75" s="88">
        <f>'Graphiques DI'!$B$34 + 'Graphiques DI'!$B$33</f>
        <v>0.7914293766543683</v>
      </c>
      <c r="Y75" s="50">
        <f>'Graphiques DI'!$B$33</f>
        <v>0.19746991719490897</v>
      </c>
      <c r="Z75" s="50">
        <f>'Graphiques DI'!$B$33</f>
        <v>0.19746991719490897</v>
      </c>
      <c r="AA75" s="51">
        <f t="shared" si="47"/>
        <v>0</v>
      </c>
      <c r="AB75" s="88">
        <f>'Graphiques DI'!$B$46 + 'Graphiques DI'!$B$45</f>
        <v>0.35111461720628612</v>
      </c>
      <c r="AC75" s="50">
        <f>'Graphiques DI'!$B$45</f>
        <v>0.14097948207115094</v>
      </c>
      <c r="AD75" s="50">
        <f>'Graphiques DI'!$B$45</f>
        <v>0.14097948207115094</v>
      </c>
      <c r="AE75" s="49">
        <f t="shared" si="48"/>
        <v>0</v>
      </c>
      <c r="AF75" s="88">
        <f>'Graphiques DI'!$B$58 + 'Graphiques DI'!$B$57</f>
        <v>0.43779293159103938</v>
      </c>
      <c r="AG75" s="50">
        <f>'Graphiques DI'!$B$57</f>
        <v>0.14198212078022857</v>
      </c>
      <c r="AH75" s="50">
        <f>'Graphiques DI'!$B$57</f>
        <v>0.14198212078022857</v>
      </c>
      <c r="AI75" s="51">
        <f t="shared" si="49"/>
        <v>0</v>
      </c>
      <c r="AJ75" s="88">
        <f>'Graphiques DI'!$B$70 + 'Graphiques DE'!$B$69</f>
        <v>0.48568952672504123</v>
      </c>
      <c r="AK75" s="50">
        <f>'Graphiques DI'!$B$69</f>
        <v>0.1439931563072003</v>
      </c>
      <c r="AL75" s="50">
        <f>'Graphiques DI'!$B$69</f>
        <v>0.1439931563072003</v>
      </c>
      <c r="AM75" s="49">
        <f t="shared" si="50"/>
        <v>0</v>
      </c>
      <c r="AN75" s="88">
        <f>'Graphiques DI'!$B$82 + 'Graphiques DI'!$B$81</f>
        <v>0.49733375026774096</v>
      </c>
      <c r="AO75" s="50">
        <f>'Graphiques DI'!$B$81</f>
        <v>0.14568510161909229</v>
      </c>
      <c r="AP75" s="50">
        <f>'Graphiques DI'!$B$81</f>
        <v>0.14568510161909229</v>
      </c>
      <c r="AQ75" s="51">
        <f t="shared" si="51"/>
        <v>0</v>
      </c>
      <c r="AR75" s="88">
        <f>'Graphiques DI'!$B$94 + 'Graphiques DI'!$B$93</f>
        <v>0.51776807482645537</v>
      </c>
      <c r="AS75" s="50">
        <f>'Graphiques DI'!$B$93</f>
        <v>0.15748429104267167</v>
      </c>
      <c r="AT75" s="50">
        <f>'Graphiques DI'!$B$93</f>
        <v>0.15748429104267167</v>
      </c>
      <c r="AU75" s="49">
        <f t="shared" si="52"/>
        <v>0</v>
      </c>
      <c r="AV75" s="88">
        <f>'Graphiques DI'!$B$106 + 'Graphiques DI'!$B$105</f>
        <v>0.42151917624352131</v>
      </c>
      <c r="AW75" s="50">
        <f>'Graphiques DI'!$B$105</f>
        <v>0.12627593300027815</v>
      </c>
      <c r="AX75" s="50">
        <f>'Graphiques DI'!$B$105</f>
        <v>0.12627593300027815</v>
      </c>
      <c r="AY75" s="51">
        <f t="shared" si="53"/>
        <v>0</v>
      </c>
      <c r="AZ75" s="88">
        <f>'Graphiques DI'!$B$118 + 'Graphiques DI'!$B$117</f>
        <v>0.56299539567767609</v>
      </c>
      <c r="BA75" s="50">
        <f>'Graphiques DI'!$B$117</f>
        <v>0.15238728756956804</v>
      </c>
      <c r="BB75" s="50">
        <f>'Graphiques DI'!$B$117</f>
        <v>0.15238728756956804</v>
      </c>
      <c r="BC75" s="49">
        <f t="shared" si="54"/>
        <v>0</v>
      </c>
      <c r="BD75" s="88">
        <f>'Graphiques DI'!$B$130 + 'Graphiques DI'!$B$129</f>
        <v>0.6651031343852678</v>
      </c>
      <c r="BE75" s="50">
        <f>'Graphiques DI'!$B$129</f>
        <v>0.1768193506014839</v>
      </c>
      <c r="BF75" s="50">
        <f>'Graphiques DI'!$B$129</f>
        <v>0.1768193506014839</v>
      </c>
      <c r="BG75" s="51">
        <f t="shared" si="55"/>
        <v>0</v>
      </c>
      <c r="BH75" s="88">
        <f>'Graphiques DI'!$B$142 + 'Graphiques DI'!$B$141</f>
        <v>0.82807308937029012</v>
      </c>
      <c r="BI75" s="50">
        <f>'Graphiques DI'!$B$141</f>
        <v>0.16741092720812772</v>
      </c>
      <c r="BJ75" s="50">
        <f>'Graphiques DI'!$B$141</f>
        <v>0.16741092720812772</v>
      </c>
      <c r="BK75" s="49">
        <f t="shared" si="56"/>
        <v>0</v>
      </c>
      <c r="BL75" s="88">
        <f>'Graphiques DI'!$B$154 + 'Graphiques DI'!$B$153</f>
        <v>0.79631200048020223</v>
      </c>
      <c r="BM75" s="50">
        <f>'Graphiques DI'!$B$153</f>
        <v>0.16058227075047252</v>
      </c>
      <c r="BN75" s="50">
        <f>'Graphiques DI'!$B$153</f>
        <v>0.16058227075047252</v>
      </c>
      <c r="BO75" s="51">
        <f t="shared" si="57"/>
        <v>0</v>
      </c>
      <c r="BP75" s="88">
        <f>'Graphiques DI'!$B$166 + 'Graphiques DI'!$B$165</f>
        <v>0.86801717940645329</v>
      </c>
      <c r="BQ75" s="50">
        <f>'Graphiques DI'!$B$165</f>
        <v>0.16717934156861533</v>
      </c>
      <c r="BR75" s="50">
        <f>'Graphiques DI'!$B$165</f>
        <v>0.16717934156861533</v>
      </c>
      <c r="BS75" s="49">
        <f t="shared" si="58"/>
        <v>0</v>
      </c>
      <c r="BT75" s="88">
        <f>'Graphiques DI'!$B$178 + 'Graphiques DI'!$B$177</f>
        <v>0.9076186722789481</v>
      </c>
      <c r="BU75" s="50">
        <f>'Graphiques DI'!$B$177</f>
        <v>0.16514569930597517</v>
      </c>
      <c r="BV75" s="50">
        <f>'Graphiques DI'!$B$177</f>
        <v>0.16514569930597517</v>
      </c>
    </row>
  </sheetData>
  <dataValidations count="1">
    <dataValidation allowBlank="1" showInputMessage="1" showErrorMessage="1" promptTitle="INSERER DATE" prompt="Insérer la date de la mesure indiquée sur le rapport" sqref="A2:A7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Graphiques GI</vt:lpstr>
      <vt:lpstr>Graphiques GE</vt:lpstr>
      <vt:lpstr>Graphiques DE</vt:lpstr>
      <vt:lpstr>Graphiques DI</vt:lpstr>
      <vt:lpstr>GAUCHE Intrados (GI)</vt:lpstr>
      <vt:lpstr>GAUCHE Extrados (GE)</vt:lpstr>
      <vt:lpstr>DROIT Extrados (DE)</vt:lpstr>
      <vt:lpstr>DROIT Intrados (DI)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DAVID</dc:creator>
  <cp:lastModifiedBy>Quentin DAVID</cp:lastModifiedBy>
  <dcterms:created xsi:type="dcterms:W3CDTF">2019-06-24T11:25:56Z</dcterms:created>
  <dcterms:modified xsi:type="dcterms:W3CDTF">2019-07-08T13:24:13Z</dcterms:modified>
</cp:coreProperties>
</file>