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4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ément\Desktop\Stage\Travaux\Mise en place relevé de production\"/>
    </mc:Choice>
  </mc:AlternateContent>
  <xr:revisionPtr revIDLastSave="0" documentId="13_ncr:1_{FC10DEB2-A143-47FB-BE1D-C516B4C0305A}" xr6:coauthVersionLast="41" xr6:coauthVersionMax="41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Info chantier" sheetId="10" r:id="rId1"/>
    <sheet name="Hundegger" sheetId="6" r:id="rId2"/>
    <sheet name="Cyber" sheetId="5" r:id="rId3"/>
    <sheet name="Montage petite série" sheetId="7" r:id="rId4"/>
    <sheet name="Montage grande série" sheetId="8" r:id="rId5"/>
    <sheet name="Relevé de temps" sheetId="9" r:id="rId6"/>
    <sheet name="Horaires" sheetId="3" r:id="rId7"/>
    <sheet name="Jours fériés" sheetId="2" r:id="rId8"/>
  </sheets>
  <definedNames>
    <definedName name="DebT1" localSheetId="2">#REF!</definedName>
    <definedName name="DebT1" localSheetId="1">#REF!</definedName>
    <definedName name="DebT1" localSheetId="4">#REF!</definedName>
    <definedName name="DebT1" localSheetId="3">#REF!</definedName>
    <definedName name="DebT1" localSheetId="5">#REF!</definedName>
    <definedName name="DebT1">Horaires!$C$3</definedName>
    <definedName name="DebT2" localSheetId="2">#REF!</definedName>
    <definedName name="DebT2" localSheetId="1">#REF!</definedName>
    <definedName name="DebT2" localSheetId="4">#REF!</definedName>
    <definedName name="DebT2" localSheetId="3">#REF!</definedName>
    <definedName name="DebT2" localSheetId="5">#REF!</definedName>
    <definedName name="DebT2">Horaires!$C$4</definedName>
    <definedName name="DP" localSheetId="2">#REF!</definedName>
    <definedName name="DP" localSheetId="1">#REF!</definedName>
    <definedName name="DP" localSheetId="4">#REF!</definedName>
    <definedName name="DP" localSheetId="3">#REF!</definedName>
    <definedName name="DP" localSheetId="5">#REF!</definedName>
    <definedName name="DP">Horaires!$C$1</definedName>
    <definedName name="DurT1" localSheetId="2">#REF!</definedName>
    <definedName name="DurT1" localSheetId="1">#REF!</definedName>
    <definedName name="DurT1" localSheetId="4">#REF!</definedName>
    <definedName name="DurT1" localSheetId="3">#REF!</definedName>
    <definedName name="DurT1" localSheetId="5">#REF!</definedName>
    <definedName name="DurT1">Horaires!$E$3</definedName>
    <definedName name="DurT2" localSheetId="2">#REF!</definedName>
    <definedName name="DurT2" localSheetId="1">#REF!</definedName>
    <definedName name="DurT2" localSheetId="4">#REF!</definedName>
    <definedName name="DurT2" localSheetId="3">#REF!</definedName>
    <definedName name="DurT2" localSheetId="5">#REF!</definedName>
    <definedName name="DurT2">Horaires!$E$4</definedName>
    <definedName name="FinT1" localSheetId="2">#REF!</definedName>
    <definedName name="FinT1" localSheetId="1">#REF!</definedName>
    <definedName name="FinT1" localSheetId="4">#REF!</definedName>
    <definedName name="FinT1" localSheetId="3">#REF!</definedName>
    <definedName name="FinT1" localSheetId="5">#REF!</definedName>
    <definedName name="FinT1">Horaires!$D$3</definedName>
    <definedName name="FinT2" localSheetId="2">#REF!</definedName>
    <definedName name="FinT2" localSheetId="1">#REF!</definedName>
    <definedName name="FinT2" localSheetId="4">#REF!</definedName>
    <definedName name="FinT2" localSheetId="3">#REF!</definedName>
    <definedName name="FinT2" localSheetId="5">#REF!</definedName>
    <definedName name="FinT2">Horaires!$D$4</definedName>
    <definedName name="FP" localSheetId="2">#REF!</definedName>
    <definedName name="FP" localSheetId="1">#REF!</definedName>
    <definedName name="FP" localSheetId="4">#REF!</definedName>
    <definedName name="FP" localSheetId="3">#REF!</definedName>
    <definedName name="FP" localSheetId="5">#REF!</definedName>
    <definedName name="FP">Horaires!$D$1</definedName>
    <definedName name="JF">'Jours fériés'!$C$1:$C$60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9" l="1"/>
  <c r="K7" i="9"/>
  <c r="K8" i="9"/>
  <c r="K9" i="9"/>
  <c r="K10" i="9"/>
  <c r="K11" i="9"/>
  <c r="K5" i="9"/>
  <c r="G7" i="5"/>
  <c r="E25" i="9" l="1"/>
  <c r="B25" i="9"/>
  <c r="D21" i="3"/>
  <c r="D20" i="3"/>
  <c r="D19" i="3"/>
  <c r="C21" i="3"/>
  <c r="C20" i="3"/>
  <c r="C19" i="3"/>
  <c r="D18" i="3"/>
  <c r="D17" i="3"/>
  <c r="D16" i="3"/>
  <c r="C18" i="3"/>
  <c r="C17" i="3"/>
  <c r="C16" i="3"/>
  <c r="G15" i="6"/>
  <c r="G7" i="6"/>
  <c r="G11" i="6"/>
  <c r="E15" i="9" l="1"/>
  <c r="B15" i="9"/>
  <c r="B31" i="9"/>
  <c r="E31" i="9"/>
  <c r="I1" i="9"/>
  <c r="G1" i="9"/>
  <c r="E5" i="9"/>
  <c r="I1" i="6"/>
  <c r="I1" i="5"/>
  <c r="I1" i="8"/>
  <c r="I1" i="7"/>
  <c r="G1" i="7"/>
  <c r="G1" i="8"/>
  <c r="G1" i="5"/>
  <c r="G1" i="6"/>
  <c r="I31" i="9"/>
  <c r="I25" i="9"/>
  <c r="B19" i="9"/>
  <c r="B9" i="9"/>
  <c r="B5" i="9"/>
  <c r="B9" i="3"/>
  <c r="D9" i="3" s="1"/>
  <c r="I21" i="6"/>
  <c r="K16" i="9" s="1"/>
  <c r="I22" i="6"/>
  <c r="K17" i="9" s="1"/>
  <c r="I23" i="6"/>
  <c r="K18" i="9" s="1"/>
  <c r="I24" i="6"/>
  <c r="K19" i="9" s="1"/>
  <c r="I25" i="6"/>
  <c r="K20" i="9" s="1"/>
  <c r="I26" i="6"/>
  <c r="K21" i="9" s="1"/>
  <c r="I20" i="6"/>
  <c r="K15" i="9" s="1"/>
  <c r="H7" i="6" l="1"/>
  <c r="B8" i="3" s="1"/>
  <c r="D8" i="3" s="1"/>
  <c r="E9" i="3"/>
  <c r="C9" i="3"/>
  <c r="I27" i="6"/>
  <c r="C8" i="3" l="1"/>
  <c r="E8" i="3"/>
  <c r="F9" i="3"/>
  <c r="G7" i="9" s="1"/>
  <c r="C1" i="9"/>
  <c r="C1" i="8"/>
  <c r="C1" i="7"/>
  <c r="C1" i="5"/>
  <c r="C1" i="6"/>
  <c r="E1" i="9"/>
  <c r="K12" i="9"/>
  <c r="K22" i="9"/>
  <c r="A1" i="9"/>
  <c r="E13" i="8"/>
  <c r="G7" i="8" s="1"/>
  <c r="B11" i="3" s="1"/>
  <c r="A1" i="8"/>
  <c r="A1" i="7"/>
  <c r="E21" i="7"/>
  <c r="E23" i="7"/>
  <c r="E25" i="7"/>
  <c r="I12" i="5"/>
  <c r="I13" i="5"/>
  <c r="I14" i="5"/>
  <c r="I15" i="5"/>
  <c r="I16" i="5"/>
  <c r="I17" i="5"/>
  <c r="I18" i="5"/>
  <c r="E11" i="3" l="1"/>
  <c r="D11" i="3"/>
  <c r="C11" i="3"/>
  <c r="F8" i="3"/>
  <c r="G17" i="9" s="1"/>
  <c r="F21" i="7"/>
  <c r="I19" i="5"/>
  <c r="E4" i="3"/>
  <c r="E3" i="3"/>
  <c r="F11" i="3" l="1"/>
  <c r="G33" i="9" s="1"/>
  <c r="G7" i="7"/>
  <c r="G15" i="7"/>
  <c r="G11" i="7"/>
  <c r="A13" i="2"/>
  <c r="C23" i="2" s="1"/>
  <c r="C12" i="2"/>
  <c r="C11" i="2"/>
  <c r="C10" i="2"/>
  <c r="C9" i="2"/>
  <c r="C8" i="2"/>
  <c r="C5" i="2"/>
  <c r="C4" i="2"/>
  <c r="C2" i="2"/>
  <c r="C6" i="2" s="1"/>
  <c r="C1" i="2"/>
  <c r="H7" i="7" l="1"/>
  <c r="B10" i="3" s="1"/>
  <c r="C16" i="2"/>
  <c r="C20" i="2"/>
  <c r="C24" i="2"/>
  <c r="C17" i="2"/>
  <c r="A25" i="2"/>
  <c r="C3" i="2"/>
  <c r="C7" i="2"/>
  <c r="C14" i="2"/>
  <c r="C22" i="2"/>
  <c r="C13" i="2"/>
  <c r="C21" i="2"/>
  <c r="C10" i="3" l="1"/>
  <c r="D10" i="3"/>
  <c r="D7" i="10"/>
  <c r="K1" i="8" s="1"/>
  <c r="E10" i="3"/>
  <c r="C19" i="2"/>
  <c r="C15" i="2"/>
  <c r="C18" i="2"/>
  <c r="C34" i="2"/>
  <c r="C26" i="2"/>
  <c r="C36" i="2"/>
  <c r="C28" i="2"/>
  <c r="A37" i="2"/>
  <c r="C33" i="2"/>
  <c r="C29" i="2"/>
  <c r="C25" i="2"/>
  <c r="C32" i="2"/>
  <c r="C35" i="2"/>
  <c r="K1" i="9" l="1"/>
  <c r="K1" i="6"/>
  <c r="F10" i="3"/>
  <c r="K1" i="7"/>
  <c r="K1" i="5"/>
  <c r="A49" i="2"/>
  <c r="C45" i="2"/>
  <c r="C41" i="2"/>
  <c r="C37" i="2"/>
  <c r="C48" i="2"/>
  <c r="C44" i="2"/>
  <c r="C40" i="2"/>
  <c r="C47" i="2"/>
  <c r="C46" i="2"/>
  <c r="C38" i="2"/>
  <c r="C30" i="2"/>
  <c r="C31" i="2"/>
  <c r="C27" i="2"/>
  <c r="G27" i="9" l="1"/>
  <c r="G8" i="3"/>
  <c r="C39" i="2"/>
  <c r="C43" i="2"/>
  <c r="C42" i="2"/>
  <c r="C60" i="2"/>
  <c r="C56" i="2"/>
  <c r="C52" i="2"/>
  <c r="C59" i="2"/>
  <c r="C58" i="2"/>
  <c r="C50" i="2"/>
  <c r="C57" i="2"/>
  <c r="C53" i="2"/>
  <c r="C49" i="2"/>
  <c r="K3" i="6" l="1"/>
  <c r="M1" i="9"/>
  <c r="G7" i="10"/>
  <c r="K3" i="5"/>
  <c r="K3" i="8"/>
  <c r="K3" i="7"/>
  <c r="C55" i="2"/>
  <c r="C51" i="2"/>
  <c r="C54" i="2"/>
</calcChain>
</file>

<file path=xl/sharedStrings.xml><?xml version="1.0" encoding="utf-8"?>
<sst xmlns="http://schemas.openxmlformats.org/spreadsheetml/2006/main" count="156" uniqueCount="63">
  <si>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</si>
  <si>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</si>
  <si>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</si>
  <si>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</si>
  <si>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</si>
  <si>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</si>
  <si>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</si>
  <si>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</si>
  <si>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</si>
  <si>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</si>
  <si>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</si>
  <si>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</si>
  <si>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vendredi</t>
  </si>
  <si>
    <t>pause</t>
  </si>
  <si>
    <t>lundi au jeudi</t>
  </si>
  <si>
    <t>type1</t>
  </si>
  <si>
    <t>type2</t>
  </si>
  <si>
    <t>Informations complémentaires :</t>
  </si>
  <si>
    <t>Heure supplémentaire (en minutes)</t>
  </si>
  <si>
    <t>Volume total</t>
  </si>
  <si>
    <t>Temps passé</t>
  </si>
  <si>
    <t>Cyber</t>
  </si>
  <si>
    <t xml:space="preserve">Référence chantier : </t>
  </si>
  <si>
    <t>Pénétrations</t>
  </si>
  <si>
    <t>Croupes</t>
  </si>
  <si>
    <t>Fermettes</t>
  </si>
  <si>
    <t>Hundegger</t>
  </si>
  <si>
    <t xml:space="preserve">Informations complémentaires : </t>
  </si>
  <si>
    <t>Temps total passé</t>
  </si>
  <si>
    <t>Nombre à  refaire</t>
  </si>
  <si>
    <t>Pièce à refaire</t>
  </si>
  <si>
    <t>Montage petites séries</t>
  </si>
  <si>
    <t>Fermette</t>
  </si>
  <si>
    <t>Nombre à refaire</t>
  </si>
  <si>
    <t>Montage grandes séries</t>
  </si>
  <si>
    <t>Types de fermes :</t>
  </si>
  <si>
    <t>Heure supplémentaire</t>
  </si>
  <si>
    <t>Temps total</t>
  </si>
  <si>
    <t>Type de fermes :</t>
  </si>
  <si>
    <t>Référence chantier :</t>
  </si>
  <si>
    <t xml:space="preserve">Type de fermes : </t>
  </si>
  <si>
    <t>Heure supplaimentaire</t>
  </si>
  <si>
    <t>heure(s)</t>
  </si>
  <si>
    <t>minute(s)</t>
  </si>
  <si>
    <t>Montage petite série</t>
  </si>
  <si>
    <t>Temps en h:min</t>
  </si>
  <si>
    <t>Nombre de jours</t>
  </si>
  <si>
    <t>Nombre d'heures</t>
  </si>
  <si>
    <t>Nombres de minutes</t>
  </si>
  <si>
    <t>Pénétration</t>
  </si>
  <si>
    <t>Temps total du chantier :</t>
  </si>
  <si>
    <t>Montage grande série</t>
  </si>
  <si>
    <t>type de pièce</t>
  </si>
  <si>
    <t>Tableau des quantités de bois utilisées suivant leurs serctions et leur longueur</t>
  </si>
  <si>
    <t>Tableau des heures supplémantaires passées sur le chantier et informations sur d'éventuelle précision demandées ou problèmes rencontrés</t>
  </si>
  <si>
    <t>Tableau des heures supplémantaires passées sur le chantier et informations sur d'éventuelles précisions demandées ou problèmes rencontrés</t>
  </si>
  <si>
    <t>Croupe</t>
  </si>
  <si>
    <t>Indiquer le nombre de pièce à refaire par type et par chantier</t>
  </si>
  <si>
    <t>Date et heure de début</t>
  </si>
  <si>
    <t>Date et heure de fin</t>
  </si>
  <si>
    <t>Poste</t>
  </si>
  <si>
    <t>Type de pièce</t>
  </si>
  <si>
    <t>Temps total en minutes par 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</si>
</sst>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ddd\ dd/mm/yyyy"/>
    <numFmt numFmtId="165" formatCode="m/d/yyyy\ hh:mm"/>
    <numFmt numFmtId="166" formatCode="dd:hh:mm"/>
    <numFmt numFmtId="167" formatCode="dd/mm\ hh:mm"/>
    <numFmt numFmtId="168" formatCode="0&quot;min&quot;"/>
    <numFmt numFmtId="169" formatCode="dd&quot;j&quot;:hh&quot;h&quot;:mm&quot;min&quot;"/>
    <numFmt numFmtId="170" formatCode="hh&quot;h&quot;:mm&quot;min&quot;"/>
    <numFmt numFmtId="171" formatCode="dd/mm/yyyy\ hh:mm"/>
    <numFmt numFmtId="172" formatCode="0&quot; min&quot;"/>
    <numFmt numFmtId="173" formatCode="dd&quot; j&quot;\ :\ hh&quot; h&quot;\ :\ mm&quot; min&quot;"/>
    <numFmt numFmtId="174" formatCode="dd&quot;j&quot;\ :hh&quot;h&quot;\ :mm&quot;min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45">
    <border>
      <left/>
      <right/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9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1" applyFont="1" applyFill="1" applyBorder="1" applyAlignment="1">
      <alignment vertical="center"/>
    </xf>
    <xf numFmtId="0" fontId="0" fillId="0" borderId="8" xfId="1" applyFont="1" applyFill="1" applyBorder="1"/>
    <xf numFmtId="0" fontId="0" fillId="0" borderId="0" xfId="1" applyFont="1" applyFill="1" applyBorder="1"/>
    <xf numFmtId="0" fontId="0" fillId="0" borderId="4" xfId="1" applyFont="1" applyFill="1" applyBorder="1"/>
    <xf numFmtId="166" fontId="0" fillId="0" borderId="0" xfId="1" applyNumberFormat="1" applyFont="1" applyFill="1" applyBorder="1" applyAlignment="1">
      <alignment horizontal="center" vertical="center"/>
    </xf>
    <xf numFmtId="0" fontId="0" fillId="0" borderId="8" xfId="1" applyFont="1" applyBorder="1"/>
    <xf numFmtId="0" fontId="0" fillId="0" borderId="13" xfId="1" applyFont="1" applyBorder="1"/>
    <xf numFmtId="0" fontId="0" fillId="0" borderId="14" xfId="1" applyFont="1" applyBorder="1"/>
    <xf numFmtId="0" fontId="0" fillId="0" borderId="0" xfId="1" applyFont="1" applyBorder="1"/>
    <xf numFmtId="0" fontId="0" fillId="0" borderId="0" xfId="1" applyFont="1" applyFill="1" applyBorder="1" applyAlignment="1">
      <alignment horizontal="center" vertical="center"/>
    </xf>
    <xf numFmtId="0" fontId="0" fillId="0" borderId="0" xfId="1" applyFont="1" applyBorder="1" applyAlignment="1">
      <alignment horizontal="center"/>
    </xf>
    <xf numFmtId="0" fontId="0" fillId="0" borderId="0" xfId="1" applyFont="1" applyBorder="1" applyAlignment="1"/>
    <xf numFmtId="0" fontId="0" fillId="0" borderId="10" xfId="1" applyFont="1" applyBorder="1" applyAlignment="1">
      <alignment horizontal="center" vertical="center"/>
    </xf>
    <xf numFmtId="167" fontId="0" fillId="0" borderId="8" xfId="1" applyNumberFormat="1" applyFont="1" applyBorder="1"/>
    <xf numFmtId="14" fontId="0" fillId="0" borderId="0" xfId="1" applyNumberFormat="1" applyFont="1" applyBorder="1"/>
    <xf numFmtId="22" fontId="0" fillId="0" borderId="0" xfId="1" applyNumberFormat="1" applyFont="1" applyFill="1" applyBorder="1" applyAlignment="1">
      <alignment vertical="center"/>
    </xf>
    <xf numFmtId="0" fontId="0" fillId="0" borderId="4" xfId="1" applyFont="1" applyBorder="1"/>
    <xf numFmtId="0" fontId="0" fillId="0" borderId="0" xfId="0" applyFont="1" applyBorder="1"/>
    <xf numFmtId="0" fontId="3" fillId="0" borderId="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167" fontId="3" fillId="0" borderId="0" xfId="1" applyNumberFormat="1" applyFont="1" applyBorder="1" applyAlignment="1">
      <alignment horizontal="center" vertical="center"/>
    </xf>
    <xf numFmtId="166" fontId="3" fillId="0" borderId="0" xfId="1" applyNumberFormat="1" applyFont="1" applyBorder="1" applyAlignment="1">
      <alignment horizontal="center" vertical="center"/>
    </xf>
    <xf numFmtId="0" fontId="3" fillId="0" borderId="0" xfId="1" applyFont="1" applyFill="1" applyBorder="1" applyAlignment="1">
      <alignment vertical="top"/>
    </xf>
    <xf numFmtId="0" fontId="3" fillId="0" borderId="0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left" vertical="top"/>
    </xf>
    <xf numFmtId="0" fontId="3" fillId="0" borderId="0" xfId="1" applyFont="1" applyFill="1" applyAlignment="1">
      <alignment horizontal="center" vertical="center"/>
    </xf>
    <xf numFmtId="166" fontId="3" fillId="0" borderId="0" xfId="1" applyNumberFormat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166" fontId="3" fillId="0" borderId="0" xfId="1" applyNumberFormat="1" applyFont="1" applyFill="1" applyBorder="1" applyAlignment="1">
      <alignment horizontal="center" vertical="center" wrapText="1"/>
    </xf>
    <xf numFmtId="21" fontId="3" fillId="0" borderId="0" xfId="1" applyNumberFormat="1" applyFont="1" applyFill="1" applyBorder="1" applyAlignment="1">
      <alignment horizontal="center" vertical="center"/>
    </xf>
    <xf numFmtId="167" fontId="3" fillId="0" borderId="0" xfId="1" applyNumberFormat="1" applyFont="1" applyAlignment="1">
      <alignment horizontal="center" vertical="center"/>
    </xf>
    <xf numFmtId="20" fontId="0" fillId="0" borderId="0" xfId="0" applyNumberFormat="1" applyFont="1"/>
    <xf numFmtId="0" fontId="4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right" indent="1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right" inden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22" fontId="5" fillId="0" borderId="0" xfId="0" applyNumberFormat="1" applyFont="1" applyAlignment="1">
      <alignment horizontal="center" vertical="center"/>
    </xf>
    <xf numFmtId="0" fontId="0" fillId="0" borderId="8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0" fillId="0" borderId="13" xfId="1" applyFont="1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0" xfId="0" applyFont="1" applyBorder="1" applyAlignment="1"/>
    <xf numFmtId="0" fontId="0" fillId="0" borderId="4" xfId="0" applyFont="1" applyBorder="1"/>
    <xf numFmtId="0" fontId="0" fillId="0" borderId="17" xfId="1" applyFont="1" applyBorder="1" applyAlignment="1">
      <alignment horizontal="center" vertical="center"/>
    </xf>
    <xf numFmtId="0" fontId="0" fillId="0" borderId="14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166" fontId="0" fillId="0" borderId="4" xfId="1" applyNumberFormat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center" vertical="center"/>
    </xf>
    <xf numFmtId="0" fontId="0" fillId="0" borderId="8" xfId="0" applyFont="1" applyBorder="1"/>
    <xf numFmtId="0" fontId="0" fillId="0" borderId="17" xfId="1" applyFont="1" applyBorder="1"/>
    <xf numFmtId="0" fontId="0" fillId="0" borderId="13" xfId="1" applyFont="1" applyFill="1" applyBorder="1"/>
    <xf numFmtId="0" fontId="0" fillId="0" borderId="6" xfId="1" applyFont="1" applyBorder="1"/>
    <xf numFmtId="0" fontId="0" fillId="0" borderId="11" xfId="1" applyFont="1" applyBorder="1" applyAlignment="1">
      <alignment horizontal="center" vertical="center"/>
    </xf>
    <xf numFmtId="0" fontId="0" fillId="0" borderId="17" xfId="1" applyFont="1" applyFill="1" applyBorder="1"/>
    <xf numFmtId="0" fontId="0" fillId="0" borderId="23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8" xfId="1" applyFont="1" applyBorder="1" applyAlignment="1">
      <alignment vertical="top"/>
    </xf>
    <xf numFmtId="0" fontId="3" fillId="0" borderId="4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21" fontId="3" fillId="0" borderId="2" xfId="1" applyNumberFormat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3" xfId="1" applyFont="1" applyBorder="1" applyAlignment="1">
      <alignment vertical="top"/>
    </xf>
    <xf numFmtId="0" fontId="3" fillId="0" borderId="21" xfId="1" applyFont="1" applyBorder="1" applyAlignment="1">
      <alignment vertical="center"/>
    </xf>
    <xf numFmtId="0" fontId="3" fillId="0" borderId="21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Fill="1" applyBorder="1" applyAlignment="1">
      <alignment vertical="top"/>
    </xf>
    <xf numFmtId="0" fontId="3" fillId="0" borderId="2" xfId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top"/>
    </xf>
    <xf numFmtId="166" fontId="3" fillId="0" borderId="2" xfId="1" applyNumberFormat="1" applyFont="1" applyFill="1" applyBorder="1" applyAlignment="1">
      <alignment horizontal="center" vertical="center"/>
    </xf>
    <xf numFmtId="0" fontId="3" fillId="0" borderId="26" xfId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0" fillId="0" borderId="13" xfId="0" applyFont="1" applyBorder="1"/>
    <xf numFmtId="0" fontId="0" fillId="5" borderId="13" xfId="1" applyFont="1" applyFill="1" applyBorder="1"/>
    <xf numFmtId="0" fontId="0" fillId="5" borderId="13" xfId="1" applyFont="1" applyFill="1" applyBorder="1" applyAlignment="1"/>
    <xf numFmtId="0" fontId="0" fillId="5" borderId="13" xfId="1" applyFont="1" applyFill="1" applyBorder="1" applyAlignment="1">
      <alignment horizontal="center" vertical="center"/>
    </xf>
    <xf numFmtId="167" fontId="0" fillId="5" borderId="13" xfId="1" applyNumberFormat="1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0" fillId="0" borderId="37" xfId="0" applyFont="1" applyBorder="1"/>
    <xf numFmtId="0" fontId="0" fillId="0" borderId="38" xfId="0" applyFont="1" applyBorder="1"/>
    <xf numFmtId="0" fontId="0" fillId="0" borderId="15" xfId="0" applyFont="1" applyBorder="1"/>
    <xf numFmtId="0" fontId="0" fillId="0" borderId="12" xfId="0" applyFont="1" applyBorder="1"/>
    <xf numFmtId="0" fontId="0" fillId="0" borderId="36" xfId="0" applyFont="1" applyBorder="1"/>
    <xf numFmtId="0" fontId="0" fillId="0" borderId="7" xfId="0" applyFont="1" applyBorder="1"/>
    <xf numFmtId="22" fontId="0" fillId="0" borderId="7" xfId="0" applyNumberFormat="1" applyFont="1" applyBorder="1"/>
    <xf numFmtId="22" fontId="0" fillId="0" borderId="12" xfId="0" applyNumberFormat="1" applyFont="1" applyBorder="1"/>
    <xf numFmtId="22" fontId="0" fillId="0" borderId="36" xfId="0" applyNumberFormat="1" applyFont="1" applyBorder="1"/>
    <xf numFmtId="166" fontId="0" fillId="0" borderId="12" xfId="0" applyNumberFormat="1" applyFont="1" applyBorder="1"/>
    <xf numFmtId="166" fontId="0" fillId="0" borderId="36" xfId="0" applyNumberFormat="1" applyFont="1" applyBorder="1"/>
    <xf numFmtId="166" fontId="0" fillId="0" borderId="7" xfId="0" applyNumberFormat="1" applyFont="1" applyBorder="1"/>
    <xf numFmtId="0" fontId="0" fillId="0" borderId="12" xfId="0" applyNumberFormat="1" applyFont="1" applyBorder="1"/>
    <xf numFmtId="0" fontId="0" fillId="0" borderId="36" xfId="0" applyNumberFormat="1" applyFont="1" applyBorder="1"/>
    <xf numFmtId="0" fontId="0" fillId="0" borderId="7" xfId="0" applyNumberFormat="1" applyFont="1" applyBorder="1"/>
    <xf numFmtId="0" fontId="0" fillId="0" borderId="3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5" borderId="9" xfId="1" applyFont="1" applyFill="1" applyBorder="1" applyAlignment="1">
      <alignment horizontal="left" vertical="top" wrapText="1"/>
    </xf>
    <xf numFmtId="0" fontId="0" fillId="5" borderId="0" xfId="1" applyFont="1" applyFill="1" applyBorder="1" applyAlignment="1">
      <alignment horizontal="left" vertical="top" wrapText="1"/>
    </xf>
    <xf numFmtId="0" fontId="0" fillId="5" borderId="34" xfId="1" applyFont="1" applyFill="1" applyBorder="1" applyAlignment="1">
      <alignment horizontal="left" vertical="top" wrapText="1"/>
    </xf>
    <xf numFmtId="0" fontId="0" fillId="5" borderId="24" xfId="1" applyFont="1" applyFill="1" applyBorder="1" applyAlignment="1">
      <alignment horizontal="left" vertical="top" wrapText="1"/>
    </xf>
    <xf numFmtId="0" fontId="0" fillId="5" borderId="2" xfId="1" applyFont="1" applyFill="1" applyBorder="1" applyAlignment="1">
      <alignment horizontal="left" vertical="top" wrapText="1"/>
    </xf>
    <xf numFmtId="0" fontId="0" fillId="5" borderId="35" xfId="1" applyFont="1" applyFill="1" applyBorder="1" applyAlignment="1">
      <alignment horizontal="left" vertical="top" wrapText="1"/>
    </xf>
    <xf numFmtId="0" fontId="0" fillId="0" borderId="12" xfId="1" applyFont="1" applyFill="1" applyBorder="1" applyAlignment="1">
      <alignment horizontal="center" vertical="center" wrapText="1"/>
    </xf>
    <xf numFmtId="0" fontId="0" fillId="0" borderId="22" xfId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5" borderId="12" xfId="1" applyFont="1" applyFill="1" applyBorder="1" applyAlignment="1">
      <alignment horizontal="center" vertical="center"/>
    </xf>
    <xf numFmtId="0" fontId="0" fillId="5" borderId="22" xfId="1" applyFont="1" applyFill="1" applyBorder="1" applyAlignment="1">
      <alignment horizontal="center" vertical="center"/>
    </xf>
    <xf numFmtId="0" fontId="0" fillId="5" borderId="7" xfId="1" applyNumberFormat="1" applyFont="1" applyFill="1" applyBorder="1" applyAlignment="1">
      <alignment horizontal="center" vertical="center"/>
    </xf>
    <xf numFmtId="22" fontId="0" fillId="0" borderId="13" xfId="1" applyNumberFormat="1" applyFont="1" applyFill="1" applyBorder="1" applyAlignment="1">
      <alignment horizontal="center" vertical="center"/>
    </xf>
    <xf numFmtId="0" fontId="0" fillId="0" borderId="13" xfId="1" applyFont="1" applyFill="1" applyBorder="1" applyAlignment="1">
      <alignment horizontal="center" vertical="center"/>
    </xf>
    <xf numFmtId="0" fontId="6" fillId="4" borderId="17" xfId="1" applyFont="1" applyFill="1" applyBorder="1" applyAlignment="1">
      <alignment horizontal="center" vertical="center"/>
    </xf>
    <xf numFmtId="0" fontId="0" fillId="4" borderId="13" xfId="1" applyFont="1" applyFill="1" applyBorder="1" applyAlignment="1">
      <alignment horizontal="center" vertical="center"/>
    </xf>
    <xf numFmtId="0" fontId="0" fillId="4" borderId="17" xfId="1" applyFont="1" applyFill="1" applyBorder="1" applyAlignment="1">
      <alignment horizontal="center" vertical="center"/>
    </xf>
    <xf numFmtId="165" fontId="0" fillId="4" borderId="13" xfId="1" applyNumberFormat="1" applyFont="1" applyFill="1" applyBorder="1" applyAlignment="1">
      <alignment horizontal="center" vertical="center"/>
    </xf>
    <xf numFmtId="0" fontId="0" fillId="0" borderId="13" xfId="1" applyFont="1" applyBorder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7" fillId="3" borderId="20" xfId="1" applyFont="1" applyFill="1" applyBorder="1" applyAlignment="1">
      <alignment horizontal="left" vertical="center"/>
    </xf>
    <xf numFmtId="0" fontId="0" fillId="3" borderId="19" xfId="1" applyFont="1" applyFill="1" applyBorder="1" applyAlignment="1">
      <alignment horizontal="left" vertical="center"/>
    </xf>
    <xf numFmtId="0" fontId="0" fillId="3" borderId="18" xfId="1" applyFont="1" applyFill="1" applyBorder="1" applyAlignment="1">
      <alignment horizontal="left" vertical="center"/>
    </xf>
    <xf numFmtId="0" fontId="0" fillId="5" borderId="13" xfId="0" applyNumberFormat="1" applyFont="1" applyFill="1" applyBorder="1" applyAlignment="1">
      <alignment horizontal="center" vertical="center"/>
    </xf>
    <xf numFmtId="0" fontId="0" fillId="5" borderId="21" xfId="0" applyNumberFormat="1" applyFont="1" applyFill="1" applyBorder="1" applyAlignment="1">
      <alignment horizontal="center" vertical="center"/>
    </xf>
    <xf numFmtId="0" fontId="0" fillId="5" borderId="7" xfId="0" applyNumberFormat="1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wrapText="1"/>
    </xf>
    <xf numFmtId="0" fontId="0" fillId="0" borderId="13" xfId="0" applyFont="1" applyBorder="1" applyAlignment="1">
      <alignment horizontal="center" vertical="center"/>
    </xf>
    <xf numFmtId="0" fontId="0" fillId="5" borderId="7" xfId="1" applyNumberFormat="1" applyFont="1" applyFill="1" applyBorder="1" applyAlignment="1">
      <alignment horizontal="left" vertical="top" wrapText="1"/>
    </xf>
    <xf numFmtId="0" fontId="0" fillId="5" borderId="13" xfId="1" applyNumberFormat="1" applyFont="1" applyFill="1" applyBorder="1" applyAlignment="1">
      <alignment horizontal="left" vertical="top" wrapText="1"/>
    </xf>
    <xf numFmtId="0" fontId="0" fillId="5" borderId="21" xfId="1" applyNumberFormat="1" applyFont="1" applyFill="1" applyBorder="1" applyAlignment="1">
      <alignment horizontal="left" vertical="top" wrapText="1"/>
    </xf>
    <xf numFmtId="0" fontId="0" fillId="0" borderId="13" xfId="1" applyFont="1" applyBorder="1" applyAlignment="1">
      <alignment horizontal="center" vertical="center"/>
    </xf>
    <xf numFmtId="0" fontId="0" fillId="0" borderId="7" xfId="1" applyNumberFormat="1" applyFont="1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21" xfId="1" applyNumberFormat="1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165" fontId="0" fillId="0" borderId="13" xfId="1" applyNumberFormat="1" applyFont="1" applyFill="1" applyBorder="1" applyAlignment="1">
      <alignment horizontal="center" vertical="center"/>
    </xf>
    <xf numFmtId="166" fontId="0" fillId="0" borderId="5" xfId="1" applyNumberFormat="1" applyFont="1" applyBorder="1" applyAlignment="1">
      <alignment horizontal="center" vertical="center" wrapText="1"/>
    </xf>
    <xf numFmtId="166" fontId="0" fillId="0" borderId="15" xfId="1" applyNumberFormat="1" applyFont="1" applyBorder="1" applyAlignment="1">
      <alignment horizontal="center" vertical="center" wrapText="1"/>
    </xf>
    <xf numFmtId="0" fontId="0" fillId="0" borderId="14" xfId="1" applyFont="1" applyFill="1" applyBorder="1" applyAlignment="1">
      <alignment horizontal="center" vertical="center" wrapText="1"/>
    </xf>
    <xf numFmtId="0" fontId="0" fillId="5" borderId="36" xfId="1" applyNumberFormat="1" applyFont="1" applyFill="1" applyBorder="1" applyAlignment="1">
      <alignment horizontal="center" vertical="center"/>
    </xf>
    <xf numFmtId="170" fontId="0" fillId="0" borderId="13" xfId="1" applyNumberFormat="1" applyFont="1" applyBorder="1" applyAlignment="1">
      <alignment horizontal="center" vertical="center" wrapText="1"/>
    </xf>
    <xf numFmtId="11" fontId="0" fillId="0" borderId="9" xfId="1" applyNumberFormat="1" applyFont="1" applyFill="1" applyBorder="1" applyAlignment="1">
      <alignment horizontal="center" vertical="center" wrapText="1"/>
    </xf>
    <xf numFmtId="11" fontId="0" fillId="0" borderId="24" xfId="1" applyNumberFormat="1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5" borderId="0" xfId="1" applyNumberFormat="1" applyFont="1" applyFill="1" applyBorder="1" applyAlignment="1">
      <alignment horizontal="left" vertical="top" wrapText="1"/>
    </xf>
    <xf numFmtId="0" fontId="0" fillId="5" borderId="4" xfId="1" applyNumberFormat="1" applyFont="1" applyFill="1" applyBorder="1" applyAlignment="1">
      <alignment horizontal="left" vertical="top" wrapText="1"/>
    </xf>
    <xf numFmtId="0" fontId="0" fillId="5" borderId="2" xfId="1" applyNumberFormat="1" applyFont="1" applyFill="1" applyBorder="1" applyAlignment="1">
      <alignment horizontal="left" vertical="top" wrapText="1"/>
    </xf>
    <xf numFmtId="0" fontId="0" fillId="5" borderId="1" xfId="1" applyNumberFormat="1" applyFont="1" applyFill="1" applyBorder="1" applyAlignment="1">
      <alignment horizontal="left" vertical="top" wrapText="1"/>
    </xf>
    <xf numFmtId="0" fontId="0" fillId="0" borderId="17" xfId="1" applyFont="1" applyBorder="1" applyAlignment="1">
      <alignment horizontal="center" vertical="center" wrapText="1"/>
    </xf>
    <xf numFmtId="0" fontId="0" fillId="0" borderId="13" xfId="1" applyFont="1" applyBorder="1" applyAlignment="1">
      <alignment horizontal="center" vertical="center" wrapText="1"/>
    </xf>
    <xf numFmtId="0" fontId="0" fillId="5" borderId="13" xfId="1" applyFont="1" applyFill="1" applyBorder="1" applyAlignment="1">
      <alignment horizontal="center" vertical="center" wrapText="1"/>
    </xf>
    <xf numFmtId="170" fontId="0" fillId="0" borderId="12" xfId="1" applyNumberFormat="1" applyFont="1" applyBorder="1" applyAlignment="1">
      <alignment horizontal="center" vertical="center" wrapText="1"/>
    </xf>
    <xf numFmtId="170" fontId="0" fillId="0" borderId="7" xfId="1" applyNumberFormat="1" applyFont="1" applyBorder="1" applyAlignment="1">
      <alignment horizontal="center" vertical="center" wrapText="1"/>
    </xf>
    <xf numFmtId="0" fontId="0" fillId="0" borderId="17" xfId="1" applyFont="1" applyFill="1" applyBorder="1" applyAlignment="1">
      <alignment horizontal="center" vertical="center" wrapText="1"/>
    </xf>
    <xf numFmtId="0" fontId="0" fillId="0" borderId="13" xfId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5" borderId="13" xfId="1" applyFont="1" applyFill="1" applyBorder="1" applyAlignment="1">
      <alignment horizontal="left" vertical="top" wrapText="1"/>
    </xf>
    <xf numFmtId="0" fontId="0" fillId="5" borderId="14" xfId="1" applyFont="1" applyFill="1" applyBorder="1" applyAlignment="1">
      <alignment horizontal="left" vertical="top" wrapText="1"/>
    </xf>
    <xf numFmtId="0" fontId="0" fillId="5" borderId="21" xfId="1" applyFont="1" applyFill="1" applyBorder="1" applyAlignment="1">
      <alignment horizontal="left" vertical="top" wrapText="1"/>
    </xf>
    <xf numFmtId="0" fontId="0" fillId="5" borderId="32" xfId="1" applyFont="1" applyFill="1" applyBorder="1" applyAlignment="1">
      <alignment horizontal="left" vertical="top" wrapText="1"/>
    </xf>
    <xf numFmtId="166" fontId="0" fillId="0" borderId="13" xfId="1" applyNumberFormat="1" applyFont="1" applyFill="1" applyBorder="1" applyAlignment="1">
      <alignment horizontal="center" vertical="center" wrapText="1"/>
    </xf>
    <xf numFmtId="0" fontId="0" fillId="5" borderId="13" xfId="0" applyFont="1" applyFill="1" applyBorder="1" applyAlignment="1">
      <alignment horizontal="center" vertical="center" wrapText="1"/>
    </xf>
    <xf numFmtId="170" fontId="0" fillId="0" borderId="13" xfId="1" applyNumberFormat="1" applyFont="1" applyFill="1" applyBorder="1" applyAlignment="1">
      <alignment horizontal="center" vertical="center" wrapText="1"/>
    </xf>
    <xf numFmtId="170" fontId="0" fillId="0" borderId="13" xfId="0" applyNumberFormat="1" applyFont="1" applyBorder="1" applyAlignment="1">
      <alignment horizontal="center" vertical="center" wrapText="1"/>
    </xf>
    <xf numFmtId="0" fontId="0" fillId="5" borderId="13" xfId="0" applyNumberFormat="1" applyFont="1" applyFill="1" applyBorder="1" applyAlignment="1">
      <alignment horizontal="center" vertical="top" wrapText="1"/>
    </xf>
    <xf numFmtId="0" fontId="0" fillId="5" borderId="13" xfId="0" applyFont="1" applyFill="1" applyBorder="1" applyAlignment="1">
      <alignment horizontal="center" vertical="top" wrapText="1"/>
    </xf>
    <xf numFmtId="0" fontId="0" fillId="5" borderId="21" xfId="0" applyFont="1" applyFill="1" applyBorder="1" applyAlignment="1">
      <alignment horizontal="center" vertical="top" wrapText="1"/>
    </xf>
    <xf numFmtId="0" fontId="0" fillId="0" borderId="21" xfId="1" applyFont="1" applyFill="1" applyBorder="1" applyAlignment="1">
      <alignment horizontal="center" vertical="center" wrapText="1"/>
    </xf>
    <xf numFmtId="0" fontId="7" fillId="3" borderId="27" xfId="1" applyFont="1" applyFill="1" applyBorder="1" applyAlignment="1">
      <alignment horizontal="left" vertical="center"/>
    </xf>
    <xf numFmtId="0" fontId="3" fillId="3" borderId="26" xfId="1" applyFont="1" applyFill="1" applyBorder="1" applyAlignment="1">
      <alignment horizontal="left" vertical="center"/>
    </xf>
    <xf numFmtId="0" fontId="3" fillId="3" borderId="25" xfId="1" applyFont="1" applyFill="1" applyBorder="1" applyAlignment="1">
      <alignment horizontal="left" vertical="center"/>
    </xf>
    <xf numFmtId="0" fontId="3" fillId="3" borderId="3" xfId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left" vertical="center"/>
    </xf>
    <xf numFmtId="0" fontId="3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66" fontId="3" fillId="0" borderId="19" xfId="1" applyNumberFormat="1" applyFont="1" applyBorder="1" applyAlignment="1">
      <alignment horizontal="center" vertical="center"/>
    </xf>
    <xf numFmtId="166" fontId="3" fillId="0" borderId="13" xfId="1" applyNumberFormat="1" applyFont="1" applyBorder="1" applyAlignment="1">
      <alignment horizontal="center" vertical="center"/>
    </xf>
    <xf numFmtId="0" fontId="3" fillId="0" borderId="13" xfId="1" applyFont="1" applyBorder="1" applyAlignment="1">
      <alignment horizontal="left" vertical="top"/>
    </xf>
    <xf numFmtId="0" fontId="3" fillId="0" borderId="21" xfId="1" applyFont="1" applyBorder="1" applyAlignment="1">
      <alignment horizontal="left" vertical="top"/>
    </xf>
    <xf numFmtId="22" fontId="3" fillId="0" borderId="19" xfId="1" applyNumberFormat="1" applyFont="1" applyFill="1" applyBorder="1" applyAlignment="1">
      <alignment horizontal="center" vertical="center"/>
    </xf>
    <xf numFmtId="22" fontId="3" fillId="0" borderId="13" xfId="1" applyNumberFormat="1" applyFont="1" applyFill="1" applyBorder="1" applyAlignment="1">
      <alignment horizontal="center" vertical="center"/>
    </xf>
    <xf numFmtId="14" fontId="3" fillId="0" borderId="13" xfId="1" applyNumberFormat="1" applyFont="1" applyBorder="1" applyAlignment="1">
      <alignment horizontal="center" vertical="center" wrapText="1"/>
    </xf>
    <xf numFmtId="14" fontId="3" fillId="0" borderId="12" xfId="1" applyNumberFormat="1" applyFont="1" applyBorder="1" applyAlignment="1">
      <alignment horizontal="center" vertical="center" wrapText="1"/>
    </xf>
    <xf numFmtId="168" fontId="3" fillId="2" borderId="13" xfId="1" applyNumberFormat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left" vertical="top"/>
    </xf>
    <xf numFmtId="0" fontId="3" fillId="0" borderId="21" xfId="1" applyFont="1" applyFill="1" applyBorder="1" applyAlignment="1">
      <alignment horizontal="left" vertical="top"/>
    </xf>
    <xf numFmtId="0" fontId="7" fillId="3" borderId="8" xfId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horizontal="left" vertical="center"/>
    </xf>
    <xf numFmtId="0" fontId="3" fillId="3" borderId="4" xfId="1" applyFont="1" applyFill="1" applyBorder="1" applyAlignment="1">
      <alignment horizontal="left" vertical="center"/>
    </xf>
    <xf numFmtId="0" fontId="3" fillId="0" borderId="19" xfId="1" applyFont="1" applyFill="1" applyBorder="1" applyAlignment="1">
      <alignment horizontal="left" vertical="top"/>
    </xf>
    <xf numFmtId="0" fontId="3" fillId="0" borderId="18" xfId="1" applyFont="1" applyFill="1" applyBorder="1" applyAlignment="1">
      <alignment horizontal="left" vertical="top"/>
    </xf>
    <xf numFmtId="0" fontId="3" fillId="0" borderId="14" xfId="1" applyFont="1" applyFill="1" applyBorder="1" applyAlignment="1">
      <alignment horizontal="left" vertical="top"/>
    </xf>
    <xf numFmtId="0" fontId="3" fillId="0" borderId="32" xfId="1" applyFont="1" applyFill="1" applyBorder="1" applyAlignment="1">
      <alignment horizontal="left" vertical="top"/>
    </xf>
    <xf numFmtId="0" fontId="3" fillId="0" borderId="19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22" fontId="3" fillId="0" borderId="19" xfId="1" applyNumberFormat="1" applyFont="1" applyBorder="1" applyAlignment="1">
      <alignment horizontal="center" vertical="center"/>
    </xf>
    <xf numFmtId="22" fontId="3" fillId="0" borderId="13" xfId="1" applyNumberFormat="1" applyFont="1" applyBorder="1" applyAlignment="1">
      <alignment horizontal="center" vertical="center"/>
    </xf>
    <xf numFmtId="22" fontId="3" fillId="0" borderId="21" xfId="1" applyNumberFormat="1" applyFont="1" applyBorder="1" applyAlignment="1">
      <alignment horizontal="center" vertical="center"/>
    </xf>
    <xf numFmtId="168" fontId="3" fillId="2" borderId="21" xfId="1" applyNumberFormat="1" applyFont="1" applyFill="1" applyBorder="1" applyAlignment="1">
      <alignment horizontal="center" vertical="center"/>
    </xf>
    <xf numFmtId="22" fontId="3" fillId="0" borderId="7" xfId="1" applyNumberFormat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22" fontId="3" fillId="0" borderId="7" xfId="1" applyNumberFormat="1" applyFont="1" applyFill="1" applyBorder="1" applyAlignment="1">
      <alignment horizontal="center" vertical="center"/>
    </xf>
    <xf numFmtId="22" fontId="3" fillId="0" borderId="21" xfId="1" applyNumberFormat="1" applyFont="1" applyFill="1" applyBorder="1" applyAlignment="1">
      <alignment horizontal="center" vertical="center"/>
    </xf>
    <xf numFmtId="166" fontId="3" fillId="0" borderId="7" xfId="1" applyNumberFormat="1" applyFont="1" applyFill="1" applyBorder="1" applyAlignment="1">
      <alignment horizontal="center" vertical="center" wrapText="1"/>
    </xf>
    <xf numFmtId="166" fontId="3" fillId="0" borderId="13" xfId="1" applyNumberFormat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16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3" fillId="0" borderId="21" xfId="0" applyFont="1" applyBorder="1" applyAlignment="1">
      <alignment horizontal="left" vertical="top"/>
    </xf>
    <xf numFmtId="0" fontId="3" fillId="0" borderId="32" xfId="0" applyFont="1" applyBorder="1" applyAlignment="1">
      <alignment horizontal="left" vertical="top"/>
    </xf>
    <xf numFmtId="171" fontId="0" fillId="0" borderId="13" xfId="1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172" fontId="3" fillId="0" borderId="9" xfId="1" applyNumberFormat="1" applyFont="1" applyBorder="1" applyAlignment="1">
      <alignment horizontal="center" vertical="center"/>
    </xf>
    <xf numFmtId="172" fontId="3" fillId="0" borderId="0" xfId="1" applyNumberFormat="1" applyFont="1" applyBorder="1" applyAlignment="1">
      <alignment horizontal="center" vertical="center"/>
    </xf>
    <xf numFmtId="172" fontId="3" fillId="0" borderId="24" xfId="1" applyNumberFormat="1" applyFont="1" applyBorder="1" applyAlignment="1">
      <alignment horizontal="center" vertical="center"/>
    </xf>
    <xf numFmtId="172" fontId="3" fillId="0" borderId="2" xfId="1" applyNumberFormat="1" applyFont="1" applyBorder="1" applyAlignment="1">
      <alignment horizontal="center" vertical="center"/>
    </xf>
    <xf numFmtId="169" fontId="5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173" fontId="0" fillId="0" borderId="13" xfId="0" applyNumberFormat="1" applyFont="1" applyBorder="1" applyAlignment="1">
      <alignment horizontal="center" vertical="center"/>
    </xf>
    <xf numFmtId="174" fontId="0" fillId="0" borderId="13" xfId="1" applyNumberFormat="1" applyFont="1" applyFill="1" applyBorder="1" applyAlignment="1">
      <alignment horizontal="center" vertical="center"/>
    </xf>
    <xf numFmtId="174" fontId="0" fillId="2" borderId="14" xfId="1" applyNumberFormat="1" applyFont="1" applyFill="1" applyBorder="1" applyAlignment="1">
      <alignment horizontal="center" vertical="center"/>
    </xf>
    <xf numFmtId="174" fontId="0" fillId="0" borderId="13" xfId="0" applyNumberFormat="1" applyFont="1" applyBorder="1" applyAlignment="1">
      <alignment horizontal="center" vertical="center"/>
    </xf>
    <xf numFmtId="174" fontId="0" fillId="2" borderId="13" xfId="1" applyNumberFormat="1" applyFont="1" applyFill="1" applyBorder="1" applyAlignment="1">
      <alignment horizontal="center" vertical="center"/>
    </xf>
    <xf numFmtId="174" fontId="3" fillId="0" borderId="13" xfId="1" applyNumberFormat="1" applyFont="1" applyBorder="1" applyAlignment="1">
      <alignment horizontal="center" vertical="center"/>
    </xf>
    <xf numFmtId="174" fontId="3" fillId="0" borderId="12" xfId="1" applyNumberFormat="1" applyFont="1" applyBorder="1" applyAlignment="1">
      <alignment horizontal="center" vertical="center"/>
    </xf>
    <xf numFmtId="174" fontId="0" fillId="2" borderId="10" xfId="1" applyNumberFormat="1" applyFont="1" applyFill="1" applyBorder="1" applyAlignment="1">
      <alignment horizontal="center" vertical="center"/>
    </xf>
    <xf numFmtId="174" fontId="0" fillId="2" borderId="5" xfId="1" applyNumberFormat="1" applyFont="1" applyFill="1" applyBorder="1" applyAlignment="1">
      <alignment horizontal="center" vertical="center"/>
    </xf>
    <xf numFmtId="174" fontId="0" fillId="0" borderId="13" xfId="1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74" fontId="5" fillId="0" borderId="13" xfId="0" applyNumberFormat="1" applyFont="1" applyBorder="1" applyAlignment="1">
      <alignment horizontal="center" vertical="center"/>
    </xf>
    <xf numFmtId="172" fontId="5" fillId="0" borderId="13" xfId="0" applyNumberFormat="1" applyFont="1" applyFill="1" applyBorder="1" applyAlignment="1">
      <alignment horizontal="center" vertical="center"/>
    </xf>
    <xf numFmtId="0" fontId="0" fillId="0" borderId="13" xfId="1" applyFont="1" applyFill="1" applyBorder="1" applyAlignment="1">
      <alignment horizontal="center" wrapText="1"/>
    </xf>
    <xf numFmtId="0" fontId="0" fillId="0" borderId="40" xfId="1" applyFont="1" applyBorder="1"/>
    <xf numFmtId="0" fontId="0" fillId="0" borderId="40" xfId="0" applyFont="1" applyBorder="1"/>
    <xf numFmtId="0" fontId="0" fillId="0" borderId="36" xfId="0" applyFont="1" applyBorder="1" applyAlignment="1">
      <alignment horizontal="center" vertical="center"/>
    </xf>
    <xf numFmtId="0" fontId="0" fillId="0" borderId="17" xfId="1" applyFont="1" applyFill="1" applyBorder="1" applyAlignment="1">
      <alignment horizontal="center" wrapText="1"/>
    </xf>
    <xf numFmtId="0" fontId="0" fillId="0" borderId="26" xfId="0" applyFont="1" applyBorder="1"/>
    <xf numFmtId="0" fontId="0" fillId="0" borderId="41" xfId="0" applyFont="1" applyBorder="1"/>
    <xf numFmtId="0" fontId="0" fillId="0" borderId="39" xfId="0" applyFont="1" applyBorder="1"/>
    <xf numFmtId="0" fontId="0" fillId="0" borderId="17" xfId="0" applyFont="1" applyBorder="1" applyAlignment="1">
      <alignment horizontal="center" wrapText="1"/>
    </xf>
    <xf numFmtId="0" fontId="0" fillId="0" borderId="42" xfId="1" applyFont="1" applyFill="1" applyBorder="1"/>
    <xf numFmtId="0" fontId="0" fillId="0" borderId="17" xfId="1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 wrapText="1"/>
    </xf>
    <xf numFmtId="22" fontId="0" fillId="0" borderId="7" xfId="1" applyNumberFormat="1" applyFont="1" applyFill="1" applyBorder="1" applyAlignment="1">
      <alignment horizontal="center" vertical="center"/>
    </xf>
    <xf numFmtId="0" fontId="0" fillId="0" borderId="7" xfId="1" applyFont="1" applyFill="1" applyBorder="1" applyAlignment="1">
      <alignment horizontal="center" vertical="center"/>
    </xf>
    <xf numFmtId="166" fontId="0" fillId="0" borderId="7" xfId="1" applyNumberFormat="1" applyFont="1" applyFill="1" applyBorder="1" applyAlignment="1">
      <alignment horizontal="center" vertical="center" wrapText="1"/>
    </xf>
    <xf numFmtId="0" fontId="0" fillId="3" borderId="29" xfId="1" applyFont="1" applyFill="1" applyBorder="1" applyAlignment="1">
      <alignment horizontal="left" vertical="center"/>
    </xf>
    <xf numFmtId="0" fontId="0" fillId="3" borderId="21" xfId="1" applyFont="1" applyFill="1" applyBorder="1" applyAlignment="1">
      <alignment horizontal="left" vertical="center"/>
    </xf>
    <xf numFmtId="0" fontId="0" fillId="3" borderId="32" xfId="1" applyFont="1" applyFill="1" applyBorder="1" applyAlignment="1">
      <alignment horizontal="left" vertical="center"/>
    </xf>
    <xf numFmtId="0" fontId="6" fillId="4" borderId="28" xfId="1" applyFont="1" applyFill="1" applyBorder="1" applyAlignment="1">
      <alignment horizontal="center" vertical="center"/>
    </xf>
    <xf numFmtId="0" fontId="0" fillId="4" borderId="7" xfId="1" applyFont="1" applyFill="1" applyBorder="1" applyAlignment="1">
      <alignment horizontal="center" vertical="center"/>
    </xf>
    <xf numFmtId="0" fontId="0" fillId="0" borderId="16" xfId="1" applyFont="1" applyFill="1" applyBorder="1" applyAlignment="1">
      <alignment horizontal="center" vertical="center" wrapText="1"/>
    </xf>
    <xf numFmtId="165" fontId="0" fillId="0" borderId="7" xfId="1" applyNumberFormat="1" applyFont="1" applyFill="1" applyBorder="1" applyAlignment="1">
      <alignment horizontal="center" vertical="center"/>
    </xf>
    <xf numFmtId="22" fontId="0" fillId="4" borderId="7" xfId="1" applyNumberFormat="1" applyFont="1" applyFill="1" applyBorder="1" applyAlignment="1">
      <alignment horizontal="center" vertical="center"/>
    </xf>
    <xf numFmtId="0" fontId="0" fillId="0" borderId="23" xfId="0" applyFont="1" applyBorder="1"/>
    <xf numFmtId="0" fontId="0" fillId="0" borderId="11" xfId="0" applyFont="1" applyBorder="1"/>
    <xf numFmtId="0" fontId="0" fillId="0" borderId="43" xfId="0" applyFont="1" applyBorder="1" applyAlignment="1">
      <alignment horizontal="center"/>
    </xf>
    <xf numFmtId="172" fontId="0" fillId="0" borderId="33" xfId="1" applyNumberFormat="1" applyFont="1" applyFill="1" applyBorder="1" applyAlignment="1">
      <alignment horizontal="center" vertical="center"/>
    </xf>
    <xf numFmtId="172" fontId="0" fillId="0" borderId="10" xfId="1" applyNumberFormat="1" applyFont="1" applyFill="1" applyBorder="1" applyAlignment="1">
      <alignment horizontal="center" vertical="center"/>
    </xf>
    <xf numFmtId="172" fontId="0" fillId="0" borderId="44" xfId="1" applyNumberFormat="1" applyFont="1" applyFill="1" applyBorder="1" applyAlignment="1">
      <alignment horizontal="center" vertical="center"/>
    </xf>
    <xf numFmtId="172" fontId="0" fillId="0" borderId="5" xfId="1" applyNumberFormat="1" applyFont="1" applyFill="1" applyBorder="1" applyAlignment="1">
      <alignment horizontal="center" vertical="center"/>
    </xf>
    <xf numFmtId="173" fontId="0" fillId="0" borderId="33" xfId="0" applyNumberFormat="1" applyFont="1" applyBorder="1" applyAlignment="1">
      <alignment horizontal="center" vertical="center"/>
    </xf>
    <xf numFmtId="173" fontId="0" fillId="0" borderId="10" xfId="0" applyNumberFormat="1" applyFont="1" applyBorder="1" applyAlignment="1">
      <alignment horizontal="center" vertical="center"/>
    </xf>
    <xf numFmtId="173" fontId="0" fillId="0" borderId="44" xfId="0" applyNumberFormat="1" applyFont="1" applyBorder="1" applyAlignment="1">
      <alignment horizontal="center" vertical="center"/>
    </xf>
    <xf numFmtId="173" fontId="0" fillId="0" borderId="5" xfId="0" applyNumberFormat="1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" fillId="0" borderId="36" xfId="1" applyFont="1" applyBorder="1" applyAlignment="1">
      <alignment horizontal="center" vertical="center"/>
    </xf>
  </cellXfs>
  <cellStyles count="2">
    <cellStyle name="Normal" xfId="0" builtinId="0"/>
    <cellStyle name="Normal 2" xfId="1" xr:uid="{5B8E94F7-D2A5-4FC3-87AE-5C62FE8F08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10</xdr:row>
          <xdr:rowOff>7620</xdr:rowOff>
        </xdr:from>
        <xdr:to>
          <xdr:col>3</xdr:col>
          <xdr:colOff>784860</xdr:colOff>
          <xdr:row>12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1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14</xdr:row>
          <xdr:rowOff>15240</xdr:rowOff>
        </xdr:from>
        <xdr:to>
          <xdr:col>3</xdr:col>
          <xdr:colOff>784860</xdr:colOff>
          <xdr:row>15</xdr:row>
          <xdr:rowOff>182880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1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</xdr:colOff>
          <xdr:row>14</xdr:row>
          <xdr:rowOff>7620</xdr:rowOff>
        </xdr:from>
        <xdr:to>
          <xdr:col>0</xdr:col>
          <xdr:colOff>784860</xdr:colOff>
          <xdr:row>15</xdr:row>
          <xdr:rowOff>182880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1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7620</xdr:rowOff>
        </xdr:from>
        <xdr:to>
          <xdr:col>0</xdr:col>
          <xdr:colOff>784860</xdr:colOff>
          <xdr:row>12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1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0</xdr:rowOff>
        </xdr:from>
        <xdr:to>
          <xdr:col>0</xdr:col>
          <xdr:colOff>784860</xdr:colOff>
          <xdr:row>7</xdr:row>
          <xdr:rowOff>175260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1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6</xdr:row>
          <xdr:rowOff>0</xdr:rowOff>
        </xdr:from>
        <xdr:to>
          <xdr:col>3</xdr:col>
          <xdr:colOff>784860</xdr:colOff>
          <xdr:row>7</xdr:row>
          <xdr:rowOff>175260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1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0</xdr:rowOff>
        </xdr:from>
        <xdr:to>
          <xdr:col>1</xdr:col>
          <xdr:colOff>0</xdr:colOff>
          <xdr:row>8</xdr:row>
          <xdr:rowOff>7620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7620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7620</xdr:rowOff>
        </xdr:from>
        <xdr:to>
          <xdr:col>0</xdr:col>
          <xdr:colOff>784860</xdr:colOff>
          <xdr:row>7</xdr:row>
          <xdr:rowOff>175260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3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14</xdr:row>
          <xdr:rowOff>7620</xdr:rowOff>
        </xdr:from>
        <xdr:to>
          <xdr:col>3</xdr:col>
          <xdr:colOff>784860</xdr:colOff>
          <xdr:row>15</xdr:row>
          <xdr:rowOff>175260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3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7620</xdr:rowOff>
        </xdr:from>
        <xdr:to>
          <xdr:col>0</xdr:col>
          <xdr:colOff>784860</xdr:colOff>
          <xdr:row>15</xdr:row>
          <xdr:rowOff>175260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3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10</xdr:row>
          <xdr:rowOff>7620</xdr:rowOff>
        </xdr:from>
        <xdr:to>
          <xdr:col>4</xdr:col>
          <xdr:colOff>0</xdr:colOff>
          <xdr:row>11</xdr:row>
          <xdr:rowOff>182880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3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10</xdr:row>
          <xdr:rowOff>7620</xdr:rowOff>
        </xdr:from>
        <xdr:to>
          <xdr:col>1</xdr:col>
          <xdr:colOff>0</xdr:colOff>
          <xdr:row>11</xdr:row>
          <xdr:rowOff>182880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3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7620</xdr:rowOff>
        </xdr:from>
        <xdr:to>
          <xdr:col>3</xdr:col>
          <xdr:colOff>784860</xdr:colOff>
          <xdr:row>7</xdr:row>
          <xdr:rowOff>175260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3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4</xdr:row>
          <xdr:rowOff>7620</xdr:rowOff>
        </xdr:from>
        <xdr:to>
          <xdr:col>0</xdr:col>
          <xdr:colOff>777240</xdr:colOff>
          <xdr:row>7</xdr:row>
          <xdr:rowOff>175260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0</xdr:rowOff>
        </xdr:from>
        <xdr:to>
          <xdr:col>3</xdr:col>
          <xdr:colOff>784860</xdr:colOff>
          <xdr:row>8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ctrlProp" Target="../ctrlProps/ctrlProp9.xml"/><Relationship Id="rId7" Type="http://schemas.openxmlformats.org/officeDocument/2006/relationships/ctrlProp" Target="../ctrlProps/ctrlProp1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D3ADF-9BF3-4B95-9AE4-22719D3D4FDA}">
  <sheetPr codeName="Feuil10"/>
  <dimension ref="A1:O26"/>
  <sheetViews>
    <sheetView workbookViewId="0">
      <selection activeCell="L6" sqref="L6"/>
    </sheetView>
  </sheetViews>
  <sheetFormatPr baseColWidth="10" defaultRowHeight="23.4" x14ac:dyDescent="0.3"/>
  <cols>
    <col min="1" max="7" width="11.5546875" style="46"/>
    <col min="8" max="8" width="11.5546875" style="46" customWidth="1"/>
    <col min="9" max="10" width="11.5546875" style="46"/>
    <col min="11" max="13" width="15.5546875" style="46" bestFit="1" customWidth="1"/>
    <col min="14" max="14" width="11.5546875" style="46"/>
    <col min="15" max="15" width="15.5546875" style="46" bestFit="1" customWidth="1"/>
    <col min="16" max="16384" width="11.5546875" style="46"/>
  </cols>
  <sheetData>
    <row r="1" spans="1:15" ht="14.4" customHeight="1" x14ac:dyDescent="0.3">
      <c r="A1" s="258" t="s">
        <v>39</v>
      </c>
      <c r="B1" s="258"/>
      <c r="C1" s="258"/>
      <c r="D1" s="258"/>
      <c r="E1" s="258"/>
      <c r="F1" s="258"/>
      <c r="G1" s="247"/>
      <c r="H1" s="247"/>
      <c r="I1" s="45"/>
      <c r="J1" s="45"/>
    </row>
    <row r="2" spans="1:15" x14ac:dyDescent="0.3">
      <c r="A2" s="258"/>
      <c r="B2" s="258"/>
      <c r="C2" s="258"/>
      <c r="D2" s="258"/>
      <c r="E2" s="258"/>
      <c r="F2" s="258"/>
      <c r="G2" s="247"/>
      <c r="H2" s="247"/>
      <c r="I2" s="45"/>
      <c r="J2" s="45"/>
    </row>
    <row r="3" spans="1:15" x14ac:dyDescent="0.3">
      <c r="A3" s="258"/>
      <c r="B3" s="258"/>
      <c r="C3" s="258"/>
      <c r="D3" s="258"/>
      <c r="E3" s="258"/>
      <c r="F3" s="258"/>
      <c r="G3" s="247"/>
      <c r="H3" s="247"/>
      <c r="I3" s="45"/>
      <c r="J3" s="45"/>
    </row>
    <row r="4" spans="1:15" x14ac:dyDescent="0.3">
      <c r="A4" s="258" t="s">
        <v>38</v>
      </c>
      <c r="B4" s="258"/>
      <c r="C4" s="258"/>
      <c r="D4" s="258"/>
      <c r="E4" s="258"/>
      <c r="F4" s="258"/>
      <c r="G4" s="247"/>
      <c r="H4" s="247"/>
      <c r="I4" s="45"/>
      <c r="J4" s="45"/>
    </row>
    <row r="5" spans="1:15" x14ac:dyDescent="0.3">
      <c r="A5" s="258"/>
      <c r="B5" s="258"/>
      <c r="C5" s="258"/>
      <c r="D5" s="258"/>
      <c r="E5" s="258"/>
      <c r="F5" s="258"/>
      <c r="G5" s="247"/>
      <c r="H5" s="247"/>
      <c r="I5" s="45"/>
      <c r="J5" s="45"/>
    </row>
    <row r="6" spans="1:15" x14ac:dyDescent="0.3">
      <c r="A6" s="258"/>
      <c r="B6" s="258"/>
      <c r="C6" s="258"/>
      <c r="D6" s="258"/>
      <c r="E6" s="258"/>
      <c r="F6" s="258"/>
      <c r="G6" s="247"/>
      <c r="H6" s="247"/>
      <c r="I6" s="45"/>
      <c r="J6" s="45"/>
    </row>
    <row r="7" spans="1:15" x14ac:dyDescent="0.3">
      <c r="A7" s="258" t="s">
        <v>50</v>
      </c>
      <c r="B7" s="258"/>
      <c r="C7" s="258"/>
      <c r="D7" s="259">
        <f>Hundegger!H7+Cyber!G7+'Montage petite série'!H7+'Montage grande série'!G7</f>
        <v>0</v>
      </c>
      <c r="E7" s="259"/>
      <c r="F7" s="259"/>
      <c r="G7" s="260">
        <f>Horaires!G8</f>
        <v>0</v>
      </c>
      <c r="H7" s="260"/>
      <c r="I7" s="260"/>
      <c r="J7" s="45"/>
    </row>
    <row r="8" spans="1:15" x14ac:dyDescent="0.3">
      <c r="A8" s="258"/>
      <c r="B8" s="258"/>
      <c r="C8" s="258"/>
      <c r="D8" s="259"/>
      <c r="E8" s="259"/>
      <c r="F8" s="259"/>
      <c r="G8" s="260"/>
      <c r="H8" s="260"/>
      <c r="I8" s="260"/>
      <c r="J8" s="45"/>
      <c r="K8" s="47"/>
    </row>
    <row r="9" spans="1:15" x14ac:dyDescent="0.3">
      <c r="A9" s="258"/>
      <c r="B9" s="258"/>
      <c r="C9" s="258"/>
      <c r="D9" s="259"/>
      <c r="E9" s="259"/>
      <c r="F9" s="259"/>
      <c r="G9" s="260"/>
      <c r="H9" s="260"/>
      <c r="I9" s="260"/>
      <c r="J9" s="45"/>
    </row>
    <row r="10" spans="1:15" x14ac:dyDescent="0.3">
      <c r="G10" s="247"/>
      <c r="H10" s="247"/>
      <c r="I10" s="45"/>
      <c r="J10" s="45"/>
      <c r="M10" s="47"/>
    </row>
    <row r="11" spans="1:15" x14ac:dyDescent="0.3">
      <c r="G11" s="246"/>
      <c r="H11" s="246"/>
      <c r="I11" s="45"/>
      <c r="J11" s="45"/>
      <c r="O11" s="47"/>
    </row>
    <row r="12" spans="1:15" ht="14.4" customHeight="1" x14ac:dyDescent="0.3">
      <c r="G12" s="246"/>
      <c r="H12" s="246"/>
      <c r="I12" s="45"/>
      <c r="J12" s="45"/>
    </row>
    <row r="13" spans="1:15" x14ac:dyDescent="0.3">
      <c r="A13" s="45"/>
      <c r="B13" s="45"/>
      <c r="C13" s="45"/>
      <c r="D13" s="45"/>
      <c r="E13" s="45"/>
      <c r="F13" s="45"/>
      <c r="G13" s="246"/>
      <c r="H13" s="246"/>
      <c r="I13" s="45"/>
      <c r="J13" s="45"/>
    </row>
    <row r="14" spans="1:15" x14ac:dyDescent="0.3">
      <c r="A14" s="45"/>
      <c r="B14" s="45"/>
      <c r="C14" s="45"/>
      <c r="D14" s="45"/>
      <c r="E14" s="45"/>
      <c r="F14" s="45"/>
      <c r="G14" s="246"/>
      <c r="H14" s="246"/>
      <c r="I14" s="45"/>
      <c r="J14" s="45"/>
      <c r="M14" s="47"/>
    </row>
    <row r="15" spans="1:15" x14ac:dyDescent="0.3">
      <c r="A15" s="45"/>
      <c r="B15" s="45"/>
      <c r="C15" s="45"/>
      <c r="D15" s="45"/>
      <c r="E15" s="45"/>
      <c r="F15" s="45"/>
      <c r="G15" s="246"/>
      <c r="H15" s="246"/>
      <c r="I15" s="45"/>
      <c r="J15" s="45"/>
    </row>
    <row r="16" spans="1:15" x14ac:dyDescent="0.3">
      <c r="A16" s="45"/>
      <c r="B16" s="45"/>
      <c r="C16" s="45"/>
      <c r="D16" s="45"/>
      <c r="E16" s="45"/>
      <c r="F16" s="45"/>
      <c r="G16" s="45"/>
      <c r="H16" s="45"/>
      <c r="I16" s="45"/>
      <c r="J16" s="45"/>
    </row>
    <row r="17" spans="1:15" x14ac:dyDescent="0.3">
      <c r="A17" s="45"/>
      <c r="B17" s="45"/>
      <c r="C17" s="45"/>
      <c r="D17" s="45"/>
      <c r="E17" s="45"/>
      <c r="F17" s="45"/>
      <c r="G17" s="45"/>
      <c r="H17" s="45"/>
      <c r="I17" s="45"/>
      <c r="J17" s="45"/>
    </row>
    <row r="18" spans="1:15" x14ac:dyDescent="0.3">
      <c r="A18" s="45"/>
      <c r="B18" s="45"/>
      <c r="C18" s="45"/>
      <c r="D18" s="45"/>
      <c r="E18" s="45"/>
      <c r="F18" s="45"/>
      <c r="G18" s="45"/>
      <c r="H18" s="45"/>
      <c r="I18" s="45"/>
      <c r="J18" s="45"/>
    </row>
    <row r="19" spans="1:15" x14ac:dyDescent="0.3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7"/>
    </row>
    <row r="20" spans="1:15" x14ac:dyDescent="0.3">
      <c r="A20" s="45"/>
      <c r="B20" s="45"/>
      <c r="C20" s="45"/>
      <c r="D20" s="45"/>
      <c r="E20" s="45"/>
      <c r="F20" s="45"/>
      <c r="G20" s="45"/>
      <c r="H20" s="45"/>
      <c r="I20" s="45"/>
      <c r="J20" s="45"/>
      <c r="O20" s="47"/>
    </row>
    <row r="21" spans="1:15" x14ac:dyDescent="0.3">
      <c r="A21" s="45"/>
      <c r="B21" s="45"/>
      <c r="C21" s="45"/>
      <c r="D21" s="45"/>
      <c r="E21" s="45"/>
      <c r="F21" s="45"/>
      <c r="G21" s="45"/>
      <c r="H21" s="45"/>
      <c r="I21" s="45"/>
      <c r="J21" s="45"/>
    </row>
    <row r="22" spans="1:15" x14ac:dyDescent="0.3">
      <c r="A22" s="45"/>
      <c r="B22" s="45"/>
      <c r="C22" s="45"/>
      <c r="D22" s="45"/>
      <c r="E22" s="45"/>
      <c r="F22" s="45"/>
      <c r="G22" s="45"/>
      <c r="H22" s="45"/>
      <c r="I22" s="45"/>
      <c r="J22" s="45"/>
    </row>
    <row r="26" spans="1:15" x14ac:dyDescent="0.3">
      <c r="L26" s="47"/>
      <c r="M26" s="47"/>
    </row>
  </sheetData>
  <mergeCells count="7">
    <mergeCell ref="G7:I9"/>
    <mergeCell ref="A1:C3"/>
    <mergeCell ref="D7:F9"/>
    <mergeCell ref="A7:C9"/>
    <mergeCell ref="D4:F6"/>
    <mergeCell ref="A4:C6"/>
    <mergeCell ref="D1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EFDEA-9B88-483A-99DB-DD5A25AFBCB8}">
  <sheetPr codeName="Feuil6"/>
  <dimension ref="A1:R35"/>
  <sheetViews>
    <sheetView tabSelected="1" workbookViewId="0">
      <selection sqref="A1:B2"/>
    </sheetView>
  </sheetViews>
  <sheetFormatPr baseColWidth="10" defaultRowHeight="14.4" x14ac:dyDescent="0.3"/>
  <cols>
    <col min="1" max="1" width="11.5546875" style="2"/>
    <col min="2" max="2" width="14.5546875" style="2" bestFit="1" customWidth="1"/>
    <col min="3" max="6" width="11.5546875" style="2"/>
    <col min="7" max="7" width="16.21875" style="2" customWidth="1"/>
    <col min="8" max="8" width="19" style="2" customWidth="1"/>
    <col min="9" max="9" width="11.5546875" style="2" customWidth="1"/>
    <col min="10" max="10" width="13.77734375" style="2" customWidth="1"/>
    <col min="11" max="12" width="11.5546875" style="2"/>
    <col min="13" max="14" width="11.5546875" style="2" customWidth="1"/>
    <col min="15" max="16384" width="11.5546875" style="2"/>
  </cols>
  <sheetData>
    <row r="1" spans="1:18" x14ac:dyDescent="0.3">
      <c r="A1" s="141" t="s">
        <v>39</v>
      </c>
      <c r="B1" s="141"/>
      <c r="C1" s="143">
        <f>'Info chantier'!E1</f>
        <v>0</v>
      </c>
      <c r="D1" s="139"/>
      <c r="E1" s="141" t="s">
        <v>38</v>
      </c>
      <c r="F1" s="141"/>
      <c r="G1" s="139">
        <f>'Info chantier'!E6</f>
        <v>0</v>
      </c>
      <c r="H1" s="139"/>
      <c r="I1" s="295" t="str">
        <f>'Info chantier'!A7</f>
        <v>Temps total du chantier :</v>
      </c>
      <c r="J1" s="296"/>
      <c r="K1" s="291">
        <f>'Info chantier'!D7</f>
        <v>0</v>
      </c>
      <c r="L1" s="292"/>
    </row>
    <row r="2" spans="1:18" ht="15" thickBot="1" x14ac:dyDescent="0.35">
      <c r="A2" s="142"/>
      <c r="B2" s="142"/>
      <c r="C2" s="140"/>
      <c r="D2" s="140"/>
      <c r="E2" s="142"/>
      <c r="F2" s="142"/>
      <c r="G2" s="140"/>
      <c r="H2" s="140"/>
      <c r="I2" s="170"/>
      <c r="J2" s="297"/>
      <c r="K2" s="293"/>
      <c r="L2" s="294"/>
    </row>
    <row r="3" spans="1:18" ht="15" thickTop="1" x14ac:dyDescent="0.3">
      <c r="A3" s="144" t="s">
        <v>26</v>
      </c>
      <c r="B3" s="145"/>
      <c r="C3" s="145"/>
      <c r="D3" s="145"/>
      <c r="E3" s="145"/>
      <c r="F3" s="145"/>
      <c r="G3" s="145"/>
      <c r="H3" s="145"/>
      <c r="I3" s="146"/>
      <c r="J3" s="3"/>
      <c r="K3" s="287">
        <f>Horaires!G8</f>
        <v>0</v>
      </c>
      <c r="L3" s="288"/>
      <c r="M3" s="3"/>
      <c r="N3" s="3"/>
      <c r="O3" s="3"/>
      <c r="P3" s="3"/>
      <c r="Q3" s="3"/>
      <c r="R3" s="3"/>
    </row>
    <row r="4" spans="1:18" ht="15" thickBot="1" x14ac:dyDescent="0.35">
      <c r="A4" s="276"/>
      <c r="B4" s="277"/>
      <c r="C4" s="277"/>
      <c r="D4" s="277"/>
      <c r="E4" s="277"/>
      <c r="F4" s="277"/>
      <c r="G4" s="277"/>
      <c r="H4" s="277"/>
      <c r="I4" s="278"/>
      <c r="J4" s="3"/>
      <c r="K4" s="289"/>
      <c r="L4" s="290"/>
      <c r="M4" s="3"/>
      <c r="N4" s="3"/>
      <c r="O4" s="3"/>
      <c r="P4" s="3"/>
      <c r="Q4" s="3"/>
      <c r="R4" s="3"/>
    </row>
    <row r="5" spans="1:18" ht="15" thickTop="1" x14ac:dyDescent="0.3">
      <c r="A5" s="279" t="s">
        <v>49</v>
      </c>
      <c r="B5" s="280"/>
      <c r="C5" s="280"/>
      <c r="D5" s="280"/>
      <c r="E5" s="283"/>
      <c r="F5" s="280"/>
      <c r="G5" s="280"/>
      <c r="H5" s="274" t="s">
        <v>37</v>
      </c>
      <c r="I5" s="57"/>
      <c r="J5" s="14"/>
      <c r="K5" s="14"/>
      <c r="L5" s="14"/>
      <c r="M5" s="14"/>
      <c r="N5" s="14"/>
      <c r="O5" s="14"/>
      <c r="P5" s="14"/>
      <c r="Q5" s="14"/>
      <c r="R5" s="14"/>
    </row>
    <row r="6" spans="1:18" x14ac:dyDescent="0.3">
      <c r="A6" s="136"/>
      <c r="B6" s="135"/>
      <c r="C6" s="135"/>
      <c r="D6" s="135"/>
      <c r="E6" s="135"/>
      <c r="F6" s="135"/>
      <c r="G6" s="135"/>
      <c r="H6" s="133"/>
      <c r="I6" s="57"/>
      <c r="J6" s="14"/>
      <c r="K6" s="14"/>
      <c r="L6" s="14"/>
      <c r="M6" s="14"/>
      <c r="N6" s="14"/>
      <c r="O6" s="14"/>
      <c r="P6" s="14"/>
      <c r="Q6" s="14"/>
      <c r="R6" s="14"/>
    </row>
    <row r="7" spans="1:18" x14ac:dyDescent="0.3">
      <c r="A7" s="65"/>
      <c r="B7" s="240"/>
      <c r="C7" s="133"/>
      <c r="D7" s="62"/>
      <c r="E7" s="240"/>
      <c r="F7" s="133"/>
      <c r="G7" s="257">
        <f>IF(B7+E7=0,0,NETWORKDAYS.INTL(INT(B7),INT(E7),"0000111",JF)*Horaires!E3
+NETWORKDAYS.INTL(INT(B7),INT(E7),"1111011",JF)*Horaires!E4
-(MOD(B7,1)-IF(WEEKDAY(INT(B7),2)=5,Horaires!C4,Horaires!C3)-MAX(0,MIN(Horaires!D1,MOD(B7,1))-Horaires!C1))
-(IF(WEEKDAY(INT(E7),2)=5,Horaires!D4,Horaires!D3)-MOD(E7,1)-MAX(0,Horaires!D1-MAX(Horaires!C1,MOD(E7,1)))))</f>
        <v>0</v>
      </c>
      <c r="H7" s="252">
        <f>G7+G11+G15+TIME(B31,B33,0)</f>
        <v>0</v>
      </c>
      <c r="I7" s="58"/>
      <c r="J7" s="14"/>
      <c r="K7" s="14"/>
      <c r="L7" s="14"/>
      <c r="M7" s="14"/>
      <c r="N7" s="14"/>
      <c r="O7" s="14"/>
      <c r="P7" s="14"/>
      <c r="Q7" s="14"/>
      <c r="R7" s="14"/>
    </row>
    <row r="8" spans="1:18" x14ac:dyDescent="0.3">
      <c r="A8" s="65"/>
      <c r="B8" s="133"/>
      <c r="C8" s="133"/>
      <c r="D8" s="62"/>
      <c r="E8" s="133"/>
      <c r="F8" s="133"/>
      <c r="G8" s="257"/>
      <c r="H8" s="252"/>
      <c r="I8" s="59"/>
      <c r="J8" s="14"/>
      <c r="K8" s="14"/>
      <c r="L8" s="14"/>
      <c r="M8" s="14"/>
      <c r="N8" s="14"/>
      <c r="O8" s="14"/>
      <c r="P8" s="14"/>
      <c r="Q8" s="14"/>
      <c r="R8" s="14"/>
    </row>
    <row r="9" spans="1:18" x14ac:dyDescent="0.3">
      <c r="A9" s="134" t="s">
        <v>24</v>
      </c>
      <c r="B9" s="135"/>
      <c r="C9" s="135"/>
      <c r="D9" s="135"/>
      <c r="E9" s="135"/>
      <c r="F9" s="135"/>
      <c r="G9" s="135"/>
      <c r="H9" s="252"/>
      <c r="I9" s="57"/>
      <c r="J9" s="14"/>
      <c r="K9" s="14"/>
      <c r="L9" s="14"/>
      <c r="M9" s="14"/>
      <c r="N9" s="14"/>
      <c r="O9" s="14"/>
      <c r="P9" s="14"/>
      <c r="Q9" s="14"/>
      <c r="R9" s="14"/>
    </row>
    <row r="10" spans="1:18" x14ac:dyDescent="0.3">
      <c r="A10" s="136"/>
      <c r="B10" s="135"/>
      <c r="C10" s="135"/>
      <c r="D10" s="135"/>
      <c r="E10" s="135"/>
      <c r="F10" s="135"/>
      <c r="G10" s="135"/>
      <c r="H10" s="252"/>
      <c r="I10" s="57"/>
      <c r="J10" s="14"/>
      <c r="K10" s="14"/>
      <c r="L10" s="14"/>
      <c r="M10" s="14"/>
      <c r="N10" s="14"/>
      <c r="O10" s="14"/>
      <c r="P10" s="14"/>
      <c r="Q10" s="14"/>
      <c r="R10" s="14"/>
    </row>
    <row r="11" spans="1:18" x14ac:dyDescent="0.3">
      <c r="A11" s="65"/>
      <c r="B11" s="240"/>
      <c r="C11" s="133"/>
      <c r="D11" s="62"/>
      <c r="E11" s="240"/>
      <c r="F11" s="133"/>
      <c r="G11" s="257">
        <f>IF(B11+E11=0,0,NETWORKDAYS.INTL(INT(B11),INT(E11),"0000111",JF)*Horaires!E3
+NETWORKDAYS.INTL(INT(B11),INT(E11),"1111011",JF)*Horaires!E4
-(MOD(B11,1)-IF(WEEKDAY(INT(B11),2)=5,Horaires!C4,Horaires!C3)-MAX(0,MIN(Horaires!D1,MOD(B11,1))-Horaires!C1))
-(IF(WEEKDAY(INT(E11),2)=5,Horaires!D4,Horaires!D3)-MOD(E11,1)-MAX(0,Horaires!D1-MAX(Horaires!C1,MOD(E11,1)))))</f>
        <v>0</v>
      </c>
      <c r="H11" s="252"/>
      <c r="I11" s="58"/>
      <c r="J11" s="14"/>
      <c r="K11" s="14"/>
      <c r="L11" s="14"/>
      <c r="M11" s="14"/>
      <c r="N11" s="14"/>
      <c r="O11" s="14"/>
      <c r="P11" s="14"/>
      <c r="Q11" s="14"/>
      <c r="R11" s="14"/>
    </row>
    <row r="12" spans="1:18" ht="14.4" customHeight="1" x14ac:dyDescent="0.3">
      <c r="A12" s="65"/>
      <c r="B12" s="133"/>
      <c r="C12" s="133"/>
      <c r="D12" s="62"/>
      <c r="E12" s="133"/>
      <c r="F12" s="133"/>
      <c r="G12" s="257"/>
      <c r="H12" s="252"/>
      <c r="I12" s="59"/>
      <c r="J12" s="14"/>
      <c r="K12" s="14"/>
      <c r="L12" s="14"/>
      <c r="M12" s="14"/>
      <c r="N12" s="14"/>
      <c r="O12" s="14"/>
      <c r="P12" s="14"/>
      <c r="Q12" s="14"/>
      <c r="R12" s="14"/>
    </row>
    <row r="13" spans="1:18" x14ac:dyDescent="0.3">
      <c r="A13" s="134" t="s">
        <v>25</v>
      </c>
      <c r="B13" s="137"/>
      <c r="C13" s="135"/>
      <c r="D13" s="135"/>
      <c r="E13" s="135"/>
      <c r="F13" s="135"/>
      <c r="G13" s="135"/>
      <c r="H13" s="252"/>
      <c r="I13" s="59"/>
      <c r="J13" s="14"/>
      <c r="K13" s="14"/>
      <c r="L13" s="14"/>
      <c r="M13" s="14"/>
      <c r="N13" s="14"/>
      <c r="O13" s="14"/>
      <c r="P13" s="14"/>
      <c r="Q13" s="14"/>
      <c r="R13" s="14"/>
    </row>
    <row r="14" spans="1:18" x14ac:dyDescent="0.3">
      <c r="A14" s="136"/>
      <c r="B14" s="135"/>
      <c r="C14" s="135"/>
      <c r="D14" s="135"/>
      <c r="E14" s="135"/>
      <c r="F14" s="135"/>
      <c r="G14" s="135"/>
      <c r="H14" s="252"/>
      <c r="I14" s="59"/>
      <c r="J14" s="14"/>
      <c r="K14" s="14"/>
      <c r="L14" s="14"/>
      <c r="M14" s="14"/>
      <c r="N14" s="14"/>
      <c r="O14" s="14"/>
      <c r="P14" s="14"/>
      <c r="Q14" s="14"/>
      <c r="R14" s="14"/>
    </row>
    <row r="15" spans="1:18" x14ac:dyDescent="0.3">
      <c r="A15" s="65"/>
      <c r="B15" s="240"/>
      <c r="C15" s="133"/>
      <c r="D15" s="62"/>
      <c r="E15" s="240"/>
      <c r="F15" s="133"/>
      <c r="G15" s="257">
        <f>IF(B15+E15=0,0,NETWORKDAYS.INTL(INT(B15),INT(E15),"0000111",JF)*Horaires!E3
+NETWORKDAYS.INTL(INT(B15),INT(E15),"1111011",JF)*Horaires!E4
-(MOD(B15,1)-IF(WEEKDAY(INT(B15),2)=5,Horaires!C4,Horaires!C3)-MAX(0,MIN(Horaires!D1,MOD(B15,1))-Horaires!C1))
-(IF(WEEKDAY(INT(E15),2)=5,Horaires!D4,Horaires!D3)-MOD(E15,1)-MAX(0,Horaires!D1-MAX(Horaires!C1,MOD(E15,1)))))</f>
        <v>0</v>
      </c>
      <c r="H15" s="252"/>
      <c r="I15" s="58"/>
      <c r="J15" s="14"/>
      <c r="K15" s="14"/>
      <c r="L15" s="14"/>
      <c r="M15" s="14"/>
      <c r="N15" s="14"/>
      <c r="O15" s="14"/>
      <c r="P15" s="14"/>
      <c r="Q15" s="14"/>
      <c r="R15" s="14"/>
    </row>
    <row r="16" spans="1:18" x14ac:dyDescent="0.3">
      <c r="A16" s="65"/>
      <c r="B16" s="133"/>
      <c r="C16" s="133"/>
      <c r="D16" s="62"/>
      <c r="E16" s="133"/>
      <c r="F16" s="133"/>
      <c r="G16" s="257"/>
      <c r="H16" s="252"/>
      <c r="I16" s="59"/>
      <c r="J16" s="5"/>
      <c r="K16" s="5"/>
      <c r="L16" s="5"/>
      <c r="M16" s="5"/>
      <c r="N16" s="5"/>
      <c r="O16" s="5"/>
      <c r="P16" s="5"/>
      <c r="Q16" s="5"/>
      <c r="R16" s="5"/>
    </row>
    <row r="17" spans="1:9" x14ac:dyDescent="0.3">
      <c r="A17" s="60"/>
      <c r="B17" s="20"/>
      <c r="C17" s="20"/>
      <c r="D17" s="20"/>
      <c r="E17" s="20"/>
      <c r="F17" s="20"/>
      <c r="G17" s="20"/>
      <c r="H17" s="20"/>
      <c r="I17" s="54"/>
    </row>
    <row r="18" spans="1:9" x14ac:dyDescent="0.3">
      <c r="A18" s="116" t="s">
        <v>53</v>
      </c>
      <c r="B18" s="117"/>
      <c r="C18" s="117"/>
      <c r="D18" s="117"/>
      <c r="E18" s="117"/>
      <c r="F18" s="117"/>
      <c r="G18" s="117"/>
      <c r="H18" s="117"/>
      <c r="I18" s="118"/>
    </row>
    <row r="19" spans="1:9" x14ac:dyDescent="0.3">
      <c r="A19" s="61"/>
      <c r="B19" s="9">
        <v>3</v>
      </c>
      <c r="C19" s="9">
        <v>3.5</v>
      </c>
      <c r="D19" s="9">
        <v>4</v>
      </c>
      <c r="E19" s="9">
        <v>4.5</v>
      </c>
      <c r="F19" s="9">
        <v>5</v>
      </c>
      <c r="G19" s="9">
        <v>5.5</v>
      </c>
      <c r="H19" s="9">
        <v>6</v>
      </c>
      <c r="I19" s="10"/>
    </row>
    <row r="20" spans="1:9" x14ac:dyDescent="0.3">
      <c r="A20" s="61">
        <v>7.1999999999999995E-2</v>
      </c>
      <c r="B20" s="94"/>
      <c r="C20" s="94"/>
      <c r="D20" s="94"/>
      <c r="E20" s="94"/>
      <c r="F20" s="94"/>
      <c r="G20" s="94"/>
      <c r="H20" s="94"/>
      <c r="I20" s="10">
        <f>(0.036*A20)*(B20*$B$19+C20*$C$19+D20*$D$19+E20*$E$19+F20*$F$19+G20*$G$19+H20*$H$19)</f>
        <v>0</v>
      </c>
    </row>
    <row r="21" spans="1:9" x14ac:dyDescent="0.3">
      <c r="A21" s="61">
        <v>9.7000000000000003E-2</v>
      </c>
      <c r="B21" s="94"/>
      <c r="C21" s="94"/>
      <c r="D21" s="94"/>
      <c r="E21" s="94"/>
      <c r="F21" s="94"/>
      <c r="G21" s="94"/>
      <c r="H21" s="94"/>
      <c r="I21" s="10">
        <f t="shared" ref="I21:I26" si="0">(0.036*A21)*(B21*$B$19+C21*$C$19+D21*$D$19+E21*$E$19+F21*$F$19+G21*$G$19+H21*$H$19)</f>
        <v>0</v>
      </c>
    </row>
    <row r="22" spans="1:9" x14ac:dyDescent="0.3">
      <c r="A22" s="61">
        <v>0.112</v>
      </c>
      <c r="B22" s="94"/>
      <c r="C22" s="94"/>
      <c r="D22" s="94"/>
      <c r="E22" s="94"/>
      <c r="F22" s="94"/>
      <c r="G22" s="94"/>
      <c r="H22" s="94"/>
      <c r="I22" s="10">
        <f t="shared" si="0"/>
        <v>0</v>
      </c>
    </row>
    <row r="23" spans="1:9" x14ac:dyDescent="0.3">
      <c r="A23" s="61">
        <v>0.122</v>
      </c>
      <c r="B23" s="94"/>
      <c r="C23" s="94"/>
      <c r="D23" s="94"/>
      <c r="E23" s="94"/>
      <c r="F23" s="94"/>
      <c r="G23" s="94"/>
      <c r="H23" s="94"/>
      <c r="I23" s="10">
        <f t="shared" si="0"/>
        <v>0</v>
      </c>
    </row>
    <row r="24" spans="1:9" x14ac:dyDescent="0.3">
      <c r="A24" s="61">
        <v>0.14699999999999999</v>
      </c>
      <c r="B24" s="94"/>
      <c r="C24" s="94"/>
      <c r="D24" s="94"/>
      <c r="E24" s="94"/>
      <c r="F24" s="94"/>
      <c r="G24" s="94"/>
      <c r="H24" s="94"/>
      <c r="I24" s="10">
        <f t="shared" si="0"/>
        <v>0</v>
      </c>
    </row>
    <row r="25" spans="1:9" x14ac:dyDescent="0.3">
      <c r="A25" s="61">
        <v>0.222</v>
      </c>
      <c r="B25" s="94"/>
      <c r="C25" s="94"/>
      <c r="D25" s="94"/>
      <c r="E25" s="94"/>
      <c r="F25" s="94"/>
      <c r="G25" s="94"/>
      <c r="H25" s="94"/>
      <c r="I25" s="10">
        <f t="shared" si="0"/>
        <v>0</v>
      </c>
    </row>
    <row r="26" spans="1:9" x14ac:dyDescent="0.3">
      <c r="A26" s="61">
        <v>0.247</v>
      </c>
      <c r="B26" s="94"/>
      <c r="C26" s="94"/>
      <c r="D26" s="94"/>
      <c r="E26" s="94"/>
      <c r="F26" s="94"/>
      <c r="G26" s="95"/>
      <c r="H26" s="95"/>
      <c r="I26" s="10">
        <f t="shared" si="0"/>
        <v>0</v>
      </c>
    </row>
    <row r="27" spans="1:9" x14ac:dyDescent="0.3">
      <c r="A27" s="8"/>
      <c r="B27" s="11"/>
      <c r="C27" s="11"/>
      <c r="D27" s="11"/>
      <c r="E27" s="11"/>
      <c r="F27" s="11"/>
      <c r="G27" s="138" t="s">
        <v>19</v>
      </c>
      <c r="H27" s="138"/>
      <c r="I27" s="10">
        <f>SUM(I20:I26)</f>
        <v>0</v>
      </c>
    </row>
    <row r="28" spans="1:9" x14ac:dyDescent="0.3">
      <c r="A28" s="60"/>
      <c r="I28" s="6"/>
    </row>
    <row r="29" spans="1:9" ht="14.4" customHeight="1" x14ac:dyDescent="0.3">
      <c r="A29" s="265" t="s">
        <v>55</v>
      </c>
      <c r="B29" s="261"/>
      <c r="C29" s="261"/>
      <c r="D29" s="261"/>
      <c r="E29" s="261"/>
      <c r="F29" s="261"/>
      <c r="G29" s="261"/>
      <c r="H29" s="261"/>
      <c r="I29" s="6"/>
    </row>
    <row r="30" spans="1:9" ht="15.6" customHeight="1" x14ac:dyDescent="0.3">
      <c r="A30" s="265"/>
      <c r="B30" s="261"/>
      <c r="C30" s="261"/>
      <c r="D30" s="261"/>
      <c r="E30" s="261"/>
      <c r="F30" s="261"/>
      <c r="G30" s="261"/>
      <c r="H30" s="261"/>
      <c r="I30" s="6"/>
    </row>
    <row r="31" spans="1:9" x14ac:dyDescent="0.3">
      <c r="A31" s="114" t="s">
        <v>18</v>
      </c>
      <c r="B31" s="166"/>
      <c r="C31" s="264" t="s">
        <v>42</v>
      </c>
      <c r="D31" s="119" t="s">
        <v>17</v>
      </c>
      <c r="E31" s="120"/>
      <c r="F31" s="120"/>
      <c r="G31" s="120"/>
      <c r="H31" s="121"/>
      <c r="I31" s="6"/>
    </row>
    <row r="32" spans="1:9" x14ac:dyDescent="0.3">
      <c r="A32" s="114"/>
      <c r="B32" s="131"/>
      <c r="C32" s="128"/>
      <c r="D32" s="119"/>
      <c r="E32" s="120"/>
      <c r="F32" s="120"/>
      <c r="G32" s="120"/>
      <c r="H32" s="121"/>
      <c r="I32" s="6"/>
    </row>
    <row r="33" spans="1:10" x14ac:dyDescent="0.3">
      <c r="A33" s="114"/>
      <c r="B33" s="129"/>
      <c r="C33" s="125" t="s">
        <v>43</v>
      </c>
      <c r="D33" s="119"/>
      <c r="E33" s="120"/>
      <c r="F33" s="120"/>
      <c r="G33" s="120"/>
      <c r="H33" s="121"/>
      <c r="I33" s="263"/>
      <c r="J33" s="60"/>
    </row>
    <row r="34" spans="1:10" ht="15" thickBot="1" x14ac:dyDescent="0.35">
      <c r="A34" s="115"/>
      <c r="B34" s="130"/>
      <c r="C34" s="126"/>
      <c r="D34" s="122"/>
      <c r="E34" s="123"/>
      <c r="F34" s="123"/>
      <c r="G34" s="123"/>
      <c r="H34" s="124"/>
      <c r="I34" s="267"/>
    </row>
    <row r="35" spans="1:10" ht="15" thickTop="1" x14ac:dyDescent="0.3">
      <c r="I35" s="266"/>
    </row>
  </sheetData>
  <mergeCells count="31">
    <mergeCell ref="K3:L4"/>
    <mergeCell ref="K1:L2"/>
    <mergeCell ref="G1:H2"/>
    <mergeCell ref="I1:J2"/>
    <mergeCell ref="B11:C12"/>
    <mergeCell ref="E11:F12"/>
    <mergeCell ref="E7:F8"/>
    <mergeCell ref="B7:C8"/>
    <mergeCell ref="G11:G12"/>
    <mergeCell ref="H5:H6"/>
    <mergeCell ref="H7:H16"/>
    <mergeCell ref="E1:F2"/>
    <mergeCell ref="C1:D2"/>
    <mergeCell ref="A1:B2"/>
    <mergeCell ref="A5:G6"/>
    <mergeCell ref="G7:G8"/>
    <mergeCell ref="A3:I4"/>
    <mergeCell ref="B15:C16"/>
    <mergeCell ref="E15:F16"/>
    <mergeCell ref="A9:G10"/>
    <mergeCell ref="A13:G14"/>
    <mergeCell ref="G15:G16"/>
    <mergeCell ref="A31:A34"/>
    <mergeCell ref="A18:I18"/>
    <mergeCell ref="A29:H30"/>
    <mergeCell ref="D31:H34"/>
    <mergeCell ref="C33:C34"/>
    <mergeCell ref="C31:C32"/>
    <mergeCell ref="B33:B34"/>
    <mergeCell ref="B31:B32"/>
    <mergeCell ref="G27:H2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8" r:id="rId3" name="Button 10">
              <controlPr defaultSize="0" print="0" autoFill="0" autoPict="0" macro="[0]!Bouton10_Cliquer">
                <anchor moveWithCells="1" sizeWithCells="1">
                  <from>
                    <xdr:col>3</xdr:col>
                    <xdr:colOff>7620</xdr:colOff>
                    <xdr:row>10</xdr:row>
                    <xdr:rowOff>7620</xdr:rowOff>
                  </from>
                  <to>
                    <xdr:col>3</xdr:col>
                    <xdr:colOff>784860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4" name="Button 11">
              <controlPr defaultSize="0" print="0" autoFill="0" autoPict="0" macro="[0]!Bouton11_Cliquer">
                <anchor moveWithCells="1" sizeWithCells="1">
                  <from>
                    <xdr:col>3</xdr:col>
                    <xdr:colOff>7620</xdr:colOff>
                    <xdr:row>14</xdr:row>
                    <xdr:rowOff>15240</xdr:rowOff>
                  </from>
                  <to>
                    <xdr:col>3</xdr:col>
                    <xdr:colOff>784860</xdr:colOff>
                    <xdr:row>15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5" name="Button 12">
              <controlPr defaultSize="0" print="0" autoFill="0" autoPict="0" macro="[0]!Bouton12_Cliquer">
                <anchor moveWithCells="1" sizeWithCells="1">
                  <from>
                    <xdr:col>0</xdr:col>
                    <xdr:colOff>15240</xdr:colOff>
                    <xdr:row>14</xdr:row>
                    <xdr:rowOff>7620</xdr:rowOff>
                  </from>
                  <to>
                    <xdr:col>0</xdr:col>
                    <xdr:colOff>784860</xdr:colOff>
                    <xdr:row>15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6" name="Button 13">
              <controlPr defaultSize="0" print="0" autoFill="0" autoPict="0" macro="[0]!Bouton13_Cliquer">
                <anchor moveWithCells="1" sizeWithCells="1">
                  <from>
                    <xdr:col>0</xdr:col>
                    <xdr:colOff>0</xdr:colOff>
                    <xdr:row>10</xdr:row>
                    <xdr:rowOff>7620</xdr:rowOff>
                  </from>
                  <to>
                    <xdr:col>0</xdr:col>
                    <xdr:colOff>784860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7" name="Button 14">
              <controlPr defaultSize="0" print="0" autoFill="0" autoPict="0" macro="[0]!Bouton14_Cliquer">
                <anchor moveWithCells="1" siz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0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8" name="Button 15">
              <controlPr defaultSize="0" print="0" autoFill="0" autoPict="0" macro="[0]!Bouton15_Cliquer">
                <anchor moveWithCells="1" sizeWithCells="1">
                  <from>
                    <xdr:col>3</xdr:col>
                    <xdr:colOff>7620</xdr:colOff>
                    <xdr:row>6</xdr:row>
                    <xdr:rowOff>0</xdr:rowOff>
                  </from>
                  <to>
                    <xdr:col>3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5F140-7354-4836-8C32-67F9E22D1149}">
  <sheetPr codeName="Feuil5"/>
  <dimension ref="A1:Q27"/>
  <sheetViews>
    <sheetView zoomScaleNormal="100" workbookViewId="0">
      <selection activeCell="I12" sqref="I12"/>
    </sheetView>
  </sheetViews>
  <sheetFormatPr baseColWidth="10" defaultRowHeight="14.4" x14ac:dyDescent="0.3"/>
  <cols>
    <col min="1" max="1" width="14" style="2" customWidth="1"/>
    <col min="2" max="6" width="11.77734375" style="2" customWidth="1"/>
    <col min="7" max="7" width="15.6640625" style="2" customWidth="1"/>
    <col min="8" max="8" width="11.6640625" style="2" customWidth="1"/>
    <col min="9" max="9" width="13.44140625" style="2" customWidth="1"/>
    <col min="10" max="17" width="11.77734375" style="2" customWidth="1"/>
    <col min="18" max="16384" width="11.5546875" style="2"/>
  </cols>
  <sheetData>
    <row r="1" spans="1:17" x14ac:dyDescent="0.3">
      <c r="A1" s="151" t="s">
        <v>22</v>
      </c>
      <c r="B1" s="151"/>
      <c r="C1" s="151">
        <f>'Info chantier'!E1</f>
        <v>0</v>
      </c>
      <c r="D1" s="151"/>
      <c r="E1" s="151" t="s">
        <v>35</v>
      </c>
      <c r="F1" s="151"/>
      <c r="G1" s="151">
        <f>'Info chantier'!E6</f>
        <v>0</v>
      </c>
      <c r="H1" s="151"/>
      <c r="I1" s="151" t="str">
        <f>'Info chantier'!A7</f>
        <v>Temps total du chantier :</v>
      </c>
      <c r="J1" s="151"/>
      <c r="K1" s="248">
        <f>'Info chantier'!D7</f>
        <v>0</v>
      </c>
      <c r="L1" s="248"/>
      <c r="M1" s="1"/>
      <c r="N1" s="1"/>
    </row>
    <row r="2" spans="1:17" ht="15" thickBot="1" x14ac:dyDescent="0.35">
      <c r="A2" s="127"/>
      <c r="B2" s="127"/>
      <c r="C2" s="127"/>
      <c r="D2" s="127"/>
      <c r="E2" s="127"/>
      <c r="F2" s="127"/>
      <c r="G2" s="127"/>
      <c r="H2" s="127"/>
      <c r="I2" s="127"/>
      <c r="J2" s="151"/>
      <c r="K2" s="248"/>
      <c r="L2" s="248"/>
      <c r="M2" s="53"/>
      <c r="N2" s="53"/>
      <c r="O2" s="20"/>
      <c r="P2" s="20"/>
      <c r="Q2" s="20"/>
    </row>
    <row r="3" spans="1:17" ht="15" thickTop="1" x14ac:dyDescent="0.3">
      <c r="A3" s="144" t="s">
        <v>21</v>
      </c>
      <c r="B3" s="145"/>
      <c r="C3" s="145"/>
      <c r="D3" s="145"/>
      <c r="E3" s="145"/>
      <c r="F3" s="145"/>
      <c r="G3" s="145"/>
      <c r="H3" s="145"/>
      <c r="I3" s="146"/>
      <c r="J3" s="3"/>
      <c r="K3" s="287">
        <f>Horaires!G8</f>
        <v>0</v>
      </c>
      <c r="L3" s="288"/>
      <c r="M3" s="3"/>
      <c r="N3" s="3"/>
      <c r="O3" s="3"/>
      <c r="P3" s="3"/>
      <c r="Q3" s="3"/>
    </row>
    <row r="4" spans="1:17" ht="15" thickBot="1" x14ac:dyDescent="0.35">
      <c r="A4" s="276"/>
      <c r="B4" s="277"/>
      <c r="C4" s="277"/>
      <c r="D4" s="277"/>
      <c r="E4" s="277"/>
      <c r="F4" s="277"/>
      <c r="G4" s="277"/>
      <c r="H4" s="277"/>
      <c r="I4" s="278"/>
      <c r="J4" s="3"/>
      <c r="K4" s="289"/>
      <c r="L4" s="290"/>
      <c r="M4" s="3"/>
      <c r="N4" s="3"/>
      <c r="O4" s="3"/>
      <c r="P4" s="3"/>
      <c r="Q4" s="3"/>
    </row>
    <row r="5" spans="1:17" ht="15" thickTop="1" x14ac:dyDescent="0.3">
      <c r="A5" s="16"/>
      <c r="B5" s="282"/>
      <c r="C5" s="282"/>
      <c r="D5" s="17"/>
      <c r="E5" s="273"/>
      <c r="F5" s="273"/>
      <c r="G5" s="163" t="s">
        <v>20</v>
      </c>
      <c r="H5" s="7"/>
      <c r="I5" s="54"/>
      <c r="Q5" s="20"/>
    </row>
    <row r="6" spans="1:17" x14ac:dyDescent="0.3">
      <c r="A6" s="8"/>
      <c r="B6" s="162"/>
      <c r="C6" s="162"/>
      <c r="D6" s="11"/>
      <c r="E6" s="132"/>
      <c r="F6" s="132"/>
      <c r="G6" s="164"/>
      <c r="H6" s="11"/>
      <c r="I6" s="54"/>
      <c r="Q6" s="20"/>
    </row>
    <row r="7" spans="1:17" x14ac:dyDescent="0.3">
      <c r="A7" s="8"/>
      <c r="B7" s="162"/>
      <c r="C7" s="162"/>
      <c r="D7" s="11"/>
      <c r="E7" s="132"/>
      <c r="F7" s="132"/>
      <c r="G7" s="255">
        <f>IF(B5+E5=0,0,NETWORKDAYS.INTL(INT(B5),INT(E5),"0000111",JF)*Horaires!E3
+NETWORKDAYS.INTL(INT(B5),INT(E5),"1111011",JF)*Horaires!E4
-(MOD(B5,1)-IF(WEEKDAY(INT(B5),2)=5,Horaires!C4,Horaires!C3)-MAX(0,MIN(Horaires!D1,MOD(B5,1))-Horaires!C1))
-(IF(WEEKDAY(INT(E5),2)=5,Horaires!D4,Horaires!D3)-MOD(E5,1)-MAX(0,Horaires!D1-MAX(Horaires!C1,MOD(E5,1)))))+TIME(B23,B25,0)</f>
        <v>0</v>
      </c>
      <c r="H7" s="11"/>
      <c r="I7" s="54"/>
      <c r="Q7" s="20"/>
    </row>
    <row r="8" spans="1:17" x14ac:dyDescent="0.3">
      <c r="A8" s="8"/>
      <c r="B8" s="162"/>
      <c r="C8" s="162"/>
      <c r="D8" s="11"/>
      <c r="E8" s="132"/>
      <c r="F8" s="132"/>
      <c r="G8" s="256"/>
      <c r="H8" s="11"/>
      <c r="I8" s="54"/>
      <c r="Q8" s="20"/>
    </row>
    <row r="9" spans="1:17" x14ac:dyDescent="0.3">
      <c r="A9" s="8"/>
      <c r="B9" s="11"/>
      <c r="C9" s="17"/>
      <c r="D9" s="11"/>
      <c r="E9" s="18"/>
      <c r="F9" s="18"/>
      <c r="G9" s="11"/>
      <c r="H9" s="11"/>
      <c r="I9" s="54"/>
      <c r="Q9" s="20"/>
    </row>
    <row r="10" spans="1:17" ht="14.4" customHeight="1" x14ac:dyDescent="0.3">
      <c r="A10" s="8"/>
      <c r="B10" s="11"/>
      <c r="C10" s="63"/>
      <c r="D10" s="63"/>
      <c r="E10" s="11"/>
      <c r="F10" s="11"/>
      <c r="G10" s="11"/>
      <c r="H10" s="11"/>
      <c r="I10" s="54"/>
      <c r="K10" s="20"/>
      <c r="L10" s="20"/>
      <c r="Q10" s="20"/>
    </row>
    <row r="11" spans="1:17" x14ac:dyDescent="0.3">
      <c r="A11" s="55"/>
      <c r="B11" s="52">
        <v>3</v>
      </c>
      <c r="C11" s="51">
        <v>3.5</v>
      </c>
      <c r="D11" s="51">
        <v>4</v>
      </c>
      <c r="E11" s="52">
        <v>4.5</v>
      </c>
      <c r="F11" s="51">
        <v>5</v>
      </c>
      <c r="G11" s="51">
        <v>5.5</v>
      </c>
      <c r="H11" s="51">
        <v>6</v>
      </c>
      <c r="I11" s="56"/>
      <c r="K11" s="20"/>
      <c r="Q11" s="20"/>
    </row>
    <row r="12" spans="1:17" x14ac:dyDescent="0.3">
      <c r="A12" s="55">
        <v>7.1999999999999995E-2</v>
      </c>
      <c r="B12" s="96"/>
      <c r="C12" s="96"/>
      <c r="D12" s="96"/>
      <c r="E12" s="96"/>
      <c r="F12" s="96"/>
      <c r="G12" s="96"/>
      <c r="H12" s="96"/>
      <c r="I12" s="56">
        <f t="shared" ref="I12:I18" si="0">(0.036*A12)*(B12*$B$11+C12*$C$11+D12*$D$11+E12*$E$11+F12*$F$11+G12*$G$11+H12*$H$11)</f>
        <v>0</v>
      </c>
      <c r="Q12" s="20"/>
    </row>
    <row r="13" spans="1:17" x14ac:dyDescent="0.3">
      <c r="A13" s="55">
        <v>9.7000000000000003E-2</v>
      </c>
      <c r="B13" s="96"/>
      <c r="C13" s="96"/>
      <c r="D13" s="96"/>
      <c r="E13" s="96"/>
      <c r="F13" s="96"/>
      <c r="G13" s="96"/>
      <c r="H13" s="96"/>
      <c r="I13" s="56">
        <f t="shared" si="0"/>
        <v>0</v>
      </c>
      <c r="Q13" s="20"/>
    </row>
    <row r="14" spans="1:17" x14ac:dyDescent="0.3">
      <c r="A14" s="55">
        <v>0.112</v>
      </c>
      <c r="B14" s="96"/>
      <c r="C14" s="96"/>
      <c r="D14" s="96"/>
      <c r="E14" s="96"/>
      <c r="F14" s="96"/>
      <c r="G14" s="96"/>
      <c r="H14" s="97"/>
      <c r="I14" s="56">
        <f t="shared" si="0"/>
        <v>0</v>
      </c>
      <c r="J14" s="11"/>
      <c r="K14" s="11"/>
      <c r="L14" s="11"/>
      <c r="M14" s="11"/>
      <c r="N14" s="11"/>
      <c r="O14" s="13"/>
      <c r="P14" s="13"/>
      <c r="Q14" s="11"/>
    </row>
    <row r="15" spans="1:17" x14ac:dyDescent="0.3">
      <c r="A15" s="55">
        <v>0.122</v>
      </c>
      <c r="B15" s="96"/>
      <c r="C15" s="96"/>
      <c r="D15" s="96"/>
      <c r="E15" s="96"/>
      <c r="F15" s="96"/>
      <c r="G15" s="96"/>
      <c r="H15" s="96"/>
      <c r="I15" s="56">
        <f t="shared" si="0"/>
        <v>0</v>
      </c>
    </row>
    <row r="16" spans="1:17" x14ac:dyDescent="0.3">
      <c r="A16" s="55">
        <v>0.14699999999999999</v>
      </c>
      <c r="B16" s="96"/>
      <c r="C16" s="96"/>
      <c r="D16" s="96"/>
      <c r="E16" s="96"/>
      <c r="F16" s="96"/>
      <c r="G16" s="96"/>
      <c r="H16" s="96"/>
      <c r="I16" s="56">
        <f t="shared" si="0"/>
        <v>0</v>
      </c>
    </row>
    <row r="17" spans="1:11" x14ac:dyDescent="0.3">
      <c r="A17" s="55">
        <v>0.222</v>
      </c>
      <c r="B17" s="96"/>
      <c r="C17" s="98"/>
      <c r="D17" s="96"/>
      <c r="E17" s="96"/>
      <c r="F17" s="96"/>
      <c r="G17" s="96"/>
      <c r="H17" s="96"/>
      <c r="I17" s="56">
        <f t="shared" si="0"/>
        <v>0</v>
      </c>
    </row>
    <row r="18" spans="1:11" x14ac:dyDescent="0.3">
      <c r="A18" s="55">
        <v>0.247</v>
      </c>
      <c r="B18" s="96"/>
      <c r="C18" s="96"/>
      <c r="D18" s="96"/>
      <c r="E18" s="96"/>
      <c r="F18" s="96"/>
      <c r="G18" s="96"/>
      <c r="H18" s="96"/>
      <c r="I18" s="56">
        <f t="shared" si="0"/>
        <v>0</v>
      </c>
    </row>
    <row r="19" spans="1:11" x14ac:dyDescent="0.3">
      <c r="A19" s="66"/>
      <c r="B19" s="64"/>
      <c r="C19" s="64"/>
      <c r="D19" s="64"/>
      <c r="E19" s="64"/>
      <c r="F19" s="15"/>
      <c r="G19" s="155" t="s">
        <v>19</v>
      </c>
      <c r="H19" s="155"/>
      <c r="I19" s="56">
        <f>SUM(I12:I18)</f>
        <v>0</v>
      </c>
    </row>
    <row r="20" spans="1:11" x14ac:dyDescent="0.3">
      <c r="A20" s="268"/>
      <c r="I20" s="19"/>
    </row>
    <row r="21" spans="1:11" ht="15" customHeight="1" x14ac:dyDescent="0.3">
      <c r="A21" s="269" t="s">
        <v>54</v>
      </c>
      <c r="B21" s="150"/>
      <c r="C21" s="150"/>
      <c r="D21" s="150"/>
      <c r="E21" s="150"/>
      <c r="F21" s="150"/>
      <c r="G21" s="150"/>
      <c r="H21" s="150"/>
      <c r="I21" s="19"/>
    </row>
    <row r="22" spans="1:11" x14ac:dyDescent="0.3">
      <c r="A22" s="269"/>
      <c r="B22" s="150"/>
      <c r="C22" s="150"/>
      <c r="D22" s="150"/>
      <c r="E22" s="150"/>
      <c r="F22" s="150"/>
      <c r="G22" s="150"/>
      <c r="H22" s="150"/>
      <c r="I22" s="19"/>
      <c r="J22" s="60"/>
      <c r="K22" s="20"/>
    </row>
    <row r="23" spans="1:11" x14ac:dyDescent="0.3">
      <c r="A23" s="159" t="s">
        <v>36</v>
      </c>
      <c r="B23" s="149"/>
      <c r="C23" s="156" t="s">
        <v>42</v>
      </c>
      <c r="D23" s="152" t="s">
        <v>17</v>
      </c>
      <c r="E23" s="152"/>
      <c r="F23" s="152"/>
      <c r="G23" s="152"/>
      <c r="H23" s="152"/>
      <c r="I23" s="19"/>
      <c r="J23" s="60"/>
    </row>
    <row r="24" spans="1:11" x14ac:dyDescent="0.3">
      <c r="A24" s="160"/>
      <c r="B24" s="147"/>
      <c r="C24" s="157"/>
      <c r="D24" s="153"/>
      <c r="E24" s="153"/>
      <c r="F24" s="153"/>
      <c r="G24" s="153"/>
      <c r="H24" s="153"/>
      <c r="I24" s="262"/>
    </row>
    <row r="25" spans="1:11" x14ac:dyDescent="0.3">
      <c r="A25" s="160"/>
      <c r="B25" s="147"/>
      <c r="C25" s="157" t="s">
        <v>43</v>
      </c>
      <c r="D25" s="153"/>
      <c r="E25" s="153"/>
      <c r="F25" s="153"/>
      <c r="G25" s="153"/>
      <c r="H25" s="153"/>
      <c r="I25" s="263"/>
    </row>
    <row r="26" spans="1:11" ht="15" thickBot="1" x14ac:dyDescent="0.35">
      <c r="A26" s="161"/>
      <c r="B26" s="148"/>
      <c r="C26" s="158"/>
      <c r="D26" s="154"/>
      <c r="E26" s="154"/>
      <c r="F26" s="154"/>
      <c r="G26" s="154"/>
      <c r="H26" s="154"/>
      <c r="I26" s="267"/>
    </row>
    <row r="27" spans="1:11" ht="15" thickTop="1" x14ac:dyDescent="0.3"/>
  </sheetData>
  <mergeCells count="20">
    <mergeCell ref="E5:F8"/>
    <mergeCell ref="G5:G6"/>
    <mergeCell ref="G7:G8"/>
    <mergeCell ref="K3:L4"/>
    <mergeCell ref="B25:B26"/>
    <mergeCell ref="B23:B24"/>
    <mergeCell ref="A21:H22"/>
    <mergeCell ref="K1:L2"/>
    <mergeCell ref="E1:F2"/>
    <mergeCell ref="G1:H2"/>
    <mergeCell ref="C1:D2"/>
    <mergeCell ref="D23:H26"/>
    <mergeCell ref="I1:J2"/>
    <mergeCell ref="A3:I4"/>
    <mergeCell ref="A1:B2"/>
    <mergeCell ref="G19:H19"/>
    <mergeCell ref="C23:C24"/>
    <mergeCell ref="C25:C26"/>
    <mergeCell ref="A23:A26"/>
    <mergeCell ref="B5:C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Début1">
                <anchor moveWithCells="1" siz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1</xdr:col>
                    <xdr:colOff>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0</xdr:colOff>
                    <xdr:row>4</xdr:row>
                    <xdr:rowOff>7620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FEFCF-27E5-4F6B-90E6-44FD80EB4624}">
  <sheetPr codeName="Feuil7"/>
  <dimension ref="A1:Q33"/>
  <sheetViews>
    <sheetView workbookViewId="0">
      <selection activeCell="D21" sqref="D21:D22"/>
    </sheetView>
  </sheetViews>
  <sheetFormatPr baseColWidth="10" defaultRowHeight="14.4" x14ac:dyDescent="0.3"/>
  <cols>
    <col min="1" max="6" width="11.5546875" style="2"/>
    <col min="7" max="7" width="21.5546875" style="2" customWidth="1"/>
    <col min="8" max="8" width="24.88671875" style="2" customWidth="1"/>
    <col min="9" max="9" width="11.5546875" style="2" customWidth="1"/>
    <col min="10" max="10" width="14.77734375" style="2" customWidth="1"/>
    <col min="11" max="16384" width="11.5546875" style="2"/>
  </cols>
  <sheetData>
    <row r="1" spans="1:17" x14ac:dyDescent="0.3">
      <c r="A1" s="151" t="str">
        <f>Cyber!A1</f>
        <v xml:space="preserve">Référence chantier : </v>
      </c>
      <c r="B1" s="151"/>
      <c r="C1" s="151">
        <f>'Info chantier'!E1</f>
        <v>0</v>
      </c>
      <c r="D1" s="151"/>
      <c r="E1" s="151" t="s">
        <v>38</v>
      </c>
      <c r="F1" s="151"/>
      <c r="G1" s="151">
        <f>'Info chantier'!E6</f>
        <v>0</v>
      </c>
      <c r="H1" s="151"/>
      <c r="I1" s="151" t="str">
        <f>'Info chantier'!A7</f>
        <v>Temps total du chantier :</v>
      </c>
      <c r="J1" s="151"/>
      <c r="K1" s="251">
        <f>'Info chantier'!D7</f>
        <v>0</v>
      </c>
      <c r="L1" s="251"/>
    </row>
    <row r="2" spans="1:17" ht="15" thickBot="1" x14ac:dyDescent="0.35">
      <c r="A2" s="127"/>
      <c r="B2" s="127"/>
      <c r="C2" s="127"/>
      <c r="D2" s="127"/>
      <c r="E2" s="127"/>
      <c r="F2" s="127"/>
      <c r="G2" s="127"/>
      <c r="H2" s="127"/>
      <c r="I2" s="151"/>
      <c r="J2" s="151"/>
      <c r="K2" s="251"/>
      <c r="L2" s="251"/>
    </row>
    <row r="3" spans="1:17" ht="15" thickTop="1" x14ac:dyDescent="0.3">
      <c r="A3" s="144" t="s">
        <v>31</v>
      </c>
      <c r="B3" s="145"/>
      <c r="C3" s="145"/>
      <c r="D3" s="145"/>
      <c r="E3" s="145"/>
      <c r="F3" s="145"/>
      <c r="G3" s="145"/>
      <c r="H3" s="146"/>
      <c r="I3" s="3"/>
      <c r="J3" s="3"/>
      <c r="K3" s="287">
        <f>Horaires!G8</f>
        <v>0</v>
      </c>
      <c r="L3" s="288"/>
      <c r="M3" s="3"/>
      <c r="N3" s="3"/>
      <c r="O3" s="3"/>
      <c r="P3" s="3"/>
      <c r="Q3" s="3"/>
    </row>
    <row r="4" spans="1:17" ht="15" thickBot="1" x14ac:dyDescent="0.35">
      <c r="A4" s="276"/>
      <c r="B4" s="277"/>
      <c r="C4" s="277"/>
      <c r="D4" s="277"/>
      <c r="E4" s="277"/>
      <c r="F4" s="277"/>
      <c r="G4" s="277"/>
      <c r="H4" s="278"/>
      <c r="I4" s="3"/>
      <c r="J4" s="3"/>
      <c r="K4" s="289"/>
      <c r="L4" s="290"/>
      <c r="M4" s="3"/>
      <c r="N4" s="3"/>
      <c r="O4" s="3"/>
      <c r="P4" s="3"/>
      <c r="Q4" s="3"/>
    </row>
    <row r="5" spans="1:17" ht="15" thickTop="1" x14ac:dyDescent="0.3">
      <c r="A5" s="279" t="s">
        <v>25</v>
      </c>
      <c r="B5" s="280"/>
      <c r="C5" s="280"/>
      <c r="D5" s="280"/>
      <c r="E5" s="280"/>
      <c r="F5" s="280"/>
      <c r="G5" s="280"/>
      <c r="H5" s="281" t="s">
        <v>37</v>
      </c>
      <c r="I5" s="12"/>
      <c r="J5" s="20"/>
      <c r="K5" s="20"/>
      <c r="L5" s="20"/>
      <c r="M5" s="20"/>
      <c r="N5" s="20"/>
      <c r="O5" s="20"/>
      <c r="P5" s="20"/>
      <c r="Q5" s="20"/>
    </row>
    <row r="6" spans="1:17" x14ac:dyDescent="0.3">
      <c r="A6" s="136"/>
      <c r="B6" s="135"/>
      <c r="C6" s="135"/>
      <c r="D6" s="135"/>
      <c r="E6" s="135"/>
      <c r="F6" s="135"/>
      <c r="G6" s="135"/>
      <c r="H6" s="165"/>
      <c r="I6" s="12"/>
      <c r="J6" s="20"/>
      <c r="K6" s="20"/>
      <c r="L6" s="20"/>
      <c r="M6" s="20"/>
      <c r="N6" s="20"/>
      <c r="O6" s="20"/>
      <c r="P6" s="20"/>
      <c r="Q6" s="20"/>
    </row>
    <row r="7" spans="1:17" x14ac:dyDescent="0.3">
      <c r="A7" s="65"/>
      <c r="B7" s="132"/>
      <c r="C7" s="133"/>
      <c r="D7" s="62"/>
      <c r="E7" s="132"/>
      <c r="F7" s="133"/>
      <c r="G7" s="249">
        <f>IF(B7+E7=0,0,NETWORKDAYS.INTL(INT(B7),INT(E7),"0000111",JF)*Horaires!E3
+NETWORKDAYS.INTL(INT(B7),INT(E7),"1111011",JF)*Horaires!E4
-(MOD(B7,1)-IF(WEEKDAY(INT(B7),2)=5,Horaires!C4,Horaires!C3)-MAX(0,MIN(Horaires!D1,MOD(B7,1))-Horaires!C1))
-(IF(WEEKDAY(INT(E7),2)=5,Horaires!D4,Horaires!D3)-MOD(E7,1)-MAX(0,Horaires!D1-MAX(Horaires!C1,MOD(E7,1)))))</f>
        <v>0</v>
      </c>
      <c r="H7" s="250">
        <f>G7+G11+G15+F21+TIME(B29,B31,0)</f>
        <v>0</v>
      </c>
      <c r="I7" s="7"/>
      <c r="J7" s="20"/>
      <c r="K7" s="20"/>
      <c r="L7" s="20"/>
      <c r="M7" s="20"/>
      <c r="N7" s="20"/>
      <c r="O7" s="20"/>
      <c r="P7" s="20"/>
      <c r="Q7" s="20"/>
    </row>
    <row r="8" spans="1:17" x14ac:dyDescent="0.3">
      <c r="A8" s="65"/>
      <c r="B8" s="133"/>
      <c r="C8" s="133"/>
      <c r="D8" s="62"/>
      <c r="E8" s="133"/>
      <c r="F8" s="133"/>
      <c r="G8" s="249"/>
      <c r="H8" s="250"/>
      <c r="I8" s="12"/>
      <c r="J8" s="20"/>
      <c r="K8" s="20"/>
      <c r="L8" s="20"/>
      <c r="M8" s="20"/>
      <c r="N8" s="20"/>
      <c r="O8" s="20"/>
      <c r="P8" s="20"/>
      <c r="Q8" s="20"/>
    </row>
    <row r="9" spans="1:17" x14ac:dyDescent="0.3">
      <c r="A9" s="134" t="s">
        <v>24</v>
      </c>
      <c r="B9" s="135"/>
      <c r="C9" s="135"/>
      <c r="D9" s="135"/>
      <c r="E9" s="135"/>
      <c r="F9" s="135"/>
      <c r="G9" s="135"/>
      <c r="H9" s="250"/>
      <c r="I9" s="12"/>
      <c r="J9" s="20"/>
      <c r="K9" s="20"/>
      <c r="L9" s="20"/>
      <c r="M9" s="20"/>
      <c r="N9" s="20"/>
      <c r="O9" s="20"/>
      <c r="P9" s="20"/>
      <c r="Q9" s="20"/>
    </row>
    <row r="10" spans="1:17" x14ac:dyDescent="0.3">
      <c r="A10" s="136"/>
      <c r="B10" s="135"/>
      <c r="C10" s="135"/>
      <c r="D10" s="135"/>
      <c r="E10" s="135"/>
      <c r="F10" s="135"/>
      <c r="G10" s="135"/>
      <c r="H10" s="250"/>
      <c r="I10" s="12"/>
      <c r="J10" s="20"/>
      <c r="K10" s="20"/>
      <c r="L10" s="20"/>
      <c r="M10" s="20"/>
      <c r="N10" s="20"/>
      <c r="O10" s="20"/>
      <c r="P10" s="20"/>
      <c r="Q10" s="20"/>
    </row>
    <row r="11" spans="1:17" ht="15" customHeight="1" x14ac:dyDescent="0.3">
      <c r="A11" s="65"/>
      <c r="B11" s="132"/>
      <c r="C11" s="133"/>
      <c r="D11" s="62"/>
      <c r="E11" s="132"/>
      <c r="F11" s="133"/>
      <c r="G11" s="249">
        <f>IF(B11+E11=0,0,NETWORKDAYS.INTL(INT(B11),INT(E11),"0000111",JF)*Horaires!E3
+NETWORKDAYS.INTL(INT(B11),INT(E11),"1111011",JF)*Horaires!E4
-(MOD(B11,1)-IF(WEEKDAY(INT(B11),2)=5,Horaires!C4,Horaires!C3)-MAX(0,MIN(Horaires!D1,MOD(B11,1))-Horaires!C1))
-(IF(WEEKDAY(INT(E11),2)=5,Horaires!D4,Horaires!D3)-MOD(E11,1)-MAX(0,Horaires!D1-MAX(Horaires!C1,MOD(E11,1)))))</f>
        <v>0</v>
      </c>
      <c r="H11" s="250"/>
      <c r="I11" s="7"/>
      <c r="J11" s="20"/>
      <c r="K11" s="20"/>
      <c r="L11" s="20"/>
      <c r="M11" s="20"/>
      <c r="N11" s="20"/>
      <c r="O11" s="20"/>
      <c r="P11" s="20"/>
      <c r="Q11" s="20"/>
    </row>
    <row r="12" spans="1:17" ht="15" customHeight="1" x14ac:dyDescent="0.3">
      <c r="A12" s="65"/>
      <c r="B12" s="133"/>
      <c r="C12" s="133"/>
      <c r="D12" s="62"/>
      <c r="E12" s="133"/>
      <c r="F12" s="133"/>
      <c r="G12" s="249"/>
      <c r="H12" s="250"/>
      <c r="I12" s="12"/>
      <c r="J12" s="20"/>
      <c r="K12" s="20"/>
      <c r="L12" s="20"/>
      <c r="M12" s="20"/>
      <c r="N12" s="20"/>
      <c r="O12" s="20"/>
      <c r="P12" s="20"/>
      <c r="Q12" s="20"/>
    </row>
    <row r="13" spans="1:17" x14ac:dyDescent="0.3">
      <c r="A13" s="134" t="s">
        <v>23</v>
      </c>
      <c r="B13" s="135"/>
      <c r="C13" s="135"/>
      <c r="D13" s="135"/>
      <c r="E13" s="135"/>
      <c r="F13" s="135"/>
      <c r="G13" s="135"/>
      <c r="H13" s="250"/>
      <c r="I13" s="12"/>
      <c r="J13" s="20"/>
      <c r="K13" s="20"/>
      <c r="L13" s="20"/>
      <c r="M13" s="20"/>
      <c r="N13" s="20"/>
      <c r="O13" s="20"/>
      <c r="P13" s="20"/>
      <c r="Q13" s="20"/>
    </row>
    <row r="14" spans="1:17" x14ac:dyDescent="0.3">
      <c r="A14" s="136"/>
      <c r="B14" s="135"/>
      <c r="C14" s="135"/>
      <c r="D14" s="135"/>
      <c r="E14" s="135"/>
      <c r="F14" s="135"/>
      <c r="G14" s="135"/>
      <c r="H14" s="250"/>
      <c r="I14" s="12"/>
      <c r="J14" s="20"/>
      <c r="K14" s="20"/>
      <c r="L14" s="20"/>
      <c r="M14" s="20"/>
      <c r="N14" s="20"/>
      <c r="O14" s="20"/>
      <c r="P14" s="20"/>
      <c r="Q14" s="20"/>
    </row>
    <row r="15" spans="1:17" x14ac:dyDescent="0.3">
      <c r="A15" s="65"/>
      <c r="B15" s="132"/>
      <c r="C15" s="132"/>
      <c r="D15" s="62"/>
      <c r="E15" s="132"/>
      <c r="F15" s="133"/>
      <c r="G15" s="249">
        <f>IF(B15+E15=0,0,NETWORKDAYS.INTL(INT(B15),INT(E15),"0000111",JF)*Horaires!E3
+NETWORKDAYS.INTL(INT(B15),INT(E15),"1111011",JF)*Horaires!E4
-(MOD(B15,1)-IF(WEEKDAY(INT(B15),2)=5,Horaires!C4,Horaires!C3)-MAX(0,MIN(Horaires!D1,MOD(B15,1))-Horaires!C1))
-(IF(WEEKDAY(INT(E15),2)=5,Horaires!D4,Horaires!D3)-MOD(E15,1)-MAX(0,Horaires!D1-MAX(Horaires!C1,MOD(E15,1)))))</f>
        <v>0</v>
      </c>
      <c r="H15" s="250"/>
      <c r="I15" s="7"/>
      <c r="J15" s="20"/>
      <c r="K15" s="20"/>
      <c r="L15" s="20"/>
      <c r="M15" s="20"/>
    </row>
    <row r="16" spans="1:17" x14ac:dyDescent="0.3">
      <c r="A16" s="65"/>
      <c r="B16" s="132"/>
      <c r="C16" s="132"/>
      <c r="D16" s="62"/>
      <c r="E16" s="133"/>
      <c r="F16" s="133"/>
      <c r="G16" s="249"/>
      <c r="H16" s="250"/>
      <c r="I16" s="12"/>
      <c r="J16" s="20"/>
      <c r="K16" s="20"/>
      <c r="L16" s="20"/>
      <c r="M16" s="20"/>
    </row>
    <row r="17" spans="1:13" x14ac:dyDescent="0.3">
      <c r="A17" s="60"/>
      <c r="B17" s="20"/>
      <c r="C17" s="20"/>
      <c r="D17" s="20"/>
      <c r="E17" s="20"/>
      <c r="F17" s="20"/>
      <c r="G17" s="20"/>
      <c r="H17" s="54"/>
      <c r="I17" s="20"/>
      <c r="J17" s="20"/>
      <c r="K17" s="20"/>
      <c r="L17" s="20"/>
      <c r="M17" s="20"/>
    </row>
    <row r="18" spans="1:13" x14ac:dyDescent="0.3">
      <c r="A18" s="116" t="s">
        <v>57</v>
      </c>
      <c r="B18" s="117"/>
      <c r="C18" s="117"/>
      <c r="D18" s="117"/>
      <c r="E18" s="117"/>
      <c r="F18" s="117"/>
      <c r="G18" s="11"/>
      <c r="H18" s="19"/>
      <c r="I18" s="20"/>
      <c r="J18" s="20"/>
      <c r="K18" s="20"/>
      <c r="L18" s="20"/>
      <c r="M18" s="20"/>
    </row>
    <row r="19" spans="1:13" x14ac:dyDescent="0.3">
      <c r="A19" s="175" t="s">
        <v>52</v>
      </c>
      <c r="B19" s="176"/>
      <c r="C19" s="176"/>
      <c r="D19" s="176" t="s">
        <v>29</v>
      </c>
      <c r="E19" s="176" t="s">
        <v>20</v>
      </c>
      <c r="F19" s="176" t="s">
        <v>28</v>
      </c>
      <c r="G19" s="11"/>
      <c r="H19" s="19"/>
    </row>
    <row r="20" spans="1:13" x14ac:dyDescent="0.3">
      <c r="A20" s="175"/>
      <c r="B20" s="176"/>
      <c r="C20" s="176"/>
      <c r="D20" s="176"/>
      <c r="E20" s="176"/>
      <c r="F20" s="176"/>
      <c r="G20" s="5"/>
      <c r="H20" s="6"/>
      <c r="L20" s="20"/>
    </row>
    <row r="21" spans="1:13" x14ac:dyDescent="0.3">
      <c r="A21" s="175" t="s">
        <v>32</v>
      </c>
      <c r="B21" s="176"/>
      <c r="C21" s="176"/>
      <c r="D21" s="177"/>
      <c r="E21" s="178">
        <f>D21*TIME(0,3,0)</f>
        <v>0</v>
      </c>
      <c r="F21" s="167">
        <f>E21+E23+E25</f>
        <v>0</v>
      </c>
      <c r="G21" s="5"/>
      <c r="H21" s="6"/>
    </row>
    <row r="22" spans="1:13" x14ac:dyDescent="0.3">
      <c r="A22" s="175"/>
      <c r="B22" s="176"/>
      <c r="C22" s="176"/>
      <c r="D22" s="177"/>
      <c r="E22" s="179"/>
      <c r="F22" s="167"/>
      <c r="G22" s="5"/>
      <c r="H22" s="6"/>
    </row>
    <row r="23" spans="1:13" x14ac:dyDescent="0.3">
      <c r="A23" s="175" t="s">
        <v>56</v>
      </c>
      <c r="B23" s="176"/>
      <c r="C23" s="176"/>
      <c r="D23" s="177"/>
      <c r="E23" s="167">
        <f>D23*TIME(0,3,0)</f>
        <v>0</v>
      </c>
      <c r="F23" s="167"/>
      <c r="G23" s="5"/>
      <c r="H23" s="6"/>
    </row>
    <row r="24" spans="1:13" x14ac:dyDescent="0.3">
      <c r="A24" s="175"/>
      <c r="B24" s="176"/>
      <c r="C24" s="176"/>
      <c r="D24" s="177"/>
      <c r="E24" s="167"/>
      <c r="F24" s="167"/>
      <c r="G24" s="20"/>
      <c r="H24" s="54"/>
      <c r="I24" s="20"/>
      <c r="J24" s="20"/>
      <c r="K24" s="20"/>
      <c r="L24" s="20"/>
    </row>
    <row r="25" spans="1:13" x14ac:dyDescent="0.3">
      <c r="A25" s="180" t="s">
        <v>49</v>
      </c>
      <c r="B25" s="181"/>
      <c r="C25" s="181"/>
      <c r="D25" s="177"/>
      <c r="E25" s="167">
        <f>D25*TIME(0,3,0)</f>
        <v>0</v>
      </c>
      <c r="F25" s="167"/>
      <c r="G25" s="20"/>
      <c r="H25" s="54"/>
      <c r="I25" s="20"/>
      <c r="J25" s="20"/>
      <c r="K25" s="20"/>
      <c r="L25" s="20"/>
    </row>
    <row r="26" spans="1:13" x14ac:dyDescent="0.3">
      <c r="A26" s="180"/>
      <c r="B26" s="181"/>
      <c r="C26" s="181"/>
      <c r="D26" s="177"/>
      <c r="E26" s="167"/>
      <c r="F26" s="167"/>
      <c r="H26" s="54"/>
      <c r="I26" s="20"/>
      <c r="J26" s="20"/>
      <c r="K26" s="20"/>
      <c r="L26" s="20"/>
    </row>
    <row r="27" spans="1:13" x14ac:dyDescent="0.3">
      <c r="A27" s="284"/>
      <c r="F27" s="285"/>
      <c r="G27" s="20"/>
      <c r="H27" s="54"/>
      <c r="I27" s="20"/>
      <c r="J27" s="20"/>
      <c r="K27" s="20"/>
      <c r="L27" s="20"/>
    </row>
    <row r="28" spans="1:13" x14ac:dyDescent="0.3">
      <c r="A28" s="286" t="s">
        <v>55</v>
      </c>
      <c r="B28" s="286"/>
      <c r="C28" s="286"/>
      <c r="D28" s="286"/>
      <c r="E28" s="286"/>
      <c r="F28" s="286"/>
      <c r="G28" s="286"/>
      <c r="H28" s="286"/>
    </row>
    <row r="29" spans="1:13" x14ac:dyDescent="0.3">
      <c r="A29" s="114" t="s">
        <v>18</v>
      </c>
      <c r="B29" s="166"/>
      <c r="C29" s="170" t="s">
        <v>42</v>
      </c>
      <c r="D29" s="171" t="s">
        <v>27</v>
      </c>
      <c r="E29" s="171"/>
      <c r="F29" s="171"/>
      <c r="G29" s="171"/>
      <c r="H29" s="172"/>
    </row>
    <row r="30" spans="1:13" x14ac:dyDescent="0.3">
      <c r="A30" s="114"/>
      <c r="B30" s="131"/>
      <c r="C30" s="170"/>
      <c r="D30" s="171"/>
      <c r="E30" s="171"/>
      <c r="F30" s="171"/>
      <c r="G30" s="171"/>
      <c r="H30" s="172"/>
    </row>
    <row r="31" spans="1:13" x14ac:dyDescent="0.3">
      <c r="A31" s="114"/>
      <c r="B31" s="129"/>
      <c r="C31" s="168" t="s">
        <v>43</v>
      </c>
      <c r="D31" s="171"/>
      <c r="E31" s="171"/>
      <c r="F31" s="171"/>
      <c r="G31" s="171"/>
      <c r="H31" s="172"/>
    </row>
    <row r="32" spans="1:13" ht="15" thickBot="1" x14ac:dyDescent="0.35">
      <c r="A32" s="115"/>
      <c r="B32" s="130"/>
      <c r="C32" s="169"/>
      <c r="D32" s="173"/>
      <c r="E32" s="173"/>
      <c r="F32" s="173"/>
      <c r="G32" s="173"/>
      <c r="H32" s="174"/>
    </row>
    <row r="33" ht="15" thickTop="1" x14ac:dyDescent="0.3"/>
  </sheetData>
  <mergeCells count="44">
    <mergeCell ref="K3:L4"/>
    <mergeCell ref="K1:L2"/>
    <mergeCell ref="G1:H2"/>
    <mergeCell ref="I1:J2"/>
    <mergeCell ref="C1:D2"/>
    <mergeCell ref="A1:B2"/>
    <mergeCell ref="A9:G10"/>
    <mergeCell ref="G7:G8"/>
    <mergeCell ref="E7:F8"/>
    <mergeCell ref="B7:C8"/>
    <mergeCell ref="A19:C20"/>
    <mergeCell ref="D19:D20"/>
    <mergeCell ref="E19:E20"/>
    <mergeCell ref="F19:F20"/>
    <mergeCell ref="G11:G12"/>
    <mergeCell ref="A13:G14"/>
    <mergeCell ref="G15:G16"/>
    <mergeCell ref="A3:H4"/>
    <mergeCell ref="H7:H16"/>
    <mergeCell ref="H5:H6"/>
    <mergeCell ref="E1:F2"/>
    <mergeCell ref="A29:A32"/>
    <mergeCell ref="B29:B30"/>
    <mergeCell ref="B31:B32"/>
    <mergeCell ref="E23:E24"/>
    <mergeCell ref="C31:C32"/>
    <mergeCell ref="C29:C30"/>
    <mergeCell ref="D29:H32"/>
    <mergeCell ref="A5:G6"/>
    <mergeCell ref="A23:C24"/>
    <mergeCell ref="D23:D24"/>
    <mergeCell ref="E25:E26"/>
    <mergeCell ref="E21:E22"/>
    <mergeCell ref="B11:C12"/>
    <mergeCell ref="E11:F12"/>
    <mergeCell ref="B15:C16"/>
    <mergeCell ref="E15:F16"/>
    <mergeCell ref="A28:H28"/>
    <mergeCell ref="A18:F18"/>
    <mergeCell ref="A25:C26"/>
    <mergeCell ref="D25:D26"/>
    <mergeCell ref="A21:C22"/>
    <mergeCell ref="D21:D22"/>
    <mergeCell ref="F21:F2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3" name="Button 3">
              <controlPr defaultSize="0" print="0" autoFill="0" autoPict="0" macro="[0]!Bouton3_Cliquer">
                <anchor moveWithCells="1" sizeWithCells="1">
                  <from>
                    <xdr:col>0</xdr:col>
                    <xdr:colOff>0</xdr:colOff>
                    <xdr:row>6</xdr:row>
                    <xdr:rowOff>7620</xdr:rowOff>
                  </from>
                  <to>
                    <xdr:col>0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Bouton4_Cliquer">
                <anchor moveWithCells="1" sizeWithCells="1">
                  <from>
                    <xdr:col>3</xdr:col>
                    <xdr:colOff>0</xdr:colOff>
                    <xdr:row>14</xdr:row>
                    <xdr:rowOff>7620</xdr:rowOff>
                  </from>
                  <to>
                    <xdr:col>3</xdr:col>
                    <xdr:colOff>784860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" name="Button 5">
              <controlPr defaultSize="0" print="0" autoFill="0" autoPict="0" macro="[0]!Bouton5_Cliquer">
                <anchor moveWithCells="1" sizeWithCells="1">
                  <from>
                    <xdr:col>0</xdr:col>
                    <xdr:colOff>0</xdr:colOff>
                    <xdr:row>14</xdr:row>
                    <xdr:rowOff>7620</xdr:rowOff>
                  </from>
                  <to>
                    <xdr:col>0</xdr:col>
                    <xdr:colOff>784860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6" name="Button 6">
              <controlPr defaultSize="0" print="0" autoFill="0" autoPict="0" macro="[0]!Bouton6_Cliquer">
                <anchor moveWithCells="1" sizeWithCells="1">
                  <from>
                    <xdr:col>3</xdr:col>
                    <xdr:colOff>7620</xdr:colOff>
                    <xdr:row>10</xdr:row>
                    <xdr:rowOff>7620</xdr:rowOff>
                  </from>
                  <to>
                    <xdr:col>4</xdr:col>
                    <xdr:colOff>0</xdr:colOff>
                    <xdr:row>11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7" name="Button 7">
              <controlPr defaultSize="0" print="0" autoFill="0" autoPict="0" macro="[0]!Bouton7_Cliquer">
                <anchor moveWithCells="1" sizeWithCells="1">
                  <from>
                    <xdr:col>0</xdr:col>
                    <xdr:colOff>7620</xdr:colOff>
                    <xdr:row>10</xdr:row>
                    <xdr:rowOff>7620</xdr:rowOff>
                  </from>
                  <to>
                    <xdr:col>1</xdr:col>
                    <xdr:colOff>0</xdr:colOff>
                    <xdr:row>11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8" name="Button 8">
              <controlPr defaultSize="0" print="0" autoFill="0" autoPict="0" macro="[0]!Bouton8_Cliquer">
                <anchor moveWithCells="1" sizeWithCells="1">
                  <from>
                    <xdr:col>3</xdr:col>
                    <xdr:colOff>0</xdr:colOff>
                    <xdr:row>6</xdr:row>
                    <xdr:rowOff>7620</xdr:rowOff>
                  </from>
                  <to>
                    <xdr:col>3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36205-BA99-42B6-9317-179BB589F016}">
  <sheetPr codeName="Feuil8"/>
  <dimension ref="A1:Q25"/>
  <sheetViews>
    <sheetView workbookViewId="0">
      <selection activeCell="K3" sqref="K3:L4"/>
    </sheetView>
  </sheetViews>
  <sheetFormatPr baseColWidth="10" defaultRowHeight="14.4" x14ac:dyDescent="0.3"/>
  <cols>
    <col min="1" max="6" width="11.5546875" style="2"/>
    <col min="7" max="7" width="15.6640625" style="2" customWidth="1"/>
    <col min="8" max="8" width="11.5546875" style="2" customWidth="1"/>
    <col min="9" max="9" width="14.44140625" style="2" customWidth="1"/>
    <col min="10" max="16384" width="11.5546875" style="2"/>
  </cols>
  <sheetData>
    <row r="1" spans="1:17" x14ac:dyDescent="0.3">
      <c r="A1" s="151" t="str">
        <f>Cyber!A1</f>
        <v xml:space="preserve">Référence chantier : </v>
      </c>
      <c r="B1" s="151"/>
      <c r="C1" s="151">
        <f>'Info chantier'!E1</f>
        <v>0</v>
      </c>
      <c r="D1" s="151"/>
      <c r="E1" s="151" t="s">
        <v>40</v>
      </c>
      <c r="F1" s="151"/>
      <c r="G1" s="151">
        <f>'Info chantier'!E6</f>
        <v>0</v>
      </c>
      <c r="H1" s="151"/>
      <c r="I1" s="151" t="str">
        <f>'Info chantier'!A7</f>
        <v>Temps total du chantier :</v>
      </c>
      <c r="J1" s="151"/>
      <c r="K1" s="251">
        <f>'Info chantier'!D7</f>
        <v>0</v>
      </c>
      <c r="L1" s="251"/>
    </row>
    <row r="2" spans="1:17" ht="15" thickBot="1" x14ac:dyDescent="0.35">
      <c r="A2" s="127"/>
      <c r="B2" s="127"/>
      <c r="C2" s="127"/>
      <c r="D2" s="127"/>
      <c r="E2" s="127"/>
      <c r="F2" s="127"/>
      <c r="G2" s="127"/>
      <c r="H2" s="127"/>
      <c r="I2" s="151"/>
      <c r="J2" s="151"/>
      <c r="K2" s="251"/>
      <c r="L2" s="251"/>
    </row>
    <row r="3" spans="1:17" ht="15" thickTop="1" x14ac:dyDescent="0.3">
      <c r="A3" s="144" t="s">
        <v>34</v>
      </c>
      <c r="B3" s="145"/>
      <c r="C3" s="145"/>
      <c r="D3" s="145"/>
      <c r="E3" s="145"/>
      <c r="F3" s="145"/>
      <c r="G3" s="145"/>
      <c r="H3" s="146"/>
      <c r="I3" s="3"/>
      <c r="J3" s="3"/>
      <c r="K3" s="287">
        <f>Horaires!G8</f>
        <v>0</v>
      </c>
      <c r="L3" s="288"/>
      <c r="M3" s="3"/>
      <c r="N3" s="3"/>
      <c r="O3" s="3"/>
      <c r="P3" s="3"/>
      <c r="Q3" s="3"/>
    </row>
    <row r="4" spans="1:17" ht="15" thickBot="1" x14ac:dyDescent="0.35">
      <c r="A4" s="276"/>
      <c r="B4" s="277"/>
      <c r="C4" s="277"/>
      <c r="D4" s="277"/>
      <c r="E4" s="277"/>
      <c r="F4" s="277"/>
      <c r="G4" s="277"/>
      <c r="H4" s="278"/>
      <c r="I4" s="3"/>
      <c r="J4" s="3"/>
      <c r="K4" s="289"/>
      <c r="L4" s="290"/>
      <c r="M4" s="3"/>
      <c r="N4" s="3"/>
      <c r="O4" s="3"/>
      <c r="P4" s="3"/>
      <c r="Q4" s="3"/>
    </row>
    <row r="5" spans="1:17" ht="15" thickTop="1" x14ac:dyDescent="0.3">
      <c r="A5" s="4"/>
      <c r="B5" s="273"/>
      <c r="C5" s="274"/>
      <c r="D5" s="5"/>
      <c r="E5" s="273"/>
      <c r="F5" s="274"/>
      <c r="G5" s="275" t="s">
        <v>20</v>
      </c>
      <c r="H5" s="58"/>
      <c r="I5" s="20"/>
      <c r="J5" s="20"/>
      <c r="K5" s="20"/>
      <c r="L5" s="20"/>
      <c r="M5" s="20"/>
      <c r="N5" s="20"/>
      <c r="O5" s="20"/>
      <c r="P5" s="20"/>
      <c r="Q5" s="5"/>
    </row>
    <row r="6" spans="1:17" x14ac:dyDescent="0.3">
      <c r="A6" s="4"/>
      <c r="B6" s="133"/>
      <c r="C6" s="133"/>
      <c r="D6" s="5"/>
      <c r="E6" s="133"/>
      <c r="F6" s="133"/>
      <c r="G6" s="187"/>
      <c r="H6" s="58"/>
      <c r="I6" s="20"/>
      <c r="J6" s="20"/>
      <c r="K6" s="20"/>
      <c r="L6" s="20"/>
      <c r="M6" s="20"/>
      <c r="N6" s="20"/>
      <c r="O6" s="20"/>
      <c r="P6" s="20"/>
      <c r="Q6" s="5"/>
    </row>
    <row r="7" spans="1:17" x14ac:dyDescent="0.3">
      <c r="A7" s="4"/>
      <c r="B7" s="133"/>
      <c r="C7" s="133"/>
      <c r="D7" s="5"/>
      <c r="E7" s="133"/>
      <c r="F7" s="133"/>
      <c r="G7" s="252">
        <f>IF(B5+E5=0,0,NETWORKDAYS.INTL(INT(B5),INT(E5),"0000111",JF)*Horaires!E3
+NETWORKDAYS.INTL(INT(B5),INT(E5),"1111011",JF)*Horaires!E4
-(MOD(B5,1)-IF(WEEKDAY(INT(B5),2)=5,Horaires!C4,Horaires!C3)-MAX(0,MIN(Horaires!D1,MOD(B5,1))-Horaires!C1))
-(IF(WEEKDAY(INT(E5),2)=5,Horaires!D4,Horaires!D3)-MOD(E5,1)-MAX(0,Horaires!D1-MAX(Horaires!C1,MOD(E5,1)))))+E13+TIME(B18,B20,0)</f>
        <v>0</v>
      </c>
      <c r="H7" s="6"/>
      <c r="I7" s="20"/>
      <c r="J7" s="20"/>
      <c r="K7" s="20"/>
      <c r="L7" s="20"/>
      <c r="M7" s="20"/>
      <c r="N7" s="20"/>
      <c r="O7" s="20"/>
      <c r="P7" s="20"/>
      <c r="Q7" s="5"/>
    </row>
    <row r="8" spans="1:17" ht="15" customHeight="1" x14ac:dyDescent="0.3">
      <c r="A8" s="4"/>
      <c r="B8" s="162"/>
      <c r="C8" s="133"/>
      <c r="D8" s="5"/>
      <c r="E8" s="133"/>
      <c r="F8" s="133"/>
      <c r="G8" s="252"/>
      <c r="H8" s="6"/>
      <c r="I8" s="20"/>
      <c r="J8" s="20"/>
      <c r="K8" s="20"/>
      <c r="L8" s="20"/>
      <c r="M8" s="20"/>
      <c r="N8" s="20"/>
      <c r="O8" s="20"/>
      <c r="P8" s="20"/>
      <c r="Q8" s="5"/>
    </row>
    <row r="9" spans="1:17" x14ac:dyDescent="0.3">
      <c r="A9" s="4"/>
      <c r="B9" s="5"/>
      <c r="C9" s="5"/>
      <c r="D9" s="5"/>
      <c r="E9" s="5"/>
      <c r="F9" s="5"/>
      <c r="G9" s="5"/>
      <c r="H9" s="6"/>
      <c r="I9" s="20"/>
      <c r="J9" s="20"/>
      <c r="K9" s="20"/>
      <c r="L9" s="20"/>
      <c r="M9" s="20"/>
      <c r="N9" s="20"/>
      <c r="O9" s="20"/>
      <c r="P9" s="20"/>
      <c r="Q9" s="5"/>
    </row>
    <row r="10" spans="1:17" x14ac:dyDescent="0.3">
      <c r="A10" s="271" t="s">
        <v>57</v>
      </c>
      <c r="B10" s="133"/>
      <c r="C10" s="133"/>
      <c r="D10" s="133"/>
      <c r="E10" s="133"/>
      <c r="F10" s="5"/>
      <c r="G10" s="5"/>
      <c r="H10" s="6"/>
      <c r="I10" s="20"/>
      <c r="J10" s="20"/>
      <c r="K10" s="20"/>
      <c r="L10" s="20"/>
      <c r="M10" s="20"/>
      <c r="N10" s="20"/>
      <c r="O10" s="20"/>
      <c r="P10" s="20"/>
      <c r="Q10" s="5"/>
    </row>
    <row r="11" spans="1:17" x14ac:dyDescent="0.3">
      <c r="A11" s="180" t="s">
        <v>30</v>
      </c>
      <c r="B11" s="182"/>
      <c r="C11" s="182"/>
      <c r="D11" s="181" t="s">
        <v>33</v>
      </c>
      <c r="E11" s="181" t="s">
        <v>20</v>
      </c>
      <c r="F11" s="5"/>
      <c r="G11" s="5"/>
      <c r="H11" s="6"/>
      <c r="I11" s="20"/>
      <c r="J11" s="20"/>
      <c r="K11" s="20"/>
      <c r="L11" s="20"/>
      <c r="M11" s="20"/>
      <c r="N11" s="20"/>
      <c r="O11" s="20"/>
      <c r="P11" s="20"/>
      <c r="Q11" s="5"/>
    </row>
    <row r="12" spans="1:17" x14ac:dyDescent="0.3">
      <c r="A12" s="160"/>
      <c r="B12" s="182"/>
      <c r="C12" s="182"/>
      <c r="D12" s="182"/>
      <c r="E12" s="182"/>
      <c r="F12" s="5"/>
      <c r="G12" s="5"/>
      <c r="H12" s="6"/>
      <c r="I12" s="20"/>
      <c r="J12" s="20"/>
      <c r="K12" s="20"/>
      <c r="L12" s="20"/>
      <c r="M12" s="20"/>
      <c r="N12" s="20"/>
      <c r="O12" s="20"/>
      <c r="P12" s="20"/>
      <c r="Q12" s="20"/>
    </row>
    <row r="13" spans="1:17" x14ac:dyDescent="0.3">
      <c r="A13" s="180" t="s">
        <v>32</v>
      </c>
      <c r="B13" s="182"/>
      <c r="C13" s="182"/>
      <c r="D13" s="177"/>
      <c r="E13" s="189">
        <f>D13*TIME(0,3,0)</f>
        <v>0</v>
      </c>
      <c r="F13" s="5"/>
      <c r="G13" s="5"/>
      <c r="H13" s="6"/>
      <c r="I13" s="20"/>
      <c r="J13" s="20"/>
      <c r="K13" s="20"/>
      <c r="L13" s="20"/>
      <c r="M13" s="20"/>
      <c r="N13" s="20"/>
      <c r="O13" s="20"/>
      <c r="P13" s="20"/>
      <c r="Q13" s="20"/>
    </row>
    <row r="14" spans="1:17" x14ac:dyDescent="0.3">
      <c r="A14" s="160"/>
      <c r="B14" s="182"/>
      <c r="C14" s="182"/>
      <c r="D14" s="188"/>
      <c r="E14" s="190"/>
      <c r="F14" s="5"/>
      <c r="G14" s="5"/>
      <c r="H14" s="6"/>
      <c r="I14" s="20"/>
      <c r="J14" s="20"/>
      <c r="K14" s="20"/>
      <c r="L14" s="20"/>
      <c r="M14" s="20"/>
      <c r="N14" s="20"/>
      <c r="O14" s="20"/>
      <c r="P14" s="20"/>
      <c r="Q14" s="20"/>
    </row>
    <row r="15" spans="1:17" x14ac:dyDescent="0.3">
      <c r="A15" s="270"/>
      <c r="B15" s="5"/>
      <c r="C15" s="5"/>
      <c r="D15" s="5"/>
      <c r="E15" s="5"/>
      <c r="F15" s="5"/>
      <c r="G15" s="5"/>
      <c r="H15" s="6"/>
      <c r="I15" s="20"/>
      <c r="J15" s="20"/>
      <c r="K15" s="20"/>
      <c r="L15" s="20"/>
      <c r="M15" s="20"/>
      <c r="N15" s="20"/>
      <c r="O15" s="20"/>
      <c r="P15" s="20"/>
      <c r="Q15" s="20"/>
    </row>
    <row r="16" spans="1:17" x14ac:dyDescent="0.3">
      <c r="A16" s="160" t="s">
        <v>55</v>
      </c>
      <c r="B16" s="182"/>
      <c r="C16" s="182"/>
      <c r="D16" s="182"/>
      <c r="E16" s="182"/>
      <c r="F16" s="182"/>
      <c r="G16" s="182"/>
      <c r="H16" s="272"/>
      <c r="I16" s="60"/>
    </row>
    <row r="17" spans="1:10" x14ac:dyDescent="0.3">
      <c r="A17" s="160"/>
      <c r="B17" s="182"/>
      <c r="C17" s="182"/>
      <c r="D17" s="182"/>
      <c r="E17" s="182"/>
      <c r="F17" s="182"/>
      <c r="G17" s="182"/>
      <c r="H17" s="272"/>
      <c r="I17" s="60"/>
    </row>
    <row r="18" spans="1:10" x14ac:dyDescent="0.3">
      <c r="A18" s="160" t="s">
        <v>41</v>
      </c>
      <c r="B18" s="191"/>
      <c r="C18" s="151" t="s">
        <v>42</v>
      </c>
      <c r="D18" s="183" t="s">
        <v>27</v>
      </c>
      <c r="E18" s="183"/>
      <c r="F18" s="183"/>
      <c r="G18" s="183"/>
      <c r="H18" s="184"/>
      <c r="I18" s="60"/>
    </row>
    <row r="19" spans="1:10" x14ac:dyDescent="0.3">
      <c r="A19" s="160"/>
      <c r="B19" s="191"/>
      <c r="C19" s="151"/>
      <c r="D19" s="183"/>
      <c r="E19" s="183"/>
      <c r="F19" s="183"/>
      <c r="G19" s="183"/>
      <c r="H19" s="184"/>
    </row>
    <row r="20" spans="1:10" x14ac:dyDescent="0.3">
      <c r="A20" s="160"/>
      <c r="B20" s="192"/>
      <c r="C20" s="181" t="s">
        <v>43</v>
      </c>
      <c r="D20" s="183"/>
      <c r="E20" s="183"/>
      <c r="F20" s="183"/>
      <c r="G20" s="183"/>
      <c r="H20" s="184"/>
    </row>
    <row r="21" spans="1:10" ht="15" thickBot="1" x14ac:dyDescent="0.35">
      <c r="A21" s="161"/>
      <c r="B21" s="193"/>
      <c r="C21" s="194"/>
      <c r="D21" s="185"/>
      <c r="E21" s="185"/>
      <c r="F21" s="185"/>
      <c r="G21" s="185"/>
      <c r="H21" s="186"/>
    </row>
    <row r="22" spans="1:10" ht="15" thickTop="1" x14ac:dyDescent="0.3"/>
    <row r="23" spans="1:10" x14ac:dyDescent="0.3">
      <c r="H23" s="20"/>
      <c r="I23" s="20"/>
      <c r="J23" s="20"/>
    </row>
    <row r="24" spans="1:10" x14ac:dyDescent="0.3">
      <c r="H24" s="20"/>
      <c r="I24" s="20"/>
      <c r="J24" s="20"/>
    </row>
    <row r="25" spans="1:10" x14ac:dyDescent="0.3">
      <c r="H25" s="20"/>
      <c r="I25" s="20"/>
      <c r="J25" s="20"/>
    </row>
  </sheetData>
  <mergeCells count="26">
    <mergeCell ref="K3:L4"/>
    <mergeCell ref="A10:E10"/>
    <mergeCell ref="K1:L2"/>
    <mergeCell ref="I1:J2"/>
    <mergeCell ref="C1:D2"/>
    <mergeCell ref="D18:H21"/>
    <mergeCell ref="A1:B2"/>
    <mergeCell ref="G5:G6"/>
    <mergeCell ref="A13:C14"/>
    <mergeCell ref="D13:D14"/>
    <mergeCell ref="E13:E14"/>
    <mergeCell ref="A3:H4"/>
    <mergeCell ref="G1:H2"/>
    <mergeCell ref="E1:F2"/>
    <mergeCell ref="A18:A21"/>
    <mergeCell ref="B18:B19"/>
    <mergeCell ref="B20:B21"/>
    <mergeCell ref="C20:C21"/>
    <mergeCell ref="C18:C19"/>
    <mergeCell ref="G7:G8"/>
    <mergeCell ref="B5:C8"/>
    <mergeCell ref="E5:F8"/>
    <mergeCell ref="A11:C12"/>
    <mergeCell ref="D11:D12"/>
    <mergeCell ref="E11:E12"/>
    <mergeCell ref="A16:H1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Montagegrandesérie_Bouton1_Cliquer">
                <anchor moveWithCells="1" sizeWithCells="1">
                  <from>
                    <xdr:col>0</xdr:col>
                    <xdr:colOff>22860</xdr:colOff>
                    <xdr:row>4</xdr:row>
                    <xdr:rowOff>7620</xdr:rowOff>
                  </from>
                  <to>
                    <xdr:col>0</xdr:col>
                    <xdr:colOff>777240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Montagegrandesérie_Bouton2_Cliquer">
                <anchor moveWithCells="1" sizeWithCells="1">
                  <from>
                    <xdr:col>3</xdr:col>
                    <xdr:colOff>0</xdr:colOff>
                    <xdr:row>4</xdr:row>
                    <xdr:rowOff>0</xdr:rowOff>
                  </from>
                  <to>
                    <xdr:col>3</xdr:col>
                    <xdr:colOff>784860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9B90D-D1B4-480E-A408-99BFC165F1A4}">
  <sheetPr codeName="Feuil9"/>
  <dimension ref="A1:S347"/>
  <sheetViews>
    <sheetView zoomScaleNormal="100" workbookViewId="0">
      <selection activeCell="K21" sqref="K21"/>
    </sheetView>
  </sheetViews>
  <sheetFormatPr baseColWidth="10" defaultRowHeight="14.4" x14ac:dyDescent="0.3"/>
  <cols>
    <col min="1" max="16" width="11.77734375" style="22" customWidth="1"/>
    <col min="17" max="18" width="11.77734375" style="21" customWidth="1"/>
    <col min="19" max="20" width="11.77734375" style="22" customWidth="1"/>
    <col min="21" max="16384" width="11.5546875" style="22"/>
  </cols>
  <sheetData>
    <row r="1" spans="1:19" ht="15" customHeight="1" x14ac:dyDescent="0.3">
      <c r="A1" s="209" t="str">
        <f>Cyber!A1</f>
        <v xml:space="preserve">Référence chantier : </v>
      </c>
      <c r="B1" s="209"/>
      <c r="C1" s="201">
        <f>'Info chantier'!E1</f>
        <v>0</v>
      </c>
      <c r="D1" s="201"/>
      <c r="E1" s="201" t="str">
        <f>'Info chantier'!A4</f>
        <v>Type de fermes :</v>
      </c>
      <c r="F1" s="201"/>
      <c r="G1" s="201">
        <f>'Info chantier'!E6</f>
        <v>0</v>
      </c>
      <c r="H1" s="201"/>
      <c r="I1" s="155" t="str">
        <f>'Info chantier'!A7</f>
        <v>Temps total du chantier :</v>
      </c>
      <c r="J1" s="201"/>
      <c r="K1" s="253">
        <f>'Info chantier'!D7</f>
        <v>0</v>
      </c>
      <c r="L1" s="253"/>
      <c r="M1" s="242">
        <f>Horaires!G8</f>
        <v>0</v>
      </c>
      <c r="N1" s="243"/>
      <c r="O1" s="21"/>
      <c r="P1" s="21"/>
    </row>
    <row r="2" spans="1:19" ht="18.600000000000001" customHeight="1" thickBot="1" x14ac:dyDescent="0.35">
      <c r="A2" s="210"/>
      <c r="B2" s="210"/>
      <c r="C2" s="202"/>
      <c r="D2" s="202"/>
      <c r="E2" s="202"/>
      <c r="F2" s="202"/>
      <c r="G2" s="202"/>
      <c r="H2" s="202"/>
      <c r="I2" s="202"/>
      <c r="J2" s="202"/>
      <c r="K2" s="254"/>
      <c r="L2" s="254"/>
      <c r="M2" s="244"/>
      <c r="N2" s="245"/>
      <c r="O2" s="21"/>
      <c r="P2" s="21"/>
    </row>
    <row r="3" spans="1:19" ht="15" customHeight="1" thickTop="1" x14ac:dyDescent="0.3">
      <c r="A3" s="195" t="s">
        <v>21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7"/>
      <c r="Q3" s="23"/>
      <c r="R3" s="23"/>
    </row>
    <row r="4" spans="1:19" ht="15.6" customHeight="1" thickBot="1" x14ac:dyDescent="0.35">
      <c r="A4" s="198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200"/>
      <c r="Q4" s="23"/>
      <c r="R4" s="23"/>
    </row>
    <row r="5" spans="1:19" ht="15" thickTop="1" x14ac:dyDescent="0.3">
      <c r="A5" s="75"/>
      <c r="B5" s="207" t="str">
        <f>IF(Cyber!B5=0,"",Cyber!B5)</f>
        <v/>
      </c>
      <c r="C5" s="207"/>
      <c r="D5" s="76"/>
      <c r="E5" s="207" t="str">
        <f>IF(Cyber!E5=0,"",Cyber!E5)</f>
        <v/>
      </c>
      <c r="F5" s="207"/>
      <c r="G5" s="203" t="s">
        <v>20</v>
      </c>
      <c r="H5" s="76"/>
      <c r="I5" s="76"/>
      <c r="J5" s="77">
        <v>7.1999999999999995E-2</v>
      </c>
      <c r="K5" s="77">
        <f>Cyber!I12</f>
        <v>0</v>
      </c>
      <c r="L5" s="76"/>
      <c r="M5" s="76"/>
      <c r="N5" s="76"/>
      <c r="O5" s="76"/>
      <c r="P5" s="78"/>
    </row>
    <row r="6" spans="1:19" x14ac:dyDescent="0.3">
      <c r="A6" s="24"/>
      <c r="B6" s="208"/>
      <c r="C6" s="208"/>
      <c r="D6" s="21"/>
      <c r="E6" s="208"/>
      <c r="F6" s="208"/>
      <c r="G6" s="204"/>
      <c r="H6" s="21"/>
      <c r="I6" s="21"/>
      <c r="J6" s="25">
        <v>9.7000000000000003E-2</v>
      </c>
      <c r="K6" s="298">
        <f>Cyber!I13</f>
        <v>0</v>
      </c>
      <c r="L6" s="26"/>
      <c r="M6" s="21"/>
      <c r="N6" s="21"/>
      <c r="O6" s="21"/>
      <c r="P6" s="68"/>
    </row>
    <row r="7" spans="1:19" x14ac:dyDescent="0.3">
      <c r="A7" s="24"/>
      <c r="B7" s="208"/>
      <c r="C7" s="208"/>
      <c r="D7" s="21"/>
      <c r="E7" s="208"/>
      <c r="F7" s="208"/>
      <c r="G7" s="211">
        <f>Horaires!F9</f>
        <v>0</v>
      </c>
      <c r="H7" s="50"/>
      <c r="I7" s="21"/>
      <c r="J7" s="25">
        <v>0.112</v>
      </c>
      <c r="K7" s="91">
        <f>Cyber!I14</f>
        <v>0</v>
      </c>
      <c r="L7" s="26"/>
      <c r="M7" s="21"/>
      <c r="N7" s="21"/>
      <c r="O7" s="21"/>
      <c r="P7" s="68"/>
    </row>
    <row r="8" spans="1:19" ht="13.8" customHeight="1" x14ac:dyDescent="0.3">
      <c r="A8" s="24"/>
      <c r="B8" s="208"/>
      <c r="C8" s="208"/>
      <c r="D8" s="21"/>
      <c r="E8" s="208"/>
      <c r="F8" s="208"/>
      <c r="G8" s="211"/>
      <c r="H8" s="21"/>
      <c r="I8" s="67"/>
      <c r="J8" s="25">
        <v>0.122</v>
      </c>
      <c r="K8" s="91">
        <f>Cyber!I15</f>
        <v>0</v>
      </c>
      <c r="L8" s="26"/>
      <c r="M8" s="21"/>
      <c r="N8" s="21"/>
      <c r="O8" s="21"/>
      <c r="P8" s="68"/>
    </row>
    <row r="9" spans="1:19" x14ac:dyDescent="0.3">
      <c r="A9" s="24"/>
      <c r="B9" s="205" t="str">
        <f>Cyber!D23</f>
        <v>Informations complémentaires :</v>
      </c>
      <c r="C9" s="205"/>
      <c r="D9" s="205"/>
      <c r="E9" s="205"/>
      <c r="F9" s="205"/>
      <c r="G9" s="205"/>
      <c r="H9" s="205"/>
      <c r="I9" s="67"/>
      <c r="J9" s="25">
        <v>0.14699999999999999</v>
      </c>
      <c r="K9" s="298">
        <f>Cyber!I16</f>
        <v>0</v>
      </c>
      <c r="L9" s="26"/>
      <c r="M9" s="21"/>
      <c r="N9" s="21"/>
      <c r="O9" s="21"/>
      <c r="P9" s="68"/>
      <c r="Q9" s="27"/>
    </row>
    <row r="10" spans="1:19" x14ac:dyDescent="0.3">
      <c r="A10" s="69"/>
      <c r="B10" s="205"/>
      <c r="C10" s="205"/>
      <c r="D10" s="205"/>
      <c r="E10" s="205"/>
      <c r="F10" s="205"/>
      <c r="G10" s="205"/>
      <c r="H10" s="205"/>
      <c r="I10" s="33"/>
      <c r="J10" s="25">
        <v>0.222</v>
      </c>
      <c r="K10" s="92">
        <f>Cyber!I17</f>
        <v>0</v>
      </c>
      <c r="L10" s="26"/>
      <c r="M10" s="21"/>
      <c r="N10" s="21"/>
      <c r="O10" s="21"/>
      <c r="P10" s="68"/>
    </row>
    <row r="11" spans="1:19" x14ac:dyDescent="0.3">
      <c r="A11" s="69"/>
      <c r="B11" s="205"/>
      <c r="C11" s="205"/>
      <c r="D11" s="205"/>
      <c r="E11" s="205"/>
      <c r="F11" s="205"/>
      <c r="G11" s="205"/>
      <c r="H11" s="205"/>
      <c r="I11" s="33"/>
      <c r="J11" s="25">
        <v>0.247</v>
      </c>
      <c r="K11" s="91">
        <f>Cyber!I18</f>
        <v>0</v>
      </c>
      <c r="L11" s="26"/>
      <c r="M11" s="21"/>
      <c r="N11" s="21"/>
      <c r="O11" s="21"/>
      <c r="P11" s="68"/>
    </row>
    <row r="12" spans="1:19" ht="15" thickBot="1" x14ac:dyDescent="0.35">
      <c r="A12" s="79"/>
      <c r="B12" s="206"/>
      <c r="C12" s="206"/>
      <c r="D12" s="206"/>
      <c r="E12" s="206"/>
      <c r="F12" s="206"/>
      <c r="G12" s="206"/>
      <c r="H12" s="206"/>
      <c r="I12" s="49"/>
      <c r="J12" s="80" t="s">
        <v>19</v>
      </c>
      <c r="K12" s="81">
        <f>SUM(K5:K11)</f>
        <v>0</v>
      </c>
      <c r="L12" s="82"/>
      <c r="M12" s="49"/>
      <c r="N12" s="49"/>
      <c r="O12" s="49"/>
      <c r="P12" s="83"/>
    </row>
    <row r="13" spans="1:19" ht="15" customHeight="1" thickTop="1" x14ac:dyDescent="0.3">
      <c r="A13" s="214" t="s">
        <v>26</v>
      </c>
      <c r="B13" s="215"/>
      <c r="C13" s="215"/>
      <c r="D13" s="215"/>
      <c r="E13" s="215"/>
      <c r="F13" s="215"/>
      <c r="G13" s="215"/>
      <c r="H13" s="215"/>
      <c r="I13" s="215"/>
      <c r="J13" s="215"/>
      <c r="K13" s="215"/>
      <c r="L13" s="215"/>
      <c r="M13" s="215"/>
      <c r="N13" s="215"/>
      <c r="O13" s="215"/>
      <c r="P13" s="216"/>
      <c r="Q13" s="23"/>
      <c r="R13" s="23"/>
      <c r="S13" s="21"/>
    </row>
    <row r="14" spans="1:19" ht="15" thickBot="1" x14ac:dyDescent="0.35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200"/>
      <c r="Q14" s="23"/>
      <c r="R14" s="23"/>
      <c r="S14" s="21"/>
    </row>
    <row r="15" spans="1:19" ht="15" thickTop="1" x14ac:dyDescent="0.3">
      <c r="A15" s="24"/>
      <c r="B15" s="227" t="str">
        <f>IF(LARGE(Horaires!C16:C18,1)&lt;&gt;0,LARGE(Horaires!C16:C18,1),"")</f>
        <v/>
      </c>
      <c r="C15" s="227"/>
      <c r="D15" s="26"/>
      <c r="E15" s="227" t="str">
        <f>IF(SMALL(Horaires!D16:D18,1)&lt;&gt;0,Horaires!D16,"")</f>
        <v/>
      </c>
      <c r="F15" s="227"/>
      <c r="G15" s="228" t="s">
        <v>20</v>
      </c>
      <c r="H15" s="21"/>
      <c r="I15" s="21"/>
      <c r="J15" s="74">
        <v>7.1999999999999995E-2</v>
      </c>
      <c r="K15" s="74">
        <f>Hundegger!I20</f>
        <v>0</v>
      </c>
      <c r="L15" s="21"/>
      <c r="M15" s="21"/>
      <c r="N15" s="21"/>
      <c r="O15" s="21"/>
      <c r="P15" s="68"/>
    </row>
    <row r="16" spans="1:19" x14ac:dyDescent="0.3">
      <c r="A16" s="48"/>
      <c r="B16" s="224"/>
      <c r="C16" s="224"/>
      <c r="D16" s="26"/>
      <c r="E16" s="224"/>
      <c r="F16" s="224"/>
      <c r="G16" s="201"/>
      <c r="H16" s="21"/>
      <c r="I16" s="21"/>
      <c r="J16" s="25">
        <v>9.7000000000000003E-2</v>
      </c>
      <c r="K16" s="90">
        <f>Hundegger!I21</f>
        <v>0</v>
      </c>
      <c r="L16" s="21"/>
      <c r="M16" s="21"/>
      <c r="N16" s="21"/>
      <c r="O16" s="21"/>
      <c r="P16" s="68"/>
    </row>
    <row r="17" spans="1:19" x14ac:dyDescent="0.3">
      <c r="A17" s="24"/>
      <c r="B17" s="224"/>
      <c r="C17" s="224"/>
      <c r="D17" s="26"/>
      <c r="E17" s="224"/>
      <c r="F17" s="224"/>
      <c r="G17" s="211">
        <f>Horaires!F8</f>
        <v>0</v>
      </c>
      <c r="H17" s="28"/>
      <c r="I17" s="21"/>
      <c r="J17" s="25">
        <v>0.112</v>
      </c>
      <c r="K17" s="90">
        <f>Hundegger!I22</f>
        <v>0</v>
      </c>
      <c r="L17" s="21"/>
      <c r="M17" s="21"/>
      <c r="N17" s="21"/>
      <c r="O17" s="21"/>
      <c r="P17" s="68"/>
    </row>
    <row r="18" spans="1:19" x14ac:dyDescent="0.3">
      <c r="A18" s="24"/>
      <c r="B18" s="224"/>
      <c r="C18" s="224"/>
      <c r="D18" s="26"/>
      <c r="E18" s="224"/>
      <c r="F18" s="224"/>
      <c r="G18" s="211"/>
      <c r="H18" s="28"/>
      <c r="I18" s="21"/>
      <c r="J18" s="25">
        <v>0.122</v>
      </c>
      <c r="K18" s="90">
        <f>Hundegger!I23</f>
        <v>0</v>
      </c>
      <c r="L18" s="21"/>
      <c r="M18" s="21"/>
      <c r="N18" s="21"/>
      <c r="O18" s="21"/>
      <c r="P18" s="68"/>
    </row>
    <row r="19" spans="1:19" x14ac:dyDescent="0.3">
      <c r="A19" s="24"/>
      <c r="B19" s="212" t="str">
        <f>Hundegger!D31</f>
        <v>Informations complémentaires :</v>
      </c>
      <c r="C19" s="212"/>
      <c r="D19" s="212"/>
      <c r="E19" s="212"/>
      <c r="F19" s="212"/>
      <c r="G19" s="212"/>
      <c r="H19" s="212"/>
      <c r="I19" s="29"/>
      <c r="J19" s="25">
        <v>0.14699999999999999</v>
      </c>
      <c r="K19" s="90">
        <f>Hundegger!I24</f>
        <v>0</v>
      </c>
      <c r="L19" s="30"/>
      <c r="M19" s="30"/>
      <c r="N19" s="30"/>
      <c r="O19" s="30"/>
      <c r="P19" s="70"/>
    </row>
    <row r="20" spans="1:19" x14ac:dyDescent="0.3">
      <c r="A20" s="24"/>
      <c r="B20" s="212"/>
      <c r="C20" s="212"/>
      <c r="D20" s="212"/>
      <c r="E20" s="212"/>
      <c r="F20" s="212"/>
      <c r="G20" s="212"/>
      <c r="H20" s="212"/>
      <c r="I20" s="29"/>
      <c r="J20" s="25">
        <v>0.222</v>
      </c>
      <c r="K20" s="90">
        <f>Hundegger!I25</f>
        <v>0</v>
      </c>
      <c r="L20" s="30"/>
      <c r="M20" s="30"/>
      <c r="N20" s="30"/>
      <c r="O20" s="30"/>
      <c r="P20" s="70"/>
    </row>
    <row r="21" spans="1:19" x14ac:dyDescent="0.3">
      <c r="A21" s="24"/>
      <c r="B21" s="212"/>
      <c r="C21" s="212"/>
      <c r="D21" s="212"/>
      <c r="E21" s="212"/>
      <c r="F21" s="212"/>
      <c r="G21" s="212"/>
      <c r="H21" s="212"/>
      <c r="I21" s="29"/>
      <c r="J21" s="25">
        <v>0.247</v>
      </c>
      <c r="K21" s="90">
        <f>Hundegger!I26</f>
        <v>0</v>
      </c>
      <c r="L21" s="30"/>
      <c r="M21" s="30"/>
      <c r="N21" s="30"/>
      <c r="O21" s="30"/>
      <c r="P21" s="70"/>
    </row>
    <row r="22" spans="1:19" ht="15" thickBot="1" x14ac:dyDescent="0.35">
      <c r="A22" s="84"/>
      <c r="B22" s="213"/>
      <c r="C22" s="213"/>
      <c r="D22" s="213"/>
      <c r="E22" s="213"/>
      <c r="F22" s="213"/>
      <c r="G22" s="213"/>
      <c r="H22" s="213"/>
      <c r="I22" s="85"/>
      <c r="J22" s="80" t="s">
        <v>19</v>
      </c>
      <c r="K22" s="81">
        <f>SUM(K15:K21)</f>
        <v>0</v>
      </c>
      <c r="L22" s="86"/>
      <c r="M22" s="86"/>
      <c r="N22" s="86"/>
      <c r="O22" s="86"/>
      <c r="P22" s="87"/>
    </row>
    <row r="23" spans="1:19" s="32" customFormat="1" ht="15" customHeight="1" thickTop="1" x14ac:dyDescent="0.3">
      <c r="A23" s="214" t="s">
        <v>31</v>
      </c>
      <c r="B23" s="215"/>
      <c r="C23" s="215"/>
      <c r="D23" s="215"/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5"/>
      <c r="P23" s="216"/>
      <c r="Q23" s="23"/>
      <c r="R23" s="23"/>
      <c r="S23" s="31"/>
    </row>
    <row r="24" spans="1:19" s="32" customFormat="1" ht="15" thickBot="1" x14ac:dyDescent="0.35">
      <c r="A24" s="198"/>
      <c r="B24" s="199"/>
      <c r="C24" s="199"/>
      <c r="D24" s="199"/>
      <c r="E24" s="199"/>
      <c r="F24" s="199"/>
      <c r="G24" s="199"/>
      <c r="H24" s="199"/>
      <c r="I24" s="199"/>
      <c r="J24" s="199"/>
      <c r="K24" s="199"/>
      <c r="L24" s="199"/>
      <c r="M24" s="199"/>
      <c r="N24" s="199"/>
      <c r="O24" s="199"/>
      <c r="P24" s="200"/>
      <c r="Q24" s="23"/>
      <c r="R24" s="23"/>
    </row>
    <row r="25" spans="1:19" ht="15" thickTop="1" x14ac:dyDescent="0.3">
      <c r="A25" s="75"/>
      <c r="B25" s="223" t="str">
        <f>IF(LARGE(Horaires!C19:C21,1)&lt;&gt;0,LARGE(Horaires!C19:C21,1),"")</f>
        <v/>
      </c>
      <c r="C25" s="223"/>
      <c r="D25" s="76"/>
      <c r="E25" s="223" t="str">
        <f>IF(SMALL(Horaires!D19:D21,1)&lt;&gt;0,SMALL(Horaires!D19:D21,1),"")</f>
        <v/>
      </c>
      <c r="F25" s="223"/>
      <c r="G25" s="221" t="s">
        <v>20</v>
      </c>
      <c r="H25" s="76"/>
      <c r="I25" s="217" t="str">
        <f>'Montage petite série'!D29</f>
        <v xml:space="preserve">Informations complémentaires : </v>
      </c>
      <c r="J25" s="217"/>
      <c r="K25" s="217"/>
      <c r="L25" s="217"/>
      <c r="M25" s="217"/>
      <c r="N25" s="217"/>
      <c r="O25" s="217"/>
      <c r="P25" s="218"/>
    </row>
    <row r="26" spans="1:19" x14ac:dyDescent="0.3">
      <c r="A26" s="24"/>
      <c r="B26" s="224"/>
      <c r="C26" s="224"/>
      <c r="D26" s="21"/>
      <c r="E26" s="224"/>
      <c r="F26" s="224"/>
      <c r="G26" s="222"/>
      <c r="H26" s="21"/>
      <c r="I26" s="212"/>
      <c r="J26" s="212"/>
      <c r="K26" s="212"/>
      <c r="L26" s="212"/>
      <c r="M26" s="212"/>
      <c r="N26" s="212"/>
      <c r="O26" s="212"/>
      <c r="P26" s="219"/>
    </row>
    <row r="27" spans="1:19" x14ac:dyDescent="0.3">
      <c r="A27" s="24"/>
      <c r="B27" s="224"/>
      <c r="C27" s="224"/>
      <c r="D27" s="21"/>
      <c r="E27" s="224"/>
      <c r="F27" s="224"/>
      <c r="G27" s="211">
        <f>Horaires!F10</f>
        <v>0</v>
      </c>
      <c r="H27" s="28"/>
      <c r="I27" s="212"/>
      <c r="J27" s="212"/>
      <c r="K27" s="212"/>
      <c r="L27" s="212"/>
      <c r="M27" s="212"/>
      <c r="N27" s="212"/>
      <c r="O27" s="212"/>
      <c r="P27" s="219"/>
    </row>
    <row r="28" spans="1:19" ht="13.2" customHeight="1" thickBot="1" x14ac:dyDescent="0.35">
      <c r="A28" s="84"/>
      <c r="B28" s="225"/>
      <c r="C28" s="225"/>
      <c r="D28" s="49"/>
      <c r="E28" s="225"/>
      <c r="F28" s="225"/>
      <c r="G28" s="226"/>
      <c r="H28" s="88"/>
      <c r="I28" s="213"/>
      <c r="J28" s="213"/>
      <c r="K28" s="213"/>
      <c r="L28" s="213"/>
      <c r="M28" s="213"/>
      <c r="N28" s="213"/>
      <c r="O28" s="213"/>
      <c r="P28" s="220"/>
    </row>
    <row r="29" spans="1:19" s="32" customFormat="1" ht="15" customHeight="1" thickTop="1" x14ac:dyDescent="0.3">
      <c r="A29" s="214" t="s">
        <v>34</v>
      </c>
      <c r="B29" s="215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6"/>
      <c r="Q29" s="23"/>
      <c r="R29" s="23"/>
    </row>
    <row r="30" spans="1:19" s="32" customFormat="1" ht="15" thickBot="1" x14ac:dyDescent="0.35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200"/>
      <c r="Q30" s="23"/>
      <c r="R30" s="23"/>
    </row>
    <row r="31" spans="1:19" s="32" customFormat="1" ht="13.8" customHeight="1" thickTop="1" x14ac:dyDescent="0.3">
      <c r="A31" s="34"/>
      <c r="B31" s="229" t="str">
        <f>IF('Montage grande série'!B5=0,"",'Montage grande série'!B5)</f>
        <v/>
      </c>
      <c r="C31" s="229"/>
      <c r="D31" s="35"/>
      <c r="E31" s="229" t="str">
        <f>IF('Montage grande série'!E5=0,"",'Montage grande série'!E5)</f>
        <v/>
      </c>
      <c r="F31" s="229"/>
      <c r="G31" s="231" t="s">
        <v>20</v>
      </c>
      <c r="H31" s="33"/>
      <c r="I31" s="233" t="str">
        <f>'Montage grande série'!D18</f>
        <v xml:space="preserve">Informations complémentaires : </v>
      </c>
      <c r="J31" s="234"/>
      <c r="K31" s="234"/>
      <c r="L31" s="234"/>
      <c r="M31" s="234"/>
      <c r="N31" s="234"/>
      <c r="O31" s="234"/>
      <c r="P31" s="235"/>
      <c r="Q31" s="35"/>
      <c r="R31" s="35"/>
    </row>
    <row r="32" spans="1:19" s="32" customFormat="1" ht="14.4" customHeight="1" x14ac:dyDescent="0.3">
      <c r="A32" s="34"/>
      <c r="B32" s="208"/>
      <c r="C32" s="208"/>
      <c r="D32" s="35"/>
      <c r="E32" s="208"/>
      <c r="F32" s="208"/>
      <c r="G32" s="232"/>
      <c r="H32" s="36"/>
      <c r="I32" s="236"/>
      <c r="J32" s="236"/>
      <c r="K32" s="236"/>
      <c r="L32" s="236"/>
      <c r="M32" s="236"/>
      <c r="N32" s="236"/>
      <c r="O32" s="236"/>
      <c r="P32" s="237"/>
      <c r="Q32" s="35"/>
      <c r="R32" s="35"/>
    </row>
    <row r="33" spans="1:18" s="32" customFormat="1" ht="14.4" customHeight="1" x14ac:dyDescent="0.3">
      <c r="A33" s="34"/>
      <c r="B33" s="208"/>
      <c r="C33" s="208"/>
      <c r="D33" s="35"/>
      <c r="E33" s="208"/>
      <c r="F33" s="208"/>
      <c r="G33" s="211">
        <f>Horaires!F11</f>
        <v>0</v>
      </c>
      <c r="H33" s="36"/>
      <c r="I33" s="236"/>
      <c r="J33" s="236"/>
      <c r="K33" s="236"/>
      <c r="L33" s="236"/>
      <c r="M33" s="236"/>
      <c r="N33" s="236"/>
      <c r="O33" s="236"/>
      <c r="P33" s="237"/>
      <c r="Q33" s="35"/>
      <c r="R33" s="35"/>
    </row>
    <row r="34" spans="1:18" s="32" customFormat="1" ht="15" thickBot="1" x14ac:dyDescent="0.35">
      <c r="A34" s="71"/>
      <c r="B34" s="230"/>
      <c r="C34" s="230"/>
      <c r="D34" s="72"/>
      <c r="E34" s="230"/>
      <c r="F34" s="230"/>
      <c r="G34" s="226"/>
      <c r="H34" s="73"/>
      <c r="I34" s="238"/>
      <c r="J34" s="238"/>
      <c r="K34" s="238"/>
      <c r="L34" s="238"/>
      <c r="M34" s="238"/>
      <c r="N34" s="238"/>
      <c r="O34" s="238"/>
      <c r="P34" s="239"/>
      <c r="Q34" s="35"/>
      <c r="R34" s="35"/>
    </row>
    <row r="35" spans="1:18" s="32" customFormat="1" ht="15" thickTop="1" x14ac:dyDescent="0.3">
      <c r="A35" s="89"/>
      <c r="D35" s="35"/>
      <c r="H35" s="37"/>
      <c r="I35" s="35"/>
      <c r="Q35" s="35"/>
      <c r="R35" s="35"/>
    </row>
    <row r="36" spans="1:18" s="32" customFormat="1" x14ac:dyDescent="0.3">
      <c r="B36" s="35"/>
      <c r="C36" s="35"/>
      <c r="D36" s="35"/>
      <c r="E36" s="35"/>
      <c r="F36" s="35"/>
      <c r="G36" s="35"/>
      <c r="H36" s="35"/>
      <c r="I36" s="35"/>
      <c r="J36" s="35"/>
      <c r="Q36" s="35"/>
      <c r="R36" s="35"/>
    </row>
    <row r="37" spans="1:18" s="32" customFormat="1" x14ac:dyDescent="0.3">
      <c r="B37" s="35"/>
      <c r="C37" s="35"/>
      <c r="D37" s="35"/>
      <c r="E37" s="35"/>
      <c r="F37" s="35"/>
      <c r="G37" s="35"/>
      <c r="H37" s="35"/>
      <c r="I37" s="35"/>
      <c r="J37" s="35"/>
      <c r="Q37" s="35"/>
      <c r="R37" s="35"/>
    </row>
    <row r="38" spans="1:18" s="32" customFormat="1" x14ac:dyDescent="0.3">
      <c r="B38" s="35"/>
      <c r="C38" s="35"/>
      <c r="D38" s="35"/>
      <c r="E38" s="35"/>
      <c r="F38" s="35"/>
      <c r="G38" s="35"/>
      <c r="H38" s="35"/>
      <c r="I38" s="35"/>
      <c r="J38" s="35"/>
      <c r="Q38" s="35"/>
      <c r="R38" s="35"/>
    </row>
    <row r="39" spans="1:18" s="32" customFormat="1" x14ac:dyDescent="0.3">
      <c r="B39" s="35"/>
      <c r="C39" s="35"/>
      <c r="D39" s="35"/>
      <c r="E39" s="35"/>
      <c r="F39" s="35"/>
      <c r="G39" s="35"/>
      <c r="H39" s="35"/>
      <c r="I39" s="35"/>
      <c r="J39" s="35"/>
      <c r="Q39" s="35"/>
      <c r="R39" s="35"/>
    </row>
    <row r="40" spans="1:18" s="32" customFormat="1" x14ac:dyDescent="0.3">
      <c r="B40" s="35"/>
      <c r="C40" s="35"/>
      <c r="D40" s="35"/>
      <c r="E40" s="35"/>
      <c r="F40" s="35"/>
      <c r="G40" s="35"/>
      <c r="H40" s="35"/>
      <c r="I40" s="35"/>
      <c r="J40" s="35"/>
      <c r="Q40" s="35"/>
      <c r="R40" s="35"/>
    </row>
    <row r="41" spans="1:18" s="32" customFormat="1" x14ac:dyDescent="0.3">
      <c r="B41" s="35"/>
      <c r="C41" s="35"/>
      <c r="D41" s="35"/>
      <c r="E41" s="35"/>
      <c r="F41" s="35"/>
      <c r="G41" s="35"/>
      <c r="H41" s="35"/>
      <c r="I41" s="35"/>
      <c r="J41" s="35"/>
      <c r="Q41" s="35"/>
      <c r="R41" s="35"/>
    </row>
    <row r="42" spans="1:18" s="32" customFormat="1" x14ac:dyDescent="0.3">
      <c r="B42" s="29"/>
      <c r="C42" s="29"/>
      <c r="D42" s="29"/>
      <c r="E42" s="29"/>
      <c r="F42" s="29"/>
      <c r="G42" s="29"/>
      <c r="H42" s="29"/>
      <c r="I42" s="29"/>
      <c r="J42" s="35"/>
      <c r="Q42" s="35"/>
      <c r="R42" s="35"/>
    </row>
    <row r="43" spans="1:18" s="32" customFormat="1" x14ac:dyDescent="0.3">
      <c r="B43" s="35"/>
      <c r="C43" s="35"/>
      <c r="D43" s="35"/>
      <c r="E43" s="35"/>
      <c r="F43" s="35"/>
      <c r="G43" s="35"/>
      <c r="H43" s="35"/>
      <c r="I43" s="35"/>
      <c r="J43" s="35"/>
      <c r="Q43" s="35"/>
      <c r="R43" s="35"/>
    </row>
    <row r="44" spans="1:18" s="32" customFormat="1" x14ac:dyDescent="0.3">
      <c r="B44" s="35"/>
      <c r="C44" s="35"/>
      <c r="D44" s="35"/>
      <c r="E44" s="35"/>
      <c r="F44" s="35"/>
      <c r="G44" s="35"/>
      <c r="H44" s="35"/>
      <c r="I44" s="35"/>
      <c r="J44" s="35"/>
      <c r="Q44" s="35"/>
      <c r="R44" s="35"/>
    </row>
    <row r="45" spans="1:18" s="32" customFormat="1" x14ac:dyDescent="0.3">
      <c r="Q45" s="35"/>
      <c r="R45" s="35"/>
    </row>
    <row r="46" spans="1:18" s="32" customFormat="1" x14ac:dyDescent="0.3">
      <c r="Q46" s="35"/>
      <c r="R46" s="35"/>
    </row>
    <row r="47" spans="1:18" s="32" customFormat="1" x14ac:dyDescent="0.3">
      <c r="Q47" s="35"/>
      <c r="R47" s="35"/>
    </row>
    <row r="48" spans="1:18" s="32" customFormat="1" x14ac:dyDescent="0.3">
      <c r="Q48" s="35"/>
      <c r="R48" s="35"/>
    </row>
    <row r="49" spans="17:18" s="32" customFormat="1" x14ac:dyDescent="0.3">
      <c r="Q49" s="35"/>
      <c r="R49" s="35"/>
    </row>
    <row r="50" spans="17:18" s="32" customFormat="1" x14ac:dyDescent="0.3">
      <c r="Q50" s="35"/>
      <c r="R50" s="35"/>
    </row>
    <row r="51" spans="17:18" s="32" customFormat="1" x14ac:dyDescent="0.3">
      <c r="Q51" s="35"/>
      <c r="R51" s="35"/>
    </row>
    <row r="52" spans="17:18" s="32" customFormat="1" x14ac:dyDescent="0.3">
      <c r="Q52" s="35"/>
      <c r="R52" s="35"/>
    </row>
    <row r="53" spans="17:18" s="32" customFormat="1" x14ac:dyDescent="0.3">
      <c r="Q53" s="35"/>
      <c r="R53" s="35"/>
    </row>
    <row r="54" spans="17:18" s="32" customFormat="1" x14ac:dyDescent="0.3">
      <c r="Q54" s="35"/>
      <c r="R54" s="35"/>
    </row>
    <row r="55" spans="17:18" s="32" customFormat="1" x14ac:dyDescent="0.3">
      <c r="Q55" s="35"/>
      <c r="R55" s="35"/>
    </row>
    <row r="56" spans="17:18" s="32" customFormat="1" x14ac:dyDescent="0.3">
      <c r="Q56" s="35"/>
      <c r="R56" s="35"/>
    </row>
    <row r="57" spans="17:18" s="32" customFormat="1" x14ac:dyDescent="0.3">
      <c r="Q57" s="35"/>
      <c r="R57" s="35"/>
    </row>
    <row r="58" spans="17:18" s="32" customFormat="1" x14ac:dyDescent="0.3">
      <c r="Q58" s="35"/>
      <c r="R58" s="35"/>
    </row>
    <row r="59" spans="17:18" s="32" customFormat="1" x14ac:dyDescent="0.3">
      <c r="Q59" s="35"/>
      <c r="R59" s="35"/>
    </row>
    <row r="60" spans="17:18" s="32" customFormat="1" x14ac:dyDescent="0.3">
      <c r="Q60" s="35"/>
      <c r="R60" s="35"/>
    </row>
    <row r="61" spans="17:18" s="32" customFormat="1" x14ac:dyDescent="0.3">
      <c r="Q61" s="35"/>
      <c r="R61" s="35"/>
    </row>
    <row r="62" spans="17:18" s="32" customFormat="1" x14ac:dyDescent="0.3">
      <c r="Q62" s="35"/>
      <c r="R62" s="35"/>
    </row>
    <row r="63" spans="17:18" s="32" customFormat="1" x14ac:dyDescent="0.3">
      <c r="Q63" s="35"/>
      <c r="R63" s="35"/>
    </row>
    <row r="64" spans="17:18" s="32" customFormat="1" x14ac:dyDescent="0.3">
      <c r="Q64" s="35"/>
      <c r="R64" s="35"/>
    </row>
    <row r="65" spans="17:18" s="32" customFormat="1" x14ac:dyDescent="0.3">
      <c r="Q65" s="35"/>
      <c r="R65" s="35"/>
    </row>
    <row r="66" spans="17:18" s="32" customFormat="1" x14ac:dyDescent="0.3">
      <c r="Q66" s="35"/>
      <c r="R66" s="35"/>
    </row>
    <row r="67" spans="17:18" s="32" customFormat="1" x14ac:dyDescent="0.3">
      <c r="Q67" s="35"/>
      <c r="R67" s="35"/>
    </row>
    <row r="68" spans="17:18" s="32" customFormat="1" x14ac:dyDescent="0.3">
      <c r="Q68" s="35"/>
      <c r="R68" s="35"/>
    </row>
    <row r="69" spans="17:18" s="32" customFormat="1" x14ac:dyDescent="0.3">
      <c r="Q69" s="35"/>
      <c r="R69" s="35"/>
    </row>
    <row r="70" spans="17:18" s="32" customFormat="1" x14ac:dyDescent="0.3">
      <c r="Q70" s="35"/>
      <c r="R70" s="35"/>
    </row>
    <row r="71" spans="17:18" s="32" customFormat="1" x14ac:dyDescent="0.3">
      <c r="Q71" s="35"/>
      <c r="R71" s="35"/>
    </row>
    <row r="72" spans="17:18" s="32" customFormat="1" x14ac:dyDescent="0.3">
      <c r="Q72" s="35"/>
      <c r="R72" s="35"/>
    </row>
    <row r="73" spans="17:18" s="32" customFormat="1" x14ac:dyDescent="0.3">
      <c r="Q73" s="35"/>
      <c r="R73" s="35"/>
    </row>
    <row r="74" spans="17:18" s="32" customFormat="1" x14ac:dyDescent="0.3">
      <c r="Q74" s="35"/>
      <c r="R74" s="35"/>
    </row>
    <row r="75" spans="17:18" s="32" customFormat="1" x14ac:dyDescent="0.3">
      <c r="Q75" s="35"/>
      <c r="R75" s="35"/>
    </row>
    <row r="76" spans="17:18" s="32" customFormat="1" x14ac:dyDescent="0.3">
      <c r="Q76" s="35"/>
      <c r="R76" s="35"/>
    </row>
    <row r="77" spans="17:18" s="32" customFormat="1" x14ac:dyDescent="0.3">
      <c r="Q77" s="35"/>
      <c r="R77" s="35"/>
    </row>
    <row r="78" spans="17:18" s="32" customFormat="1" x14ac:dyDescent="0.3">
      <c r="Q78" s="35"/>
      <c r="R78" s="35"/>
    </row>
    <row r="79" spans="17:18" s="32" customFormat="1" x14ac:dyDescent="0.3">
      <c r="Q79" s="35"/>
      <c r="R79" s="35"/>
    </row>
    <row r="80" spans="17:18" s="32" customFormat="1" x14ac:dyDescent="0.3">
      <c r="Q80" s="35"/>
      <c r="R80" s="35"/>
    </row>
    <row r="81" spans="17:18" s="32" customFormat="1" x14ac:dyDescent="0.3">
      <c r="Q81" s="35"/>
      <c r="R81" s="35"/>
    </row>
    <row r="82" spans="17:18" s="32" customFormat="1" x14ac:dyDescent="0.3">
      <c r="Q82" s="35"/>
      <c r="R82" s="35"/>
    </row>
    <row r="83" spans="17:18" s="32" customFormat="1" x14ac:dyDescent="0.3">
      <c r="Q83" s="35"/>
      <c r="R83" s="35"/>
    </row>
    <row r="84" spans="17:18" s="32" customFormat="1" x14ac:dyDescent="0.3">
      <c r="Q84" s="35"/>
      <c r="R84" s="35"/>
    </row>
    <row r="85" spans="17:18" s="32" customFormat="1" x14ac:dyDescent="0.3">
      <c r="Q85" s="35"/>
      <c r="R85" s="35"/>
    </row>
    <row r="86" spans="17:18" s="32" customFormat="1" x14ac:dyDescent="0.3">
      <c r="Q86" s="35"/>
      <c r="R86" s="35"/>
    </row>
    <row r="87" spans="17:18" s="32" customFormat="1" x14ac:dyDescent="0.3">
      <c r="Q87" s="35"/>
      <c r="R87" s="35"/>
    </row>
    <row r="88" spans="17:18" s="32" customFormat="1" x14ac:dyDescent="0.3">
      <c r="Q88" s="35"/>
      <c r="R88" s="35"/>
    </row>
    <row r="89" spans="17:18" s="32" customFormat="1" x14ac:dyDescent="0.3">
      <c r="Q89" s="35"/>
      <c r="R89" s="35"/>
    </row>
    <row r="90" spans="17:18" s="32" customFormat="1" x14ac:dyDescent="0.3">
      <c r="Q90" s="35"/>
      <c r="R90" s="35"/>
    </row>
    <row r="91" spans="17:18" s="32" customFormat="1" x14ac:dyDescent="0.3">
      <c r="Q91" s="35"/>
      <c r="R91" s="35"/>
    </row>
    <row r="92" spans="17:18" s="32" customFormat="1" x14ac:dyDescent="0.3">
      <c r="Q92" s="35"/>
      <c r="R92" s="35"/>
    </row>
    <row r="93" spans="17:18" s="32" customFormat="1" x14ac:dyDescent="0.3">
      <c r="Q93" s="35"/>
      <c r="R93" s="35"/>
    </row>
    <row r="94" spans="17:18" s="32" customFormat="1" x14ac:dyDescent="0.3">
      <c r="Q94" s="35"/>
      <c r="R94" s="35"/>
    </row>
    <row r="95" spans="17:18" s="32" customFormat="1" x14ac:dyDescent="0.3">
      <c r="Q95" s="35"/>
      <c r="R95" s="35"/>
    </row>
    <row r="96" spans="17:18" s="32" customFormat="1" x14ac:dyDescent="0.3">
      <c r="Q96" s="35"/>
      <c r="R96" s="35"/>
    </row>
    <row r="97" spans="17:18" s="32" customFormat="1" x14ac:dyDescent="0.3">
      <c r="Q97" s="35"/>
      <c r="R97" s="35"/>
    </row>
    <row r="98" spans="17:18" s="32" customFormat="1" x14ac:dyDescent="0.3">
      <c r="Q98" s="35"/>
      <c r="R98" s="35"/>
    </row>
    <row r="99" spans="17:18" s="32" customFormat="1" x14ac:dyDescent="0.3">
      <c r="Q99" s="35"/>
      <c r="R99" s="35"/>
    </row>
    <row r="100" spans="17:18" s="32" customFormat="1" x14ac:dyDescent="0.3">
      <c r="Q100" s="35"/>
      <c r="R100" s="35"/>
    </row>
    <row r="101" spans="17:18" s="32" customFormat="1" x14ac:dyDescent="0.3">
      <c r="Q101" s="35"/>
      <c r="R101" s="35"/>
    </row>
    <row r="102" spans="17:18" s="32" customFormat="1" x14ac:dyDescent="0.3">
      <c r="Q102" s="35"/>
      <c r="R102" s="35"/>
    </row>
    <row r="103" spans="17:18" s="32" customFormat="1" x14ac:dyDescent="0.3">
      <c r="Q103" s="35"/>
      <c r="R103" s="35"/>
    </row>
    <row r="104" spans="17:18" s="32" customFormat="1" x14ac:dyDescent="0.3">
      <c r="Q104" s="35"/>
      <c r="R104" s="35"/>
    </row>
    <row r="105" spans="17:18" s="32" customFormat="1" x14ac:dyDescent="0.3">
      <c r="Q105" s="35"/>
      <c r="R105" s="35"/>
    </row>
    <row r="106" spans="17:18" s="32" customFormat="1" x14ac:dyDescent="0.3">
      <c r="Q106" s="35"/>
      <c r="R106" s="35"/>
    </row>
    <row r="107" spans="17:18" s="32" customFormat="1" x14ac:dyDescent="0.3">
      <c r="Q107" s="35"/>
      <c r="R107" s="35"/>
    </row>
    <row r="108" spans="17:18" s="32" customFormat="1" x14ac:dyDescent="0.3">
      <c r="Q108" s="35"/>
      <c r="R108" s="35"/>
    </row>
    <row r="109" spans="17:18" s="32" customFormat="1" x14ac:dyDescent="0.3">
      <c r="Q109" s="35"/>
      <c r="R109" s="35"/>
    </row>
    <row r="110" spans="17:18" s="32" customFormat="1" x14ac:dyDescent="0.3">
      <c r="Q110" s="35"/>
      <c r="R110" s="35"/>
    </row>
    <row r="111" spans="17:18" s="32" customFormat="1" x14ac:dyDescent="0.3">
      <c r="Q111" s="35"/>
      <c r="R111" s="35"/>
    </row>
    <row r="112" spans="17:18" s="32" customFormat="1" x14ac:dyDescent="0.3">
      <c r="Q112" s="35"/>
      <c r="R112" s="35"/>
    </row>
    <row r="113" spans="17:18" s="32" customFormat="1" x14ac:dyDescent="0.3">
      <c r="Q113" s="35"/>
      <c r="R113" s="35"/>
    </row>
    <row r="114" spans="17:18" s="32" customFormat="1" x14ac:dyDescent="0.3">
      <c r="Q114" s="35"/>
      <c r="R114" s="35"/>
    </row>
    <row r="115" spans="17:18" s="32" customFormat="1" x14ac:dyDescent="0.3">
      <c r="Q115" s="35"/>
      <c r="R115" s="35"/>
    </row>
    <row r="116" spans="17:18" s="32" customFormat="1" x14ac:dyDescent="0.3">
      <c r="Q116" s="35"/>
      <c r="R116" s="35"/>
    </row>
    <row r="117" spans="17:18" s="32" customFormat="1" x14ac:dyDescent="0.3">
      <c r="Q117" s="35"/>
      <c r="R117" s="35"/>
    </row>
    <row r="118" spans="17:18" s="32" customFormat="1" x14ac:dyDescent="0.3">
      <c r="Q118" s="35"/>
      <c r="R118" s="35"/>
    </row>
    <row r="119" spans="17:18" s="32" customFormat="1" x14ac:dyDescent="0.3">
      <c r="Q119" s="35"/>
      <c r="R119" s="35"/>
    </row>
    <row r="120" spans="17:18" s="32" customFormat="1" x14ac:dyDescent="0.3">
      <c r="Q120" s="35"/>
      <c r="R120" s="35"/>
    </row>
    <row r="121" spans="17:18" s="32" customFormat="1" x14ac:dyDescent="0.3">
      <c r="Q121" s="35"/>
      <c r="R121" s="35"/>
    </row>
    <row r="122" spans="17:18" s="32" customFormat="1" x14ac:dyDescent="0.3">
      <c r="Q122" s="35"/>
      <c r="R122" s="35"/>
    </row>
    <row r="123" spans="17:18" s="32" customFormat="1" x14ac:dyDescent="0.3">
      <c r="Q123" s="35"/>
      <c r="R123" s="35"/>
    </row>
    <row r="124" spans="17:18" s="32" customFormat="1" x14ac:dyDescent="0.3">
      <c r="Q124" s="35"/>
      <c r="R124" s="35"/>
    </row>
    <row r="125" spans="17:18" s="32" customFormat="1" x14ac:dyDescent="0.3">
      <c r="Q125" s="35"/>
      <c r="R125" s="35"/>
    </row>
    <row r="126" spans="17:18" s="32" customFormat="1" x14ac:dyDescent="0.3">
      <c r="Q126" s="35"/>
      <c r="R126" s="35"/>
    </row>
    <row r="127" spans="17:18" s="32" customFormat="1" x14ac:dyDescent="0.3">
      <c r="Q127" s="35"/>
      <c r="R127" s="35"/>
    </row>
    <row r="128" spans="17:18" s="32" customFormat="1" x14ac:dyDescent="0.3">
      <c r="Q128" s="35"/>
      <c r="R128" s="35"/>
    </row>
    <row r="129" spans="17:18" s="32" customFormat="1" x14ac:dyDescent="0.3">
      <c r="Q129" s="35"/>
      <c r="R129" s="35"/>
    </row>
    <row r="130" spans="17:18" s="32" customFormat="1" x14ac:dyDescent="0.3">
      <c r="Q130" s="35"/>
      <c r="R130" s="35"/>
    </row>
    <row r="131" spans="17:18" s="32" customFormat="1" x14ac:dyDescent="0.3">
      <c r="Q131" s="35"/>
      <c r="R131" s="35"/>
    </row>
    <row r="132" spans="17:18" s="32" customFormat="1" x14ac:dyDescent="0.3">
      <c r="Q132" s="35"/>
      <c r="R132" s="35"/>
    </row>
    <row r="133" spans="17:18" s="32" customFormat="1" x14ac:dyDescent="0.3">
      <c r="Q133" s="35"/>
      <c r="R133" s="35"/>
    </row>
    <row r="134" spans="17:18" s="32" customFormat="1" x14ac:dyDescent="0.3">
      <c r="Q134" s="35"/>
      <c r="R134" s="35"/>
    </row>
    <row r="135" spans="17:18" s="32" customFormat="1" x14ac:dyDescent="0.3">
      <c r="Q135" s="35"/>
      <c r="R135" s="35"/>
    </row>
    <row r="136" spans="17:18" s="32" customFormat="1" x14ac:dyDescent="0.3">
      <c r="Q136" s="35"/>
      <c r="R136" s="35"/>
    </row>
    <row r="137" spans="17:18" s="32" customFormat="1" x14ac:dyDescent="0.3">
      <c r="Q137" s="35"/>
      <c r="R137" s="35"/>
    </row>
    <row r="138" spans="17:18" s="32" customFormat="1" x14ac:dyDescent="0.3">
      <c r="Q138" s="35"/>
      <c r="R138" s="35"/>
    </row>
    <row r="139" spans="17:18" s="32" customFormat="1" x14ac:dyDescent="0.3">
      <c r="Q139" s="35"/>
      <c r="R139" s="35"/>
    </row>
    <row r="140" spans="17:18" s="32" customFormat="1" x14ac:dyDescent="0.3">
      <c r="Q140" s="35"/>
      <c r="R140" s="35"/>
    </row>
    <row r="141" spans="17:18" s="32" customFormat="1" x14ac:dyDescent="0.3">
      <c r="Q141" s="35"/>
      <c r="R141" s="35"/>
    </row>
    <row r="142" spans="17:18" s="32" customFormat="1" x14ac:dyDescent="0.3">
      <c r="Q142" s="35"/>
      <c r="R142" s="35"/>
    </row>
    <row r="143" spans="17:18" s="32" customFormat="1" x14ac:dyDescent="0.3">
      <c r="Q143" s="35"/>
      <c r="R143" s="35"/>
    </row>
    <row r="144" spans="17:18" s="32" customFormat="1" x14ac:dyDescent="0.3">
      <c r="Q144" s="35"/>
      <c r="R144" s="35"/>
    </row>
    <row r="145" spans="17:18" s="32" customFormat="1" x14ac:dyDescent="0.3">
      <c r="Q145" s="35"/>
      <c r="R145" s="35"/>
    </row>
    <row r="146" spans="17:18" s="32" customFormat="1" x14ac:dyDescent="0.3">
      <c r="Q146" s="35"/>
      <c r="R146" s="35"/>
    </row>
    <row r="147" spans="17:18" s="32" customFormat="1" x14ac:dyDescent="0.3">
      <c r="Q147" s="35"/>
      <c r="R147" s="35"/>
    </row>
    <row r="148" spans="17:18" s="32" customFormat="1" x14ac:dyDescent="0.3">
      <c r="Q148" s="35"/>
      <c r="R148" s="35"/>
    </row>
    <row r="149" spans="17:18" s="32" customFormat="1" x14ac:dyDescent="0.3">
      <c r="Q149" s="35"/>
      <c r="R149" s="35"/>
    </row>
    <row r="150" spans="17:18" s="32" customFormat="1" x14ac:dyDescent="0.3">
      <c r="Q150" s="35"/>
      <c r="R150" s="35"/>
    </row>
    <row r="151" spans="17:18" s="32" customFormat="1" x14ac:dyDescent="0.3">
      <c r="Q151" s="35"/>
      <c r="R151" s="35"/>
    </row>
    <row r="152" spans="17:18" s="32" customFormat="1" x14ac:dyDescent="0.3">
      <c r="Q152" s="35"/>
      <c r="R152" s="35"/>
    </row>
    <row r="153" spans="17:18" s="32" customFormat="1" x14ac:dyDescent="0.3">
      <c r="Q153" s="35"/>
      <c r="R153" s="35"/>
    </row>
    <row r="154" spans="17:18" s="32" customFormat="1" x14ac:dyDescent="0.3">
      <c r="Q154" s="35"/>
      <c r="R154" s="35"/>
    </row>
    <row r="155" spans="17:18" s="32" customFormat="1" x14ac:dyDescent="0.3">
      <c r="Q155" s="35"/>
      <c r="R155" s="35"/>
    </row>
    <row r="156" spans="17:18" s="32" customFormat="1" x14ac:dyDescent="0.3">
      <c r="Q156" s="35"/>
      <c r="R156" s="35"/>
    </row>
    <row r="157" spans="17:18" s="32" customFormat="1" x14ac:dyDescent="0.3">
      <c r="Q157" s="35"/>
      <c r="R157" s="35"/>
    </row>
    <row r="158" spans="17:18" s="32" customFormat="1" x14ac:dyDescent="0.3">
      <c r="Q158" s="35"/>
      <c r="R158" s="35"/>
    </row>
    <row r="159" spans="17:18" s="32" customFormat="1" x14ac:dyDescent="0.3">
      <c r="Q159" s="35"/>
      <c r="R159" s="35"/>
    </row>
    <row r="160" spans="17:18" s="32" customFormat="1" x14ac:dyDescent="0.3">
      <c r="Q160" s="35"/>
      <c r="R160" s="35"/>
    </row>
    <row r="161" spans="17:18" s="32" customFormat="1" x14ac:dyDescent="0.3">
      <c r="Q161" s="35"/>
      <c r="R161" s="35"/>
    </row>
    <row r="162" spans="17:18" s="32" customFormat="1" x14ac:dyDescent="0.3">
      <c r="Q162" s="35"/>
      <c r="R162" s="35"/>
    </row>
    <row r="163" spans="17:18" s="32" customFormat="1" x14ac:dyDescent="0.3">
      <c r="Q163" s="35"/>
      <c r="R163" s="35"/>
    </row>
    <row r="164" spans="17:18" s="32" customFormat="1" x14ac:dyDescent="0.3">
      <c r="Q164" s="35"/>
      <c r="R164" s="35"/>
    </row>
    <row r="165" spans="17:18" s="32" customFormat="1" x14ac:dyDescent="0.3">
      <c r="Q165" s="35"/>
      <c r="R165" s="35"/>
    </row>
    <row r="166" spans="17:18" s="32" customFormat="1" x14ac:dyDescent="0.3">
      <c r="Q166" s="35"/>
      <c r="R166" s="35"/>
    </row>
    <row r="167" spans="17:18" s="32" customFormat="1" x14ac:dyDescent="0.3">
      <c r="Q167" s="35"/>
      <c r="R167" s="35"/>
    </row>
    <row r="168" spans="17:18" s="32" customFormat="1" x14ac:dyDescent="0.3">
      <c r="Q168" s="35"/>
      <c r="R168" s="35"/>
    </row>
    <row r="169" spans="17:18" s="32" customFormat="1" x14ac:dyDescent="0.3">
      <c r="Q169" s="35"/>
      <c r="R169" s="35"/>
    </row>
    <row r="170" spans="17:18" s="32" customFormat="1" x14ac:dyDescent="0.3">
      <c r="Q170" s="35"/>
      <c r="R170" s="35"/>
    </row>
    <row r="171" spans="17:18" s="32" customFormat="1" x14ac:dyDescent="0.3">
      <c r="Q171" s="35"/>
      <c r="R171" s="35"/>
    </row>
    <row r="172" spans="17:18" s="32" customFormat="1" x14ac:dyDescent="0.3">
      <c r="Q172" s="35"/>
      <c r="R172" s="35"/>
    </row>
    <row r="173" spans="17:18" s="32" customFormat="1" x14ac:dyDescent="0.3">
      <c r="Q173" s="35"/>
      <c r="R173" s="35"/>
    </row>
    <row r="174" spans="17:18" s="32" customFormat="1" x14ac:dyDescent="0.3">
      <c r="Q174" s="35"/>
      <c r="R174" s="35"/>
    </row>
    <row r="175" spans="17:18" s="32" customFormat="1" x14ac:dyDescent="0.3">
      <c r="Q175" s="35"/>
      <c r="R175" s="35"/>
    </row>
    <row r="176" spans="17:18" s="32" customFormat="1" x14ac:dyDescent="0.3">
      <c r="Q176" s="35"/>
      <c r="R176" s="35"/>
    </row>
    <row r="177" spans="17:18" s="32" customFormat="1" x14ac:dyDescent="0.3">
      <c r="Q177" s="35"/>
      <c r="R177" s="35"/>
    </row>
    <row r="178" spans="17:18" s="32" customFormat="1" x14ac:dyDescent="0.3">
      <c r="Q178" s="35"/>
      <c r="R178" s="35"/>
    </row>
    <row r="179" spans="17:18" s="32" customFormat="1" x14ac:dyDescent="0.3">
      <c r="Q179" s="35"/>
      <c r="R179" s="35"/>
    </row>
    <row r="180" spans="17:18" s="32" customFormat="1" x14ac:dyDescent="0.3">
      <c r="Q180" s="35"/>
      <c r="R180" s="35"/>
    </row>
    <row r="181" spans="17:18" s="32" customFormat="1" x14ac:dyDescent="0.3">
      <c r="Q181" s="35"/>
      <c r="R181" s="35"/>
    </row>
    <row r="182" spans="17:18" s="32" customFormat="1" x14ac:dyDescent="0.3">
      <c r="Q182" s="35"/>
      <c r="R182" s="35"/>
    </row>
    <row r="183" spans="17:18" s="32" customFormat="1" x14ac:dyDescent="0.3">
      <c r="Q183" s="35"/>
      <c r="R183" s="35"/>
    </row>
    <row r="184" spans="17:18" s="32" customFormat="1" x14ac:dyDescent="0.3">
      <c r="Q184" s="35"/>
      <c r="R184" s="35"/>
    </row>
    <row r="185" spans="17:18" s="32" customFormat="1" x14ac:dyDescent="0.3">
      <c r="Q185" s="35"/>
      <c r="R185" s="35"/>
    </row>
    <row r="186" spans="17:18" s="32" customFormat="1" x14ac:dyDescent="0.3">
      <c r="Q186" s="35"/>
      <c r="R186" s="35"/>
    </row>
    <row r="187" spans="17:18" s="32" customFormat="1" x14ac:dyDescent="0.3">
      <c r="Q187" s="35"/>
      <c r="R187" s="35"/>
    </row>
    <row r="188" spans="17:18" s="32" customFormat="1" x14ac:dyDescent="0.3">
      <c r="Q188" s="35"/>
      <c r="R188" s="35"/>
    </row>
    <row r="189" spans="17:18" s="32" customFormat="1" x14ac:dyDescent="0.3">
      <c r="Q189" s="35"/>
      <c r="R189" s="35"/>
    </row>
    <row r="190" spans="17:18" s="32" customFormat="1" x14ac:dyDescent="0.3">
      <c r="Q190" s="35"/>
      <c r="R190" s="35"/>
    </row>
    <row r="191" spans="17:18" s="32" customFormat="1" x14ac:dyDescent="0.3">
      <c r="Q191" s="35"/>
      <c r="R191" s="35"/>
    </row>
    <row r="192" spans="17:18" s="32" customFormat="1" x14ac:dyDescent="0.3">
      <c r="Q192" s="35"/>
      <c r="R192" s="35"/>
    </row>
    <row r="193" spans="17:18" s="32" customFormat="1" x14ac:dyDescent="0.3">
      <c r="Q193" s="35"/>
      <c r="R193" s="35"/>
    </row>
    <row r="194" spans="17:18" s="32" customFormat="1" x14ac:dyDescent="0.3">
      <c r="Q194" s="35"/>
      <c r="R194" s="35"/>
    </row>
    <row r="195" spans="17:18" s="32" customFormat="1" x14ac:dyDescent="0.3">
      <c r="Q195" s="35"/>
      <c r="R195" s="35"/>
    </row>
    <row r="196" spans="17:18" s="32" customFormat="1" x14ac:dyDescent="0.3">
      <c r="Q196" s="35"/>
      <c r="R196" s="35"/>
    </row>
    <row r="197" spans="17:18" s="32" customFormat="1" x14ac:dyDescent="0.3">
      <c r="Q197" s="35"/>
      <c r="R197" s="35"/>
    </row>
    <row r="198" spans="17:18" s="32" customFormat="1" x14ac:dyDescent="0.3">
      <c r="Q198" s="35"/>
      <c r="R198" s="35"/>
    </row>
    <row r="199" spans="17:18" s="32" customFormat="1" x14ac:dyDescent="0.3">
      <c r="Q199" s="35"/>
      <c r="R199" s="35"/>
    </row>
    <row r="200" spans="17:18" s="32" customFormat="1" x14ac:dyDescent="0.3">
      <c r="Q200" s="35"/>
      <c r="R200" s="35"/>
    </row>
    <row r="201" spans="17:18" s="32" customFormat="1" x14ac:dyDescent="0.3">
      <c r="Q201" s="35"/>
      <c r="R201" s="35"/>
    </row>
    <row r="202" spans="17:18" s="32" customFormat="1" x14ac:dyDescent="0.3">
      <c r="Q202" s="35"/>
      <c r="R202" s="35"/>
    </row>
    <row r="203" spans="17:18" s="32" customFormat="1" x14ac:dyDescent="0.3">
      <c r="Q203" s="35"/>
      <c r="R203" s="35"/>
    </row>
    <row r="204" spans="17:18" s="32" customFormat="1" x14ac:dyDescent="0.3">
      <c r="Q204" s="35"/>
      <c r="R204" s="35"/>
    </row>
    <row r="205" spans="17:18" s="32" customFormat="1" x14ac:dyDescent="0.3">
      <c r="Q205" s="35"/>
      <c r="R205" s="35"/>
    </row>
    <row r="206" spans="17:18" s="32" customFormat="1" x14ac:dyDescent="0.3">
      <c r="Q206" s="35"/>
      <c r="R206" s="35"/>
    </row>
    <row r="207" spans="17:18" s="32" customFormat="1" x14ac:dyDescent="0.3">
      <c r="Q207" s="35"/>
      <c r="R207" s="35"/>
    </row>
    <row r="208" spans="17:18" s="32" customFormat="1" x14ac:dyDescent="0.3">
      <c r="Q208" s="35"/>
      <c r="R208" s="35"/>
    </row>
    <row r="209" spans="17:18" s="32" customFormat="1" x14ac:dyDescent="0.3">
      <c r="Q209" s="35"/>
      <c r="R209" s="35"/>
    </row>
    <row r="210" spans="17:18" s="32" customFormat="1" x14ac:dyDescent="0.3">
      <c r="Q210" s="35"/>
      <c r="R210" s="35"/>
    </row>
    <row r="211" spans="17:18" s="32" customFormat="1" x14ac:dyDescent="0.3">
      <c r="Q211" s="35"/>
      <c r="R211" s="35"/>
    </row>
    <row r="212" spans="17:18" s="32" customFormat="1" x14ac:dyDescent="0.3">
      <c r="Q212" s="35"/>
      <c r="R212" s="35"/>
    </row>
    <row r="213" spans="17:18" s="32" customFormat="1" x14ac:dyDescent="0.3">
      <c r="Q213" s="35"/>
      <c r="R213" s="35"/>
    </row>
    <row r="214" spans="17:18" s="32" customFormat="1" x14ac:dyDescent="0.3">
      <c r="Q214" s="35"/>
      <c r="R214" s="35"/>
    </row>
    <row r="215" spans="17:18" s="32" customFormat="1" x14ac:dyDescent="0.3">
      <c r="Q215" s="35"/>
      <c r="R215" s="35"/>
    </row>
    <row r="216" spans="17:18" s="32" customFormat="1" x14ac:dyDescent="0.3">
      <c r="Q216" s="35"/>
      <c r="R216" s="35"/>
    </row>
    <row r="217" spans="17:18" s="32" customFormat="1" x14ac:dyDescent="0.3">
      <c r="Q217" s="35"/>
      <c r="R217" s="35"/>
    </row>
    <row r="218" spans="17:18" s="32" customFormat="1" x14ac:dyDescent="0.3">
      <c r="Q218" s="35"/>
      <c r="R218" s="35"/>
    </row>
    <row r="219" spans="17:18" s="32" customFormat="1" x14ac:dyDescent="0.3">
      <c r="Q219" s="35"/>
      <c r="R219" s="35"/>
    </row>
    <row r="220" spans="17:18" s="32" customFormat="1" x14ac:dyDescent="0.3">
      <c r="Q220" s="35"/>
      <c r="R220" s="35"/>
    </row>
    <row r="221" spans="17:18" s="32" customFormat="1" x14ac:dyDescent="0.3">
      <c r="Q221" s="35"/>
      <c r="R221" s="35"/>
    </row>
    <row r="222" spans="17:18" s="32" customFormat="1" x14ac:dyDescent="0.3">
      <c r="Q222" s="35"/>
      <c r="R222" s="35"/>
    </row>
    <row r="223" spans="17:18" s="32" customFormat="1" x14ac:dyDescent="0.3">
      <c r="Q223" s="35"/>
      <c r="R223" s="35"/>
    </row>
    <row r="224" spans="17:18" s="32" customFormat="1" x14ac:dyDescent="0.3">
      <c r="Q224" s="35"/>
      <c r="R224" s="35"/>
    </row>
    <row r="225" spans="17:18" s="32" customFormat="1" x14ac:dyDescent="0.3">
      <c r="Q225" s="35"/>
      <c r="R225" s="35"/>
    </row>
    <row r="226" spans="17:18" s="32" customFormat="1" x14ac:dyDescent="0.3">
      <c r="Q226" s="35"/>
      <c r="R226" s="35"/>
    </row>
    <row r="227" spans="17:18" s="32" customFormat="1" x14ac:dyDescent="0.3">
      <c r="Q227" s="35"/>
      <c r="R227" s="35"/>
    </row>
    <row r="228" spans="17:18" s="32" customFormat="1" x14ac:dyDescent="0.3">
      <c r="Q228" s="35"/>
      <c r="R228" s="35"/>
    </row>
    <row r="229" spans="17:18" s="32" customFormat="1" x14ac:dyDescent="0.3">
      <c r="Q229" s="35"/>
      <c r="R229" s="35"/>
    </row>
    <row r="230" spans="17:18" s="32" customFormat="1" x14ac:dyDescent="0.3">
      <c r="Q230" s="35"/>
      <c r="R230" s="35"/>
    </row>
    <row r="231" spans="17:18" s="32" customFormat="1" x14ac:dyDescent="0.3">
      <c r="Q231" s="35"/>
      <c r="R231" s="35"/>
    </row>
    <row r="232" spans="17:18" s="32" customFormat="1" x14ac:dyDescent="0.3">
      <c r="Q232" s="35"/>
      <c r="R232" s="35"/>
    </row>
    <row r="233" spans="17:18" s="32" customFormat="1" x14ac:dyDescent="0.3">
      <c r="Q233" s="35"/>
      <c r="R233" s="35"/>
    </row>
    <row r="234" spans="17:18" s="32" customFormat="1" x14ac:dyDescent="0.3">
      <c r="Q234" s="35"/>
      <c r="R234" s="35"/>
    </row>
    <row r="235" spans="17:18" s="32" customFormat="1" x14ac:dyDescent="0.3">
      <c r="Q235" s="35"/>
      <c r="R235" s="35"/>
    </row>
    <row r="236" spans="17:18" s="32" customFormat="1" x14ac:dyDescent="0.3">
      <c r="Q236" s="35"/>
      <c r="R236" s="35"/>
    </row>
    <row r="237" spans="17:18" s="32" customFormat="1" x14ac:dyDescent="0.3">
      <c r="Q237" s="35"/>
      <c r="R237" s="35"/>
    </row>
    <row r="238" spans="17:18" s="32" customFormat="1" x14ac:dyDescent="0.3">
      <c r="Q238" s="35"/>
      <c r="R238" s="35"/>
    </row>
    <row r="239" spans="17:18" s="32" customFormat="1" x14ac:dyDescent="0.3">
      <c r="Q239" s="35"/>
      <c r="R239" s="35"/>
    </row>
    <row r="240" spans="17:18" s="32" customFormat="1" x14ac:dyDescent="0.3">
      <c r="Q240" s="35"/>
      <c r="R240" s="35"/>
    </row>
    <row r="241" spans="17:18" s="32" customFormat="1" x14ac:dyDescent="0.3">
      <c r="Q241" s="35"/>
      <c r="R241" s="35"/>
    </row>
    <row r="242" spans="17:18" s="32" customFormat="1" x14ac:dyDescent="0.3">
      <c r="Q242" s="35"/>
      <c r="R242" s="35"/>
    </row>
    <row r="243" spans="17:18" s="32" customFormat="1" x14ac:dyDescent="0.3">
      <c r="Q243" s="35"/>
      <c r="R243" s="35"/>
    </row>
    <row r="244" spans="17:18" s="32" customFormat="1" x14ac:dyDescent="0.3">
      <c r="Q244" s="35"/>
      <c r="R244" s="35"/>
    </row>
    <row r="245" spans="17:18" s="32" customFormat="1" x14ac:dyDescent="0.3">
      <c r="Q245" s="35"/>
      <c r="R245" s="35"/>
    </row>
    <row r="246" spans="17:18" s="32" customFormat="1" x14ac:dyDescent="0.3">
      <c r="Q246" s="35"/>
      <c r="R246" s="35"/>
    </row>
    <row r="247" spans="17:18" s="32" customFormat="1" x14ac:dyDescent="0.3">
      <c r="Q247" s="35"/>
      <c r="R247" s="35"/>
    </row>
    <row r="248" spans="17:18" s="32" customFormat="1" x14ac:dyDescent="0.3">
      <c r="Q248" s="35"/>
      <c r="R248" s="35"/>
    </row>
    <row r="249" spans="17:18" s="32" customFormat="1" x14ac:dyDescent="0.3">
      <c r="Q249" s="35"/>
      <c r="R249" s="35"/>
    </row>
    <row r="250" spans="17:18" s="32" customFormat="1" x14ac:dyDescent="0.3">
      <c r="Q250" s="35"/>
      <c r="R250" s="35"/>
    </row>
    <row r="251" spans="17:18" s="32" customFormat="1" x14ac:dyDescent="0.3">
      <c r="Q251" s="35"/>
      <c r="R251" s="35"/>
    </row>
    <row r="252" spans="17:18" s="32" customFormat="1" x14ac:dyDescent="0.3">
      <c r="Q252" s="35"/>
      <c r="R252" s="35"/>
    </row>
    <row r="253" spans="17:18" s="32" customFormat="1" x14ac:dyDescent="0.3">
      <c r="Q253" s="35"/>
      <c r="R253" s="35"/>
    </row>
    <row r="254" spans="17:18" s="32" customFormat="1" x14ac:dyDescent="0.3">
      <c r="Q254" s="35"/>
      <c r="R254" s="35"/>
    </row>
    <row r="255" spans="17:18" s="32" customFormat="1" x14ac:dyDescent="0.3">
      <c r="Q255" s="35"/>
      <c r="R255" s="35"/>
    </row>
    <row r="256" spans="17:18" s="32" customFormat="1" x14ac:dyDescent="0.3">
      <c r="Q256" s="35"/>
      <c r="R256" s="35"/>
    </row>
    <row r="257" spans="17:18" s="32" customFormat="1" x14ac:dyDescent="0.3">
      <c r="Q257" s="35"/>
      <c r="R257" s="35"/>
    </row>
    <row r="258" spans="17:18" s="32" customFormat="1" x14ac:dyDescent="0.3">
      <c r="Q258" s="35"/>
      <c r="R258" s="35"/>
    </row>
    <row r="259" spans="17:18" s="32" customFormat="1" x14ac:dyDescent="0.3">
      <c r="Q259" s="35"/>
      <c r="R259" s="35"/>
    </row>
    <row r="260" spans="17:18" s="32" customFormat="1" x14ac:dyDescent="0.3">
      <c r="Q260" s="35"/>
      <c r="R260" s="35"/>
    </row>
    <row r="261" spans="17:18" s="32" customFormat="1" x14ac:dyDescent="0.3">
      <c r="Q261" s="35"/>
      <c r="R261" s="35"/>
    </row>
    <row r="262" spans="17:18" s="32" customFormat="1" x14ac:dyDescent="0.3">
      <c r="Q262" s="35"/>
      <c r="R262" s="35"/>
    </row>
    <row r="263" spans="17:18" s="32" customFormat="1" x14ac:dyDescent="0.3">
      <c r="Q263" s="35"/>
      <c r="R263" s="35"/>
    </row>
    <row r="264" spans="17:18" s="32" customFormat="1" x14ac:dyDescent="0.3">
      <c r="Q264" s="35"/>
      <c r="R264" s="35"/>
    </row>
    <row r="265" spans="17:18" s="32" customFormat="1" x14ac:dyDescent="0.3">
      <c r="Q265" s="35"/>
      <c r="R265" s="35"/>
    </row>
    <row r="266" spans="17:18" s="32" customFormat="1" x14ac:dyDescent="0.3">
      <c r="Q266" s="35"/>
      <c r="R266" s="35"/>
    </row>
    <row r="267" spans="17:18" s="32" customFormat="1" x14ac:dyDescent="0.3">
      <c r="Q267" s="35"/>
      <c r="R267" s="35"/>
    </row>
    <row r="268" spans="17:18" s="32" customFormat="1" x14ac:dyDescent="0.3">
      <c r="Q268" s="35"/>
      <c r="R268" s="35"/>
    </row>
    <row r="269" spans="17:18" s="32" customFormat="1" x14ac:dyDescent="0.3">
      <c r="Q269" s="35"/>
      <c r="R269" s="35"/>
    </row>
    <row r="270" spans="17:18" s="32" customFormat="1" x14ac:dyDescent="0.3">
      <c r="Q270" s="35"/>
      <c r="R270" s="35"/>
    </row>
    <row r="271" spans="17:18" s="32" customFormat="1" x14ac:dyDescent="0.3">
      <c r="Q271" s="35"/>
      <c r="R271" s="35"/>
    </row>
    <row r="272" spans="17:18" s="32" customFormat="1" x14ac:dyDescent="0.3">
      <c r="Q272" s="35"/>
      <c r="R272" s="35"/>
    </row>
    <row r="273" spans="17:18" s="32" customFormat="1" x14ac:dyDescent="0.3">
      <c r="Q273" s="35"/>
      <c r="R273" s="35"/>
    </row>
    <row r="274" spans="17:18" s="32" customFormat="1" x14ac:dyDescent="0.3">
      <c r="Q274" s="35"/>
      <c r="R274" s="35"/>
    </row>
    <row r="275" spans="17:18" s="32" customFormat="1" x14ac:dyDescent="0.3">
      <c r="Q275" s="35"/>
      <c r="R275" s="35"/>
    </row>
    <row r="276" spans="17:18" s="32" customFormat="1" x14ac:dyDescent="0.3">
      <c r="Q276" s="35"/>
      <c r="R276" s="35"/>
    </row>
    <row r="277" spans="17:18" s="32" customFormat="1" x14ac:dyDescent="0.3">
      <c r="Q277" s="35"/>
      <c r="R277" s="35"/>
    </row>
    <row r="278" spans="17:18" s="32" customFormat="1" x14ac:dyDescent="0.3">
      <c r="Q278" s="35"/>
      <c r="R278" s="35"/>
    </row>
    <row r="279" spans="17:18" s="32" customFormat="1" x14ac:dyDescent="0.3">
      <c r="Q279" s="35"/>
      <c r="R279" s="35"/>
    </row>
    <row r="280" spans="17:18" s="32" customFormat="1" x14ac:dyDescent="0.3">
      <c r="Q280" s="35"/>
      <c r="R280" s="35"/>
    </row>
    <row r="281" spans="17:18" s="32" customFormat="1" x14ac:dyDescent="0.3">
      <c r="Q281" s="35"/>
      <c r="R281" s="35"/>
    </row>
    <row r="282" spans="17:18" s="32" customFormat="1" x14ac:dyDescent="0.3">
      <c r="Q282" s="35"/>
      <c r="R282" s="35"/>
    </row>
    <row r="283" spans="17:18" s="32" customFormat="1" x14ac:dyDescent="0.3">
      <c r="Q283" s="35"/>
      <c r="R283" s="35"/>
    </row>
    <row r="284" spans="17:18" s="32" customFormat="1" x14ac:dyDescent="0.3">
      <c r="Q284" s="35"/>
      <c r="R284" s="35"/>
    </row>
    <row r="285" spans="17:18" s="32" customFormat="1" x14ac:dyDescent="0.3">
      <c r="Q285" s="35"/>
      <c r="R285" s="35"/>
    </row>
    <row r="286" spans="17:18" s="32" customFormat="1" x14ac:dyDescent="0.3">
      <c r="Q286" s="35"/>
      <c r="R286" s="35"/>
    </row>
    <row r="287" spans="17:18" s="32" customFormat="1" x14ac:dyDescent="0.3">
      <c r="Q287" s="35"/>
      <c r="R287" s="35"/>
    </row>
    <row r="288" spans="17:18" s="32" customFormat="1" x14ac:dyDescent="0.3">
      <c r="Q288" s="35"/>
      <c r="R288" s="35"/>
    </row>
    <row r="289" spans="17:18" s="32" customFormat="1" x14ac:dyDescent="0.3">
      <c r="Q289" s="35"/>
      <c r="R289" s="35"/>
    </row>
    <row r="290" spans="17:18" s="32" customFormat="1" x14ac:dyDescent="0.3">
      <c r="Q290" s="35"/>
      <c r="R290" s="35"/>
    </row>
    <row r="291" spans="17:18" s="32" customFormat="1" x14ac:dyDescent="0.3">
      <c r="Q291" s="35"/>
      <c r="R291" s="35"/>
    </row>
    <row r="292" spans="17:18" s="32" customFormat="1" x14ac:dyDescent="0.3">
      <c r="Q292" s="35"/>
      <c r="R292" s="35"/>
    </row>
    <row r="293" spans="17:18" s="32" customFormat="1" x14ac:dyDescent="0.3">
      <c r="Q293" s="35"/>
      <c r="R293" s="35"/>
    </row>
    <row r="294" spans="17:18" s="32" customFormat="1" x14ac:dyDescent="0.3">
      <c r="Q294" s="35"/>
      <c r="R294" s="35"/>
    </row>
    <row r="295" spans="17:18" s="32" customFormat="1" x14ac:dyDescent="0.3">
      <c r="Q295" s="35"/>
      <c r="R295" s="35"/>
    </row>
    <row r="296" spans="17:18" s="32" customFormat="1" x14ac:dyDescent="0.3">
      <c r="Q296" s="35"/>
      <c r="R296" s="35"/>
    </row>
    <row r="297" spans="17:18" s="32" customFormat="1" x14ac:dyDescent="0.3">
      <c r="Q297" s="35"/>
      <c r="R297" s="35"/>
    </row>
    <row r="298" spans="17:18" s="32" customFormat="1" x14ac:dyDescent="0.3">
      <c r="Q298" s="35"/>
      <c r="R298" s="35"/>
    </row>
    <row r="299" spans="17:18" s="32" customFormat="1" x14ac:dyDescent="0.3">
      <c r="Q299" s="35"/>
      <c r="R299" s="35"/>
    </row>
    <row r="300" spans="17:18" s="32" customFormat="1" x14ac:dyDescent="0.3">
      <c r="Q300" s="35"/>
      <c r="R300" s="35"/>
    </row>
    <row r="301" spans="17:18" s="32" customFormat="1" x14ac:dyDescent="0.3">
      <c r="Q301" s="35"/>
      <c r="R301" s="35"/>
    </row>
    <row r="302" spans="17:18" s="32" customFormat="1" x14ac:dyDescent="0.3">
      <c r="Q302" s="35"/>
      <c r="R302" s="35"/>
    </row>
    <row r="303" spans="17:18" s="32" customFormat="1" x14ac:dyDescent="0.3">
      <c r="Q303" s="35"/>
      <c r="R303" s="35"/>
    </row>
    <row r="304" spans="17:18" s="32" customFormat="1" x14ac:dyDescent="0.3">
      <c r="Q304" s="35"/>
      <c r="R304" s="35"/>
    </row>
    <row r="305" spans="17:18" s="32" customFormat="1" x14ac:dyDescent="0.3">
      <c r="Q305" s="35"/>
      <c r="R305" s="35"/>
    </row>
    <row r="306" spans="17:18" s="32" customFormat="1" x14ac:dyDescent="0.3">
      <c r="Q306" s="35"/>
      <c r="R306" s="35"/>
    </row>
    <row r="307" spans="17:18" s="32" customFormat="1" x14ac:dyDescent="0.3">
      <c r="Q307" s="35"/>
      <c r="R307" s="35"/>
    </row>
    <row r="308" spans="17:18" s="32" customFormat="1" x14ac:dyDescent="0.3">
      <c r="Q308" s="35"/>
      <c r="R308" s="35"/>
    </row>
    <row r="309" spans="17:18" s="32" customFormat="1" x14ac:dyDescent="0.3">
      <c r="Q309" s="35"/>
      <c r="R309" s="35"/>
    </row>
    <row r="310" spans="17:18" s="32" customFormat="1" x14ac:dyDescent="0.3">
      <c r="Q310" s="35"/>
      <c r="R310" s="35"/>
    </row>
    <row r="311" spans="17:18" s="32" customFormat="1" x14ac:dyDescent="0.3">
      <c r="Q311" s="35"/>
      <c r="R311" s="35"/>
    </row>
    <row r="312" spans="17:18" s="32" customFormat="1" x14ac:dyDescent="0.3">
      <c r="Q312" s="35"/>
      <c r="R312" s="35"/>
    </row>
    <row r="313" spans="17:18" s="32" customFormat="1" x14ac:dyDescent="0.3">
      <c r="Q313" s="35"/>
      <c r="R313" s="35"/>
    </row>
    <row r="314" spans="17:18" s="32" customFormat="1" x14ac:dyDescent="0.3">
      <c r="Q314" s="35"/>
      <c r="R314" s="35"/>
    </row>
    <row r="315" spans="17:18" s="32" customFormat="1" x14ac:dyDescent="0.3">
      <c r="Q315" s="35"/>
      <c r="R315" s="35"/>
    </row>
    <row r="316" spans="17:18" s="32" customFormat="1" x14ac:dyDescent="0.3">
      <c r="Q316" s="35"/>
      <c r="R316" s="35"/>
    </row>
    <row r="317" spans="17:18" s="32" customFormat="1" x14ac:dyDescent="0.3">
      <c r="Q317" s="35"/>
      <c r="R317" s="35"/>
    </row>
    <row r="318" spans="17:18" s="32" customFormat="1" x14ac:dyDescent="0.3">
      <c r="Q318" s="35"/>
      <c r="R318" s="35"/>
    </row>
    <row r="319" spans="17:18" s="32" customFormat="1" x14ac:dyDescent="0.3">
      <c r="Q319" s="35"/>
      <c r="R319" s="35"/>
    </row>
    <row r="320" spans="17:18" s="32" customFormat="1" x14ac:dyDescent="0.3">
      <c r="Q320" s="35"/>
      <c r="R320" s="35"/>
    </row>
    <row r="321" spans="17:18" s="32" customFormat="1" x14ac:dyDescent="0.3">
      <c r="Q321" s="35"/>
      <c r="R321" s="35"/>
    </row>
    <row r="322" spans="17:18" s="32" customFormat="1" x14ac:dyDescent="0.3">
      <c r="Q322" s="35"/>
      <c r="R322" s="35"/>
    </row>
    <row r="323" spans="17:18" s="32" customFormat="1" x14ac:dyDescent="0.3">
      <c r="Q323" s="35"/>
      <c r="R323" s="35"/>
    </row>
    <row r="324" spans="17:18" s="32" customFormat="1" x14ac:dyDescent="0.3">
      <c r="Q324" s="35"/>
      <c r="R324" s="35"/>
    </row>
    <row r="325" spans="17:18" s="32" customFormat="1" x14ac:dyDescent="0.3">
      <c r="Q325" s="35"/>
      <c r="R325" s="35"/>
    </row>
    <row r="326" spans="17:18" s="32" customFormat="1" x14ac:dyDescent="0.3">
      <c r="Q326" s="35"/>
      <c r="R326" s="35"/>
    </row>
    <row r="327" spans="17:18" s="32" customFormat="1" x14ac:dyDescent="0.3">
      <c r="Q327" s="35"/>
      <c r="R327" s="35"/>
    </row>
    <row r="328" spans="17:18" s="32" customFormat="1" x14ac:dyDescent="0.3">
      <c r="Q328" s="35"/>
      <c r="R328" s="35"/>
    </row>
    <row r="329" spans="17:18" s="32" customFormat="1" x14ac:dyDescent="0.3">
      <c r="Q329" s="35"/>
      <c r="R329" s="35"/>
    </row>
    <row r="330" spans="17:18" s="32" customFormat="1" x14ac:dyDescent="0.3">
      <c r="Q330" s="35"/>
      <c r="R330" s="35"/>
    </row>
    <row r="331" spans="17:18" s="32" customFormat="1" x14ac:dyDescent="0.3">
      <c r="Q331" s="35"/>
      <c r="R331" s="35"/>
    </row>
    <row r="332" spans="17:18" s="32" customFormat="1" x14ac:dyDescent="0.3">
      <c r="Q332" s="35"/>
      <c r="R332" s="35"/>
    </row>
    <row r="333" spans="17:18" s="32" customFormat="1" x14ac:dyDescent="0.3">
      <c r="Q333" s="35"/>
      <c r="R333" s="35"/>
    </row>
    <row r="347" spans="3:3" x14ac:dyDescent="0.3">
      <c r="C347" s="38"/>
    </row>
  </sheetData>
  <mergeCells count="31">
    <mergeCell ref="E31:F34"/>
    <mergeCell ref="B31:C34"/>
    <mergeCell ref="G33:G34"/>
    <mergeCell ref="G31:G32"/>
    <mergeCell ref="I31:P34"/>
    <mergeCell ref="B19:H22"/>
    <mergeCell ref="A29:P30"/>
    <mergeCell ref="A23:P24"/>
    <mergeCell ref="A13:P14"/>
    <mergeCell ref="I25:P28"/>
    <mergeCell ref="G17:G18"/>
    <mergeCell ref="G25:G26"/>
    <mergeCell ref="E25:F28"/>
    <mergeCell ref="B25:C28"/>
    <mergeCell ref="G27:G28"/>
    <mergeCell ref="E15:F18"/>
    <mergeCell ref="B15:C18"/>
    <mergeCell ref="G15:G16"/>
    <mergeCell ref="A3:P4"/>
    <mergeCell ref="K1:L2"/>
    <mergeCell ref="I1:J2"/>
    <mergeCell ref="G5:G6"/>
    <mergeCell ref="B9:H12"/>
    <mergeCell ref="E5:F8"/>
    <mergeCell ref="G1:H2"/>
    <mergeCell ref="B5:C8"/>
    <mergeCell ref="C1:D2"/>
    <mergeCell ref="A1:B2"/>
    <mergeCell ref="E1:F2"/>
    <mergeCell ref="G7:G8"/>
    <mergeCell ref="M1:N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21"/>
  <sheetViews>
    <sheetView workbookViewId="0">
      <selection activeCell="J12" sqref="J12"/>
    </sheetView>
  </sheetViews>
  <sheetFormatPr baseColWidth="10" defaultRowHeight="14.4" x14ac:dyDescent="0.3"/>
  <cols>
    <col min="1" max="1" width="20.44140625" style="2" customWidth="1"/>
    <col min="2" max="2" width="20.21875" style="2" customWidth="1"/>
    <col min="3" max="3" width="16.6640625" style="2" customWidth="1"/>
    <col min="4" max="4" width="17.6640625" style="2" customWidth="1"/>
    <col min="5" max="5" width="21.88671875" style="2" customWidth="1"/>
    <col min="6" max="6" width="28.88671875" style="2" customWidth="1"/>
    <col min="7" max="16384" width="11.5546875" style="2"/>
  </cols>
  <sheetData>
    <row r="1" spans="1:7" x14ac:dyDescent="0.3">
      <c r="A1" s="2" t="s">
        <v>13</v>
      </c>
      <c r="C1" s="39">
        <v>0.5</v>
      </c>
      <c r="D1" s="39">
        <v>0.5625</v>
      </c>
    </row>
    <row r="3" spans="1:7" x14ac:dyDescent="0.3">
      <c r="A3" s="2" t="s">
        <v>15</v>
      </c>
      <c r="B3" s="2" t="s">
        <v>14</v>
      </c>
      <c r="C3" s="39">
        <v>0.33333333333333331</v>
      </c>
      <c r="D3" s="39">
        <v>0.72916666666666663</v>
      </c>
      <c r="E3" s="39">
        <f>D3-C3-(FP-DP)</f>
        <v>0.33333333333333331</v>
      </c>
    </row>
    <row r="4" spans="1:7" x14ac:dyDescent="0.3">
      <c r="A4" s="2" t="s">
        <v>16</v>
      </c>
      <c r="B4" s="2" t="s">
        <v>12</v>
      </c>
      <c r="C4" s="39">
        <v>0.33333333333333331</v>
      </c>
      <c r="D4" s="39">
        <v>0.6875</v>
      </c>
      <c r="E4" s="39">
        <f>D4-C4-(FP-DP)</f>
        <v>0.29166666666666669</v>
      </c>
    </row>
    <row r="7" spans="1:7" x14ac:dyDescent="0.3">
      <c r="A7" s="93"/>
      <c r="B7" s="99" t="s">
        <v>45</v>
      </c>
      <c r="C7" s="93" t="s">
        <v>46</v>
      </c>
      <c r="D7" s="93" t="s">
        <v>47</v>
      </c>
      <c r="E7" s="100" t="s">
        <v>48</v>
      </c>
      <c r="F7" s="101" t="s">
        <v>62</v>
      </c>
      <c r="G7" s="241" t="s">
        <v>37</v>
      </c>
    </row>
    <row r="8" spans="1:7" x14ac:dyDescent="0.3">
      <c r="A8" s="102" t="s">
        <v>26</v>
      </c>
      <c r="B8" s="108">
        <f>Hundegger!H7</f>
        <v>0</v>
      </c>
      <c r="C8" s="111">
        <f>INT(B8)</f>
        <v>0</v>
      </c>
      <c r="D8" s="102">
        <f>HOUR(B8)</f>
        <v>0</v>
      </c>
      <c r="E8" s="102">
        <f>MINUTE(B8)</f>
        <v>0</v>
      </c>
      <c r="F8" s="102">
        <f>CONVERT(C8,"day","mn")+CONVERT(D8,"hr","mn")+E8</f>
        <v>0</v>
      </c>
      <c r="G8" s="170">
        <f>F8+F9+F10+F11</f>
        <v>0</v>
      </c>
    </row>
    <row r="9" spans="1:7" x14ac:dyDescent="0.3">
      <c r="A9" s="103" t="s">
        <v>21</v>
      </c>
      <c r="B9" s="109">
        <f>Cyber!G7</f>
        <v>0</v>
      </c>
      <c r="C9" s="112">
        <f t="shared" ref="C9:C11" si="0">INT(B9)</f>
        <v>0</v>
      </c>
      <c r="D9" s="103">
        <f t="shared" ref="D9:D11" si="1">HOUR(B9)</f>
        <v>0</v>
      </c>
      <c r="E9" s="103">
        <f t="shared" ref="E9:E11" si="2">MINUTE(B9)</f>
        <v>0</v>
      </c>
      <c r="F9" s="103">
        <f t="shared" ref="F9:F11" si="3">CONVERT(C9,"day","mn")+CONVERT(D9,"hr","mn")+E9</f>
        <v>0</v>
      </c>
      <c r="G9" s="170"/>
    </row>
    <row r="10" spans="1:7" x14ac:dyDescent="0.3">
      <c r="A10" s="103" t="s">
        <v>44</v>
      </c>
      <c r="B10" s="109">
        <f>'Montage petite série'!H7</f>
        <v>0</v>
      </c>
      <c r="C10" s="112">
        <f t="shared" si="0"/>
        <v>0</v>
      </c>
      <c r="D10" s="103">
        <f t="shared" si="1"/>
        <v>0</v>
      </c>
      <c r="E10" s="103">
        <f t="shared" si="2"/>
        <v>0</v>
      </c>
      <c r="F10" s="103">
        <f t="shared" si="3"/>
        <v>0</v>
      </c>
      <c r="G10" s="170"/>
    </row>
    <row r="11" spans="1:7" x14ac:dyDescent="0.3">
      <c r="A11" s="104" t="s">
        <v>51</v>
      </c>
      <c r="B11" s="110">
        <f>'Montage grande série'!G7</f>
        <v>0</v>
      </c>
      <c r="C11" s="113">
        <f t="shared" si="0"/>
        <v>0</v>
      </c>
      <c r="D11" s="104">
        <f t="shared" si="1"/>
        <v>0</v>
      </c>
      <c r="E11" s="104">
        <f t="shared" si="2"/>
        <v>0</v>
      </c>
      <c r="F11" s="104">
        <f t="shared" si="3"/>
        <v>0</v>
      </c>
      <c r="G11" s="170"/>
    </row>
    <row r="15" spans="1:7" x14ac:dyDescent="0.3">
      <c r="A15" s="99" t="s">
        <v>60</v>
      </c>
      <c r="B15" s="100" t="s">
        <v>61</v>
      </c>
      <c r="C15" s="100" t="s">
        <v>58</v>
      </c>
      <c r="D15" s="101" t="s">
        <v>59</v>
      </c>
    </row>
    <row r="16" spans="1:7" x14ac:dyDescent="0.3">
      <c r="A16" s="102" t="s">
        <v>26</v>
      </c>
      <c r="B16" s="102" t="s">
        <v>49</v>
      </c>
      <c r="C16" s="106">
        <f>Hundegger!B7</f>
        <v>0</v>
      </c>
      <c r="D16" s="106">
        <f>Hundegger!E7</f>
        <v>0</v>
      </c>
    </row>
    <row r="17" spans="1:4" x14ac:dyDescent="0.3">
      <c r="A17" s="103"/>
      <c r="B17" s="103" t="s">
        <v>56</v>
      </c>
      <c r="C17" s="107">
        <f>Hundegger!B11</f>
        <v>0</v>
      </c>
      <c r="D17" s="107">
        <f>Hundegger!E11</f>
        <v>0</v>
      </c>
    </row>
    <row r="18" spans="1:4" x14ac:dyDescent="0.3">
      <c r="A18" s="104"/>
      <c r="B18" s="105" t="s">
        <v>32</v>
      </c>
      <c r="C18" s="105">
        <f>Hundegger!B15</f>
        <v>0</v>
      </c>
      <c r="D18" s="105">
        <f>Hundegger!E15</f>
        <v>0</v>
      </c>
    </row>
    <row r="19" spans="1:4" x14ac:dyDescent="0.3">
      <c r="A19" s="102" t="s">
        <v>44</v>
      </c>
      <c r="B19" s="102" t="s">
        <v>49</v>
      </c>
      <c r="C19" s="106">
        <f>'Montage petite série'!B15</f>
        <v>0</v>
      </c>
      <c r="D19" s="106">
        <f>'Montage petite série'!E15</f>
        <v>0</v>
      </c>
    </row>
    <row r="20" spans="1:4" x14ac:dyDescent="0.3">
      <c r="A20" s="103"/>
      <c r="B20" s="103" t="s">
        <v>56</v>
      </c>
      <c r="C20" s="107">
        <f>'Montage petite série'!B11</f>
        <v>0</v>
      </c>
      <c r="D20" s="107">
        <f>'Montage petite série'!E11</f>
        <v>0</v>
      </c>
    </row>
    <row r="21" spans="1:4" x14ac:dyDescent="0.3">
      <c r="A21" s="104"/>
      <c r="B21" s="105" t="s">
        <v>32</v>
      </c>
      <c r="C21" s="105">
        <f>'Montage petite série'!B7</f>
        <v>0</v>
      </c>
      <c r="D21" s="105">
        <f>'Montage petite série'!E7</f>
        <v>0</v>
      </c>
    </row>
  </sheetData>
  <mergeCells count="1">
    <mergeCell ref="G8:G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60"/>
  <sheetViews>
    <sheetView topLeftCell="A31" workbookViewId="0">
      <selection activeCell="K52" sqref="K52"/>
    </sheetView>
  </sheetViews>
  <sheetFormatPr baseColWidth="10" defaultRowHeight="14.4" x14ac:dyDescent="0.3"/>
  <cols>
    <col min="1" max="1" width="5.21875" style="2" customWidth="1"/>
    <col min="2" max="2" width="18.6640625" style="44" customWidth="1"/>
    <col min="3" max="3" width="17.109375" style="2" customWidth="1"/>
    <col min="4" max="16384" width="11.5546875" style="2"/>
  </cols>
  <sheetData>
    <row r="1" spans="1:3" x14ac:dyDescent="0.3">
      <c r="A1" s="40">
        <v>2019</v>
      </c>
      <c r="B1" s="41" t="s">
        <v>0</v>
      </c>
      <c r="C1" s="42">
        <f>DATE(A1,1,1)</f>
        <v>43466</v>
      </c>
    </row>
    <row r="2" spans="1:3" x14ac:dyDescent="0.3">
      <c r="A2" s="43"/>
      <c r="B2" s="41" t="s">
        <v>1</v>
      </c>
      <c r="C2" s="42">
        <f>ROUND(DATE(A1,4,MOD(234-11*MOD(A1,19),30))/7,0)*7-6</f>
        <v>43576</v>
      </c>
    </row>
    <row r="3" spans="1:3" x14ac:dyDescent="0.3">
      <c r="A3" s="43"/>
      <c r="B3" s="41" t="s">
        <v>2</v>
      </c>
      <c r="C3" s="42">
        <f>C2+1</f>
        <v>43577</v>
      </c>
    </row>
    <row r="4" spans="1:3" x14ac:dyDescent="0.3">
      <c r="A4" s="43"/>
      <c r="B4" s="41" t="s">
        <v>3</v>
      </c>
      <c r="C4" s="42">
        <f>DATE(A1,5,1)</f>
        <v>43586</v>
      </c>
    </row>
    <row r="5" spans="1:3" x14ac:dyDescent="0.3">
      <c r="A5" s="43"/>
      <c r="B5" s="41" t="s">
        <v>4</v>
      </c>
      <c r="C5" s="42">
        <f>DATE(A1,5,8)</f>
        <v>43593</v>
      </c>
    </row>
    <row r="6" spans="1:3" x14ac:dyDescent="0.3">
      <c r="A6" s="43"/>
      <c r="B6" s="41" t="s">
        <v>5</v>
      </c>
      <c r="C6" s="42">
        <f>C2+39</f>
        <v>43615</v>
      </c>
    </row>
    <row r="7" spans="1:3" x14ac:dyDescent="0.3">
      <c r="A7" s="43"/>
      <c r="B7" s="41" t="s">
        <v>6</v>
      </c>
      <c r="C7" s="42">
        <f>C2+50</f>
        <v>43626</v>
      </c>
    </row>
    <row r="8" spans="1:3" x14ac:dyDescent="0.3">
      <c r="A8" s="43"/>
      <c r="B8" s="41" t="s">
        <v>7</v>
      </c>
      <c r="C8" s="42">
        <f>DATE(A1,7,14)</f>
        <v>43660</v>
      </c>
    </row>
    <row r="9" spans="1:3" x14ac:dyDescent="0.3">
      <c r="A9" s="43"/>
      <c r="B9" s="41" t="s">
        <v>8</v>
      </c>
      <c r="C9" s="42">
        <f>DATE(A1,8,15)</f>
        <v>43692</v>
      </c>
    </row>
    <row r="10" spans="1:3" x14ac:dyDescent="0.3">
      <c r="A10" s="43"/>
      <c r="B10" s="41" t="s">
        <v>9</v>
      </c>
      <c r="C10" s="42">
        <f>DATE(A1,11,1)</f>
        <v>43770</v>
      </c>
    </row>
    <row r="11" spans="1:3" x14ac:dyDescent="0.3">
      <c r="A11" s="43"/>
      <c r="B11" s="41" t="s">
        <v>10</v>
      </c>
      <c r="C11" s="42">
        <f>DATE(A1,11,11)</f>
        <v>43780</v>
      </c>
    </row>
    <row r="12" spans="1:3" x14ac:dyDescent="0.3">
      <c r="A12" s="43"/>
      <c r="B12" s="41" t="s">
        <v>11</v>
      </c>
      <c r="C12" s="42">
        <f>DATE(A1,12,25)</f>
        <v>43824</v>
      </c>
    </row>
    <row r="13" spans="1:3" x14ac:dyDescent="0.3">
      <c r="A13" s="40">
        <f>+A1+1</f>
        <v>2020</v>
      </c>
      <c r="B13" s="41" t="s">
        <v>0</v>
      </c>
      <c r="C13" s="42">
        <f>DATE(A13,1,1)</f>
        <v>43831</v>
      </c>
    </row>
    <row r="14" spans="1:3" x14ac:dyDescent="0.3">
      <c r="A14" s="43"/>
      <c r="B14" s="41" t="s">
        <v>1</v>
      </c>
      <c r="C14" s="42">
        <f>ROUND(DATE(A13,4,MOD(234-11*MOD(A13,19),30))/7,0)*7-6</f>
        <v>43933</v>
      </c>
    </row>
    <row r="15" spans="1:3" x14ac:dyDescent="0.3">
      <c r="A15" s="43"/>
      <c r="B15" s="41" t="s">
        <v>2</v>
      </c>
      <c r="C15" s="42">
        <f>C14+1</f>
        <v>43934</v>
      </c>
    </row>
    <row r="16" spans="1:3" x14ac:dyDescent="0.3">
      <c r="A16" s="43"/>
      <c r="B16" s="41" t="s">
        <v>3</v>
      </c>
      <c r="C16" s="42">
        <f>DATE(A13,5,1)</f>
        <v>43952</v>
      </c>
    </row>
    <row r="17" spans="1:3" x14ac:dyDescent="0.3">
      <c r="A17" s="43"/>
      <c r="B17" s="41" t="s">
        <v>4</v>
      </c>
      <c r="C17" s="42">
        <f>DATE(A13,5,8)</f>
        <v>43959</v>
      </c>
    </row>
    <row r="18" spans="1:3" x14ac:dyDescent="0.3">
      <c r="A18" s="43"/>
      <c r="B18" s="41" t="s">
        <v>5</v>
      </c>
      <c r="C18" s="42">
        <f>C14+39</f>
        <v>43972</v>
      </c>
    </row>
    <row r="19" spans="1:3" x14ac:dyDescent="0.3">
      <c r="A19" s="43"/>
      <c r="B19" s="41" t="s">
        <v>6</v>
      </c>
      <c r="C19" s="42">
        <f>C14+50</f>
        <v>43983</v>
      </c>
    </row>
    <row r="20" spans="1:3" x14ac:dyDescent="0.3">
      <c r="A20" s="43"/>
      <c r="B20" s="41" t="s">
        <v>7</v>
      </c>
      <c r="C20" s="42">
        <f>DATE(A13,7,14)</f>
        <v>44026</v>
      </c>
    </row>
    <row r="21" spans="1:3" x14ac:dyDescent="0.3">
      <c r="A21" s="43"/>
      <c r="B21" s="41" t="s">
        <v>8</v>
      </c>
      <c r="C21" s="42">
        <f>DATE(A13,8,15)</f>
        <v>44058</v>
      </c>
    </row>
    <row r="22" spans="1:3" x14ac:dyDescent="0.3">
      <c r="A22" s="43"/>
      <c r="B22" s="41" t="s">
        <v>9</v>
      </c>
      <c r="C22" s="42">
        <f>DATE(A13,11,1)</f>
        <v>44136</v>
      </c>
    </row>
    <row r="23" spans="1:3" x14ac:dyDescent="0.3">
      <c r="A23" s="43"/>
      <c r="B23" s="41" t="s">
        <v>10</v>
      </c>
      <c r="C23" s="42">
        <f>DATE(A13,11,11)</f>
        <v>44146</v>
      </c>
    </row>
    <row r="24" spans="1:3" x14ac:dyDescent="0.3">
      <c r="A24" s="43"/>
      <c r="B24" s="41" t="s">
        <v>11</v>
      </c>
      <c r="C24" s="42">
        <f>DATE(A13,12,25)</f>
        <v>44190</v>
      </c>
    </row>
    <row r="25" spans="1:3" x14ac:dyDescent="0.3">
      <c r="A25" s="40">
        <f>+A13+1</f>
        <v>2021</v>
      </c>
      <c r="B25" s="41" t="s">
        <v>0</v>
      </c>
      <c r="C25" s="42">
        <f>DATE(A25,1,1)</f>
        <v>44197</v>
      </c>
    </row>
    <row r="26" spans="1:3" x14ac:dyDescent="0.3">
      <c r="A26" s="43"/>
      <c r="B26" s="41" t="s">
        <v>1</v>
      </c>
      <c r="C26" s="42">
        <f>ROUND(DATE(A25,4,MOD(234-11*MOD(A25,19),30))/7,0)*7-6</f>
        <v>44290</v>
      </c>
    </row>
    <row r="27" spans="1:3" x14ac:dyDescent="0.3">
      <c r="A27" s="43"/>
      <c r="B27" s="41" t="s">
        <v>2</v>
      </c>
      <c r="C27" s="42">
        <f>C26+1</f>
        <v>44291</v>
      </c>
    </row>
    <row r="28" spans="1:3" x14ac:dyDescent="0.3">
      <c r="A28" s="43"/>
      <c r="B28" s="41" t="s">
        <v>3</v>
      </c>
      <c r="C28" s="42">
        <f>DATE(A25,5,1)</f>
        <v>44317</v>
      </c>
    </row>
    <row r="29" spans="1:3" x14ac:dyDescent="0.3">
      <c r="A29" s="43"/>
      <c r="B29" s="41" t="s">
        <v>4</v>
      </c>
      <c r="C29" s="42">
        <f>DATE(A25,5,8)</f>
        <v>44324</v>
      </c>
    </row>
    <row r="30" spans="1:3" x14ac:dyDescent="0.3">
      <c r="A30" s="43"/>
      <c r="B30" s="41" t="s">
        <v>5</v>
      </c>
      <c r="C30" s="42">
        <f>C26+39</f>
        <v>44329</v>
      </c>
    </row>
    <row r="31" spans="1:3" x14ac:dyDescent="0.3">
      <c r="A31" s="43"/>
      <c r="B31" s="41" t="s">
        <v>6</v>
      </c>
      <c r="C31" s="42">
        <f>C26+50</f>
        <v>44340</v>
      </c>
    </row>
    <row r="32" spans="1:3" x14ac:dyDescent="0.3">
      <c r="A32" s="43"/>
      <c r="B32" s="41" t="s">
        <v>7</v>
      </c>
      <c r="C32" s="42">
        <f>DATE(A25,7,14)</f>
        <v>44391</v>
      </c>
    </row>
    <row r="33" spans="1:3" x14ac:dyDescent="0.3">
      <c r="A33" s="43"/>
      <c r="B33" s="41" t="s">
        <v>8</v>
      </c>
      <c r="C33" s="42">
        <f>DATE(A25,8,15)</f>
        <v>44423</v>
      </c>
    </row>
    <row r="34" spans="1:3" x14ac:dyDescent="0.3">
      <c r="A34" s="43"/>
      <c r="B34" s="41" t="s">
        <v>9</v>
      </c>
      <c r="C34" s="42">
        <f>DATE(A25,11,1)</f>
        <v>44501</v>
      </c>
    </row>
    <row r="35" spans="1:3" x14ac:dyDescent="0.3">
      <c r="A35" s="43"/>
      <c r="B35" s="41" t="s">
        <v>10</v>
      </c>
      <c r="C35" s="42">
        <f>DATE(A25,11,11)</f>
        <v>44511</v>
      </c>
    </row>
    <row r="36" spans="1:3" x14ac:dyDescent="0.3">
      <c r="A36" s="43"/>
      <c r="B36" s="41" t="s">
        <v>11</v>
      </c>
      <c r="C36" s="42">
        <f>DATE(A25,12,25)</f>
        <v>44555</v>
      </c>
    </row>
    <row r="37" spans="1:3" x14ac:dyDescent="0.3">
      <c r="A37" s="40">
        <f>+A25+1</f>
        <v>2022</v>
      </c>
      <c r="B37" s="41" t="s">
        <v>0</v>
      </c>
      <c r="C37" s="42">
        <f>DATE(A37,1,1)</f>
        <v>44562</v>
      </c>
    </row>
    <row r="38" spans="1:3" x14ac:dyDescent="0.3">
      <c r="A38" s="43"/>
      <c r="B38" s="41" t="s">
        <v>1</v>
      </c>
      <c r="C38" s="42">
        <f>ROUND(DATE(A37,4,MOD(234-11*MOD(A37,19),30))/7,0)*7-6</f>
        <v>44668</v>
      </c>
    </row>
    <row r="39" spans="1:3" x14ac:dyDescent="0.3">
      <c r="A39" s="43"/>
      <c r="B39" s="41" t="s">
        <v>2</v>
      </c>
      <c r="C39" s="42">
        <f>C38+1</f>
        <v>44669</v>
      </c>
    </row>
    <row r="40" spans="1:3" x14ac:dyDescent="0.3">
      <c r="A40" s="43"/>
      <c r="B40" s="41" t="s">
        <v>3</v>
      </c>
      <c r="C40" s="42">
        <f>DATE(A37,5,1)</f>
        <v>44682</v>
      </c>
    </row>
    <row r="41" spans="1:3" x14ac:dyDescent="0.3">
      <c r="A41" s="43"/>
      <c r="B41" s="41" t="s">
        <v>4</v>
      </c>
      <c r="C41" s="42">
        <f>DATE(A37,5,8)</f>
        <v>44689</v>
      </c>
    </row>
    <row r="42" spans="1:3" x14ac:dyDescent="0.3">
      <c r="A42" s="43"/>
      <c r="B42" s="41" t="s">
        <v>5</v>
      </c>
      <c r="C42" s="42">
        <f>C38+39</f>
        <v>44707</v>
      </c>
    </row>
    <row r="43" spans="1:3" x14ac:dyDescent="0.3">
      <c r="A43" s="43"/>
      <c r="B43" s="41" t="s">
        <v>6</v>
      </c>
      <c r="C43" s="42">
        <f>C38+50</f>
        <v>44718</v>
      </c>
    </row>
    <row r="44" spans="1:3" x14ac:dyDescent="0.3">
      <c r="A44" s="43"/>
      <c r="B44" s="41" t="s">
        <v>7</v>
      </c>
      <c r="C44" s="42">
        <f>DATE(A37,7,14)</f>
        <v>44756</v>
      </c>
    </row>
    <row r="45" spans="1:3" x14ac:dyDescent="0.3">
      <c r="A45" s="43"/>
      <c r="B45" s="41" t="s">
        <v>8</v>
      </c>
      <c r="C45" s="42">
        <f>DATE(A37,8,15)</f>
        <v>44788</v>
      </c>
    </row>
    <row r="46" spans="1:3" x14ac:dyDescent="0.3">
      <c r="A46" s="43"/>
      <c r="B46" s="41" t="s">
        <v>9</v>
      </c>
      <c r="C46" s="42">
        <f>DATE(A37,11,1)</f>
        <v>44866</v>
      </c>
    </row>
    <row r="47" spans="1:3" x14ac:dyDescent="0.3">
      <c r="A47" s="43"/>
      <c r="B47" s="41" t="s">
        <v>10</v>
      </c>
      <c r="C47" s="42">
        <f>DATE(A37,11,11)</f>
        <v>44876</v>
      </c>
    </row>
    <row r="48" spans="1:3" x14ac:dyDescent="0.3">
      <c r="A48" s="43"/>
      <c r="B48" s="41" t="s">
        <v>11</v>
      </c>
      <c r="C48" s="42">
        <f>DATE(A37,12,25)</f>
        <v>44920</v>
      </c>
    </row>
    <row r="49" spans="1:3" x14ac:dyDescent="0.3">
      <c r="A49" s="40">
        <f>+A37+1</f>
        <v>2023</v>
      </c>
      <c r="B49" s="41" t="s">
        <v>0</v>
      </c>
      <c r="C49" s="42">
        <f>DATE(A49,1,1)</f>
        <v>44927</v>
      </c>
    </row>
    <row r="50" spans="1:3" x14ac:dyDescent="0.3">
      <c r="A50" s="43"/>
      <c r="B50" s="41" t="s">
        <v>1</v>
      </c>
      <c r="C50" s="42">
        <f>ROUND(DATE(A49,4,MOD(234-11*MOD(A49,19),30))/7,0)*7-6</f>
        <v>45025</v>
      </c>
    </row>
    <row r="51" spans="1:3" x14ac:dyDescent="0.3">
      <c r="A51" s="43"/>
      <c r="B51" s="41" t="s">
        <v>2</v>
      </c>
      <c r="C51" s="42">
        <f>C50+1</f>
        <v>45026</v>
      </c>
    </row>
    <row r="52" spans="1:3" x14ac:dyDescent="0.3">
      <c r="A52" s="43"/>
      <c r="B52" s="41" t="s">
        <v>3</v>
      </c>
      <c r="C52" s="42">
        <f>DATE(A49,5,1)</f>
        <v>45047</v>
      </c>
    </row>
    <row r="53" spans="1:3" x14ac:dyDescent="0.3">
      <c r="A53" s="43"/>
      <c r="B53" s="41" t="s">
        <v>4</v>
      </c>
      <c r="C53" s="42">
        <f>DATE(A49,5,8)</f>
        <v>45054</v>
      </c>
    </row>
    <row r="54" spans="1:3" x14ac:dyDescent="0.3">
      <c r="A54" s="43"/>
      <c r="B54" s="41" t="s">
        <v>5</v>
      </c>
      <c r="C54" s="42">
        <f>C50+39</f>
        <v>45064</v>
      </c>
    </row>
    <row r="55" spans="1:3" x14ac:dyDescent="0.3">
      <c r="A55" s="43"/>
      <c r="B55" s="41" t="s">
        <v>6</v>
      </c>
      <c r="C55" s="42">
        <f>C50+50</f>
        <v>45075</v>
      </c>
    </row>
    <row r="56" spans="1:3" x14ac:dyDescent="0.3">
      <c r="A56" s="43"/>
      <c r="B56" s="41" t="s">
        <v>7</v>
      </c>
      <c r="C56" s="42">
        <f>DATE(A49,7,14)</f>
        <v>45121</v>
      </c>
    </row>
    <row r="57" spans="1:3" x14ac:dyDescent="0.3">
      <c r="A57" s="43"/>
      <c r="B57" s="41" t="s">
        <v>8</v>
      </c>
      <c r="C57" s="42">
        <f>DATE(A49,8,15)</f>
        <v>45153</v>
      </c>
    </row>
    <row r="58" spans="1:3" x14ac:dyDescent="0.3">
      <c r="A58" s="43"/>
      <c r="B58" s="41" t="s">
        <v>9</v>
      </c>
      <c r="C58" s="42">
        <f>DATE(A49,11,1)</f>
        <v>45231</v>
      </c>
    </row>
    <row r="59" spans="1:3" x14ac:dyDescent="0.3">
      <c r="A59" s="43"/>
      <c r="B59" s="41" t="s">
        <v>10</v>
      </c>
      <c r="C59" s="42">
        <f>DATE(A49,11,11)</f>
        <v>45241</v>
      </c>
    </row>
    <row r="60" spans="1:3" x14ac:dyDescent="0.3">
      <c r="A60" s="43"/>
      <c r="B60" s="41" t="s">
        <v>11</v>
      </c>
      <c r="C60" s="42">
        <f>DATE(A49,12,25)</f>
        <v>45285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Info chantier</vt:lpstr>
      <vt:lpstr>Hundegger</vt:lpstr>
      <vt:lpstr>Cyber</vt:lpstr>
      <vt:lpstr>Montage petite série</vt:lpstr>
      <vt:lpstr>Montage grande série</vt:lpstr>
      <vt:lpstr>Relevé de temps</vt:lpstr>
      <vt:lpstr>Horaires</vt:lpstr>
      <vt:lpstr>Jours fériés</vt:lpstr>
      <vt:lpstr>DebT1</vt:lpstr>
      <vt:lpstr>DebT2</vt:lpstr>
      <vt:lpstr>DP</vt:lpstr>
      <vt:lpstr>DurT1</vt:lpstr>
      <vt:lpstr>DurT2</vt:lpstr>
      <vt:lpstr>FinT1</vt:lpstr>
      <vt:lpstr>FinT2</vt:lpstr>
      <vt:lpstr>FP</vt:lpstr>
      <vt:lpstr>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Clément</cp:lastModifiedBy>
  <dcterms:created xsi:type="dcterms:W3CDTF">2019-07-10T09:46:36Z</dcterms:created>
  <dcterms:modified xsi:type="dcterms:W3CDTF">2019-07-12T09:08:28Z</dcterms:modified>
</cp:coreProperties>
</file>