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5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ément\Desktop\Stage\Travaux\Mise en place relevé de production\Exemple\"/>
    </mc:Choice>
  </mc:AlternateContent>
  <xr:revisionPtr revIDLastSave="0" documentId="8_{BE143A78-257B-4423-A7A7-4A63D4194BA3}" xr6:coauthVersionLast="41" xr6:coauthVersionMax="41" xr10:uidLastSave="{00000000-0000-0000-0000-000000000000}"/>
  <bookViews>
    <workbookView xWindow="-108" yWindow="-108" windowWidth="23256" windowHeight="12576" tabRatio="796" xr2:uid="{00000000-000D-0000-FFFF-FFFF00000000}"/>
  </bookViews>
  <sheets>
    <sheet name="Info chantier" sheetId="10" r:id="rId1"/>
    <sheet name="Récup" sheetId="12" r:id="rId2"/>
    <sheet name="Hundegger" sheetId="6" r:id="rId3"/>
    <sheet name="Cyber" sheetId="5" r:id="rId4"/>
    <sheet name="Coupe spéciale" sheetId="11" r:id="rId5"/>
    <sheet name="Montage petite série" sheetId="7" r:id="rId6"/>
    <sheet name="Montage grande série" sheetId="8" r:id="rId7"/>
    <sheet name="Relevé de temps" sheetId="9" r:id="rId8"/>
    <sheet name="Horaires" sheetId="3" state="hidden" r:id="rId9"/>
    <sheet name="Jours fériés" sheetId="2" state="hidden" r:id="rId10"/>
  </sheets>
  <definedNames>
    <definedName name="DebT1" localSheetId="3">#REF!</definedName>
    <definedName name="DebT1" localSheetId="2">#REF!</definedName>
    <definedName name="DebT1" localSheetId="6">#REF!</definedName>
    <definedName name="DebT1" localSheetId="5">#REF!</definedName>
    <definedName name="DebT1" localSheetId="7">#REF!</definedName>
    <definedName name="DebT1">Horaires!$C$3</definedName>
    <definedName name="DebT2" localSheetId="3">#REF!</definedName>
    <definedName name="DebT2" localSheetId="2">#REF!</definedName>
    <definedName name="DebT2" localSheetId="6">#REF!</definedName>
    <definedName name="DebT2" localSheetId="5">#REF!</definedName>
    <definedName name="DebT2" localSheetId="7">#REF!</definedName>
    <definedName name="DebT2">Horaires!$C$4</definedName>
    <definedName name="DP" localSheetId="3">#REF!</definedName>
    <definedName name="DP" localSheetId="2">#REF!</definedName>
    <definedName name="DP" localSheetId="6">#REF!</definedName>
    <definedName name="DP" localSheetId="5">#REF!</definedName>
    <definedName name="DP" localSheetId="7">#REF!</definedName>
    <definedName name="DP">Horaires!$C$1</definedName>
    <definedName name="DurT1" localSheetId="3">#REF!</definedName>
    <definedName name="DurT1" localSheetId="2">#REF!</definedName>
    <definedName name="DurT1" localSheetId="6">#REF!</definedName>
    <definedName name="DurT1" localSheetId="5">#REF!</definedName>
    <definedName name="DurT1" localSheetId="7">#REF!</definedName>
    <definedName name="DurT1">Horaires!$E$3</definedName>
    <definedName name="DurT2" localSheetId="3">#REF!</definedName>
    <definedName name="DurT2" localSheetId="2">#REF!</definedName>
    <definedName name="DurT2" localSheetId="6">#REF!</definedName>
    <definedName name="DurT2" localSheetId="5">#REF!</definedName>
    <definedName name="DurT2" localSheetId="7">#REF!</definedName>
    <definedName name="DurT2">Horaires!$E$4</definedName>
    <definedName name="FinT1" localSheetId="3">#REF!</definedName>
    <definedName name="FinT1" localSheetId="2">#REF!</definedName>
    <definedName name="FinT1" localSheetId="6">#REF!</definedName>
    <definedName name="FinT1" localSheetId="5">#REF!</definedName>
    <definedName name="FinT1" localSheetId="7">#REF!</definedName>
    <definedName name="FinT1">Horaires!$D$3</definedName>
    <definedName name="FinT2" localSheetId="3">#REF!</definedName>
    <definedName name="FinT2" localSheetId="2">#REF!</definedName>
    <definedName name="FinT2" localSheetId="6">#REF!</definedName>
    <definedName name="FinT2" localSheetId="5">#REF!</definedName>
    <definedName name="FinT2" localSheetId="7">#REF!</definedName>
    <definedName name="FinT2">Horaires!$D$4</definedName>
    <definedName name="FP" localSheetId="3">#REF!</definedName>
    <definedName name="FP" localSheetId="2">#REF!</definedName>
    <definedName name="FP" localSheetId="6">#REF!</definedName>
    <definedName name="FP" localSheetId="5">#REF!</definedName>
    <definedName name="FP" localSheetId="7">#REF!</definedName>
    <definedName name="FP">Horaires!$D$1</definedName>
    <definedName name="JF">'Jours fériés'!$C$1:$C$60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12" l="1"/>
  <c r="E10" i="8" l="1"/>
  <c r="D25" i="3" s="1"/>
  <c r="B10" i="8"/>
  <c r="C25" i="3" s="1"/>
  <c r="G12" i="8" l="1"/>
  <c r="K37" i="9"/>
  <c r="I37" i="9"/>
  <c r="E6" i="9"/>
  <c r="B6" i="9"/>
  <c r="A12" i="3" l="1"/>
  <c r="B7" i="11"/>
  <c r="C22" i="3" s="1"/>
  <c r="E7" i="11"/>
  <c r="B11" i="11"/>
  <c r="C23" i="3" s="1"/>
  <c r="E11" i="11"/>
  <c r="D23" i="3" s="1"/>
  <c r="E5" i="5"/>
  <c r="B5" i="5"/>
  <c r="K31" i="9"/>
  <c r="K25" i="9"/>
  <c r="D19" i="9"/>
  <c r="D9" i="9"/>
  <c r="B7" i="7"/>
  <c r="B11" i="7"/>
  <c r="B15" i="6"/>
  <c r="E11" i="6"/>
  <c r="E7" i="6"/>
  <c r="E5" i="8"/>
  <c r="B5" i="8"/>
  <c r="E15" i="7"/>
  <c r="B7" i="6"/>
  <c r="B11" i="6"/>
  <c r="E11" i="7"/>
  <c r="E7" i="7"/>
  <c r="B15" i="7"/>
  <c r="E15" i="6"/>
  <c r="E32" i="9" l="1"/>
  <c r="D24" i="3"/>
  <c r="B32" i="9"/>
  <c r="C24" i="3"/>
  <c r="B38" i="9"/>
  <c r="G11" i="11"/>
  <c r="G7" i="11"/>
  <c r="D22" i="3"/>
  <c r="E38" i="9" s="1"/>
  <c r="H1" i="11"/>
  <c r="G1" i="11"/>
  <c r="C1" i="11"/>
  <c r="A1" i="11"/>
  <c r="H7" i="11" l="1"/>
  <c r="B12" i="3" s="1"/>
  <c r="D12" i="3" s="1"/>
  <c r="H1" i="8"/>
  <c r="C12" i="3" l="1"/>
  <c r="E12" i="3"/>
  <c r="E18" i="8"/>
  <c r="G1" i="8"/>
  <c r="G1" i="7"/>
  <c r="G1" i="5"/>
  <c r="G1" i="6"/>
  <c r="C1" i="8"/>
  <c r="C1" i="7"/>
  <c r="C1" i="5"/>
  <c r="C1" i="6"/>
  <c r="F12" i="3" l="1"/>
  <c r="G39" i="9" s="1"/>
  <c r="I1" i="7"/>
  <c r="B28" i="3" l="1"/>
  <c r="C28" i="3" s="1"/>
  <c r="G7" i="7"/>
  <c r="K11" i="9" l="1"/>
  <c r="D21" i="3" l="1"/>
  <c r="D20" i="3"/>
  <c r="D19" i="3"/>
  <c r="E26" i="9" s="1"/>
  <c r="C21" i="3"/>
  <c r="C20" i="3"/>
  <c r="C19" i="3"/>
  <c r="D18" i="3"/>
  <c r="D17" i="3"/>
  <c r="D16" i="3"/>
  <c r="E16" i="9" s="1"/>
  <c r="C18" i="3"/>
  <c r="C17" i="3"/>
  <c r="C16" i="3"/>
  <c r="B16" i="9" s="1"/>
  <c r="B26" i="9" l="1"/>
  <c r="I1" i="9"/>
  <c r="G1" i="9"/>
  <c r="I1" i="6"/>
  <c r="I1" i="5"/>
  <c r="I31" i="9"/>
  <c r="I25" i="9"/>
  <c r="B19" i="9"/>
  <c r="B9" i="9"/>
  <c r="I21" i="6"/>
  <c r="K16" i="9" s="1"/>
  <c r="I22" i="6"/>
  <c r="K17" i="9" s="1"/>
  <c r="I23" i="6"/>
  <c r="K18" i="9" s="1"/>
  <c r="I24" i="6"/>
  <c r="K19" i="9" s="1"/>
  <c r="I25" i="6"/>
  <c r="K20" i="9" s="1"/>
  <c r="I26" i="6"/>
  <c r="K21" i="9" s="1"/>
  <c r="I20" i="6"/>
  <c r="K15" i="9" s="1"/>
  <c r="I27" i="6" l="1"/>
  <c r="C1" i="9" l="1"/>
  <c r="E1" i="9"/>
  <c r="K22" i="9"/>
  <c r="D10" i="10" s="1"/>
  <c r="C2" i="12" s="1"/>
  <c r="A1" i="9"/>
  <c r="A1" i="8"/>
  <c r="A1" i="7"/>
  <c r="E21" i="7"/>
  <c r="E23" i="7"/>
  <c r="E25" i="7"/>
  <c r="I12" i="5"/>
  <c r="K5" i="9" s="1"/>
  <c r="I13" i="5"/>
  <c r="K6" i="9" s="1"/>
  <c r="I14" i="5"/>
  <c r="K7" i="9" s="1"/>
  <c r="I15" i="5"/>
  <c r="K8" i="9" s="1"/>
  <c r="I16" i="5"/>
  <c r="K9" i="9" s="1"/>
  <c r="I17" i="5"/>
  <c r="K10" i="9" s="1"/>
  <c r="K12" i="9" s="1"/>
  <c r="I18" i="5"/>
  <c r="G7" i="8" l="1"/>
  <c r="B11" i="3" s="1"/>
  <c r="F21" i="7"/>
  <c r="I19" i="5"/>
  <c r="E4" i="3"/>
  <c r="E3" i="3"/>
  <c r="G15" i="6" l="1"/>
  <c r="G11" i="6"/>
  <c r="B29" i="3"/>
  <c r="C29" i="3" s="1"/>
  <c r="G7" i="5" s="1"/>
  <c r="B9" i="3" s="1"/>
  <c r="G7" i="6"/>
  <c r="C11" i="3"/>
  <c r="E11" i="3"/>
  <c r="D11" i="3"/>
  <c r="G15" i="7"/>
  <c r="G11" i="7"/>
  <c r="A13" i="2"/>
  <c r="C23" i="2" s="1"/>
  <c r="C12" i="2"/>
  <c r="C11" i="2"/>
  <c r="C10" i="2"/>
  <c r="C9" i="2"/>
  <c r="C8" i="2"/>
  <c r="C5" i="2"/>
  <c r="C4" i="2"/>
  <c r="C2" i="2"/>
  <c r="C6" i="2" s="1"/>
  <c r="C1" i="2"/>
  <c r="H7" i="6" l="1"/>
  <c r="B8" i="3" s="1"/>
  <c r="C8" i="3" s="1"/>
  <c r="D9" i="3"/>
  <c r="E9" i="3"/>
  <c r="C9" i="3"/>
  <c r="H7" i="7"/>
  <c r="B10" i="3" s="1"/>
  <c r="F11" i="3"/>
  <c r="G33" i="9" s="1"/>
  <c r="C16" i="2"/>
  <c r="C20" i="2"/>
  <c r="C24" i="2"/>
  <c r="C17" i="2"/>
  <c r="A25" i="2"/>
  <c r="C3" i="2"/>
  <c r="C7" i="2"/>
  <c r="C14" i="2"/>
  <c r="C22" i="2"/>
  <c r="C13" i="2"/>
  <c r="C21" i="2"/>
  <c r="D8" i="3" l="1"/>
  <c r="E8" i="3"/>
  <c r="F9" i="3"/>
  <c r="G7" i="9" s="1"/>
  <c r="C10" i="3"/>
  <c r="D10" i="3"/>
  <c r="D7" i="10"/>
  <c r="E10" i="3"/>
  <c r="C19" i="2"/>
  <c r="C15" i="2"/>
  <c r="C18" i="2"/>
  <c r="C34" i="2"/>
  <c r="C26" i="2"/>
  <c r="C36" i="2"/>
  <c r="C28" i="2"/>
  <c r="A37" i="2"/>
  <c r="C33" i="2"/>
  <c r="C29" i="2"/>
  <c r="C25" i="2"/>
  <c r="C32" i="2"/>
  <c r="C35" i="2"/>
  <c r="F8" i="3" l="1"/>
  <c r="J3" i="11" s="1"/>
  <c r="J1" i="8"/>
  <c r="J1" i="11"/>
  <c r="K1" i="9"/>
  <c r="K1" i="6"/>
  <c r="F10" i="3"/>
  <c r="K1" i="7"/>
  <c r="K1" i="5"/>
  <c r="A49" i="2"/>
  <c r="C45" i="2"/>
  <c r="C41" i="2"/>
  <c r="C37" i="2"/>
  <c r="C48" i="2"/>
  <c r="C44" i="2"/>
  <c r="C40" i="2"/>
  <c r="C47" i="2"/>
  <c r="C46" i="2"/>
  <c r="C38" i="2"/>
  <c r="C30" i="2"/>
  <c r="C31" i="2"/>
  <c r="C27" i="2"/>
  <c r="G8" i="3" l="1"/>
  <c r="G17" i="9"/>
  <c r="G27" i="9"/>
  <c r="C39" i="2"/>
  <c r="C43" i="2"/>
  <c r="C42" i="2"/>
  <c r="C60" i="2"/>
  <c r="C56" i="2"/>
  <c r="C52" i="2"/>
  <c r="C59" i="2"/>
  <c r="C58" i="2"/>
  <c r="C50" i="2"/>
  <c r="C57" i="2"/>
  <c r="C53" i="2"/>
  <c r="C49" i="2"/>
  <c r="K3" i="6" l="1"/>
  <c r="M1" i="9"/>
  <c r="G7" i="10"/>
  <c r="B2" i="12" s="1"/>
  <c r="K3" i="5"/>
  <c r="J3" i="8"/>
  <c r="K3" i="7"/>
  <c r="C55" i="2"/>
  <c r="C51" i="2"/>
  <c r="C54" i="2"/>
</calcChain>
</file>

<file path=xl/sharedStrings.xml><?xml version="1.0" encoding="utf-8"?>
<sst xmlns="http://schemas.openxmlformats.org/spreadsheetml/2006/main" count="219" uniqueCount="96">
  <si>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</si>
  <si>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</si>
  <si>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</si>
  <si>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</si>
  <si>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</si>
  <si>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</si>
  <si>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</si>
  <si>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</si>
  <si>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</si>
  <si>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</si>
  <si>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</si>
  <si>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</si>
  <si>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vendredi</t>
  </si>
  <si>
    <t>pause</t>
  </si>
  <si>
    <t>lundi au jeudi</t>
  </si>
  <si>
    <t>type1</t>
  </si>
  <si>
    <t>type2</t>
  </si>
  <si>
    <t>Informations complémentaires :</t>
  </si>
  <si>
    <t>Heure supplémentaire (en minutes)</t>
  </si>
  <si>
    <t>Volume total</t>
  </si>
  <si>
    <t>Temps passé</t>
  </si>
  <si>
    <t>Cyber</t>
  </si>
  <si>
    <t xml:space="preserve">Référence chantier : </t>
  </si>
  <si>
    <t>Pénétrations</t>
  </si>
  <si>
    <t>Croupes</t>
  </si>
  <si>
    <t>Fermettes</t>
  </si>
  <si>
    <t>Hundegger</t>
  </si>
  <si>
    <t xml:space="preserve">Informations complémentaires : </t>
  </si>
  <si>
    <t>Temps total passé</t>
  </si>
  <si>
    <t>Nombre à  refaire</t>
  </si>
  <si>
    <t>Pièce à refaire</t>
  </si>
  <si>
    <t>Montage petites séries</t>
  </si>
  <si>
    <t>Fermette</t>
  </si>
  <si>
    <t>Nombre à refaire</t>
  </si>
  <si>
    <t>Montage grandes séries</t>
  </si>
  <si>
    <t>Types de fermes :</t>
  </si>
  <si>
    <t>Heure supplémentaire</t>
  </si>
  <si>
    <t>Temps total</t>
  </si>
  <si>
    <t>Type de fermes :</t>
  </si>
  <si>
    <t>Référence chantier :</t>
  </si>
  <si>
    <t xml:space="preserve">Type de fermes : </t>
  </si>
  <si>
    <t>Heure supplaimentaire</t>
  </si>
  <si>
    <t>heure(s)</t>
  </si>
  <si>
    <t>minute(s)</t>
  </si>
  <si>
    <t>Montage petite série</t>
  </si>
  <si>
    <t>Nombre de jours</t>
  </si>
  <si>
    <t>Nombre d'heures</t>
  </si>
  <si>
    <t>Nombres de minutes</t>
  </si>
  <si>
    <t>Pénétration</t>
  </si>
  <si>
    <t>Temps total du chantier :</t>
  </si>
  <si>
    <t>Montage grande série</t>
  </si>
  <si>
    <t>type de pièce</t>
  </si>
  <si>
    <t>Croupe</t>
  </si>
  <si>
    <t>Indiquer le nombre de pièce à refaire par type et par chantier</t>
  </si>
  <si>
    <t>Date et heure de début</t>
  </si>
  <si>
    <t>Date et heure de fin</t>
  </si>
  <si>
    <t>Poste</t>
  </si>
  <si>
    <t>Type de pièce</t>
  </si>
  <si>
    <t>Temps total en minutes par poste</t>
  </si>
  <si>
    <t>Temps pris par le chantier</t>
  </si>
  <si>
    <t>Temps pris total</t>
  </si>
  <si>
    <t>Nombre de personne(s)</t>
  </si>
  <si>
    <t>Nombre e personne(s)</t>
  </si>
  <si>
    <t>Tableau des heures supplémantaires passées sur le chantier, personne ayant participées au chantiers et informations sur d'éventuelles précisions demandées ou problèmes rencontrés</t>
  </si>
  <si>
    <t>Coupe spéciale</t>
  </si>
  <si>
    <t>Moise</t>
  </si>
  <si>
    <t>Tableau des quantités de bois utilisés suivant leurs sections et leur longueur</t>
  </si>
  <si>
    <t>Tableau des heures supplémantaires passées sur le chantier, personne(s) ayant participée(s) au chantier et informations sur d'éventuelles précisions demandées ou problèmes rencontrés</t>
  </si>
  <si>
    <t>Début péné</t>
  </si>
  <si>
    <t>Début ferme</t>
  </si>
  <si>
    <t>Fin péné</t>
  </si>
  <si>
    <t>Fin croupe</t>
  </si>
  <si>
    <t>Fin ferme</t>
  </si>
  <si>
    <t>Début croupe</t>
  </si>
  <si>
    <t>Etrésillons</t>
  </si>
  <si>
    <t>Moises</t>
  </si>
  <si>
    <t>Début étré</t>
  </si>
  <si>
    <t>Début moises</t>
  </si>
  <si>
    <t>Fin moises</t>
  </si>
  <si>
    <t>Fin étrésillons</t>
  </si>
  <si>
    <t>Etrésillon</t>
  </si>
  <si>
    <t>Temps passé :</t>
  </si>
  <si>
    <t>Référence chantier / nom du chantier</t>
  </si>
  <si>
    <t>Temps en jours:h:min</t>
  </si>
  <si>
    <t>Quantité totale de bois utilisé :</t>
  </si>
  <si>
    <t>Début</t>
  </si>
  <si>
    <t>Fin</t>
  </si>
  <si>
    <t>Ouvrier 1</t>
  </si>
  <si>
    <t>Début 2</t>
  </si>
  <si>
    <t>Début 1</t>
  </si>
  <si>
    <t>Fin 1</t>
  </si>
  <si>
    <t>Fin 2</t>
  </si>
  <si>
    <t>Ouvrier 2</t>
  </si>
  <si>
    <t>Nom du chantier</t>
  </si>
  <si>
    <t>Temps en minutes</t>
  </si>
  <si>
    <t xml:space="preserve">Quantité de bois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</si>
</sst>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8" formatCode="#,##0.00\ &quot;€&quot;;[Red]\-#,##0.00\ &quot;€&quot;"/>
    <numFmt numFmtId="164" formatCode="ddd\ dd/mm/yyyy"/>
    <numFmt numFmtId="165" formatCode="m/d/yyyy\ hh:mm"/>
    <numFmt numFmtId="166" formatCode="dd:hh:mm"/>
    <numFmt numFmtId="167" formatCode="dd/mm\ hh:mm"/>
    <numFmt numFmtId="168" formatCode="0&quot;min&quot;"/>
    <numFmt numFmtId="169" formatCode="dd&quot;j&quot;:hh&quot;h&quot;:mm&quot;min&quot;"/>
    <numFmt numFmtId="170" formatCode="hh&quot;h&quot;:mm&quot;min&quot;"/>
    <numFmt numFmtId="171" formatCode="0&quot; min&quot;"/>
    <numFmt numFmtId="172" formatCode="dd&quot; j&quot;\ :\ hh&quot; h&quot;\ :\ mm&quot; min&quot;"/>
    <numFmt numFmtId="173" formatCode="dd&quot;j&quot;\ :hh&quot;h&quot;\ :mm&quot;min&quot;"/>
    <numFmt numFmtId="174" formatCode="000,000"/>
    <numFmt numFmtId="175" formatCode="h:mm;@"/>
    <numFmt numFmtId="176" formatCode="&quot;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54">
    <border>
      <left/>
      <right/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9">
    <xf numFmtId="0" fontId="0" fillId="0" borderId="0" xfId="0"/>
    <xf numFmtId="0" fontId="0" fillId="0" borderId="0" xfId="0" applyFont="1"/>
    <xf numFmtId="0" fontId="0" fillId="0" borderId="0" xfId="1" applyFont="1" applyFill="1" applyBorder="1" applyAlignment="1">
      <alignment vertical="center"/>
    </xf>
    <xf numFmtId="0" fontId="0" fillId="0" borderId="0" xfId="1" applyFont="1" applyFill="1" applyBorder="1"/>
    <xf numFmtId="0" fontId="0" fillId="0" borderId="13" xfId="1" applyFont="1" applyBorder="1"/>
    <xf numFmtId="0" fontId="0" fillId="0" borderId="14" xfId="1" applyFont="1" applyBorder="1"/>
    <xf numFmtId="0" fontId="0" fillId="0" borderId="0" xfId="1" applyFont="1" applyBorder="1" applyAlignment="1"/>
    <xf numFmtId="0" fontId="0" fillId="0" borderId="0" xfId="0" applyFont="1" applyBorder="1"/>
    <xf numFmtId="0" fontId="3" fillId="0" borderId="0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167" fontId="3" fillId="0" borderId="0" xfId="1" applyNumberFormat="1" applyFont="1" applyBorder="1" applyAlignment="1">
      <alignment horizontal="center" vertical="center"/>
    </xf>
    <xf numFmtId="166" fontId="3" fillId="0" borderId="0" xfId="1" applyNumberFormat="1" applyFont="1" applyBorder="1" applyAlignment="1">
      <alignment horizontal="center" vertical="center"/>
    </xf>
    <xf numFmtId="0" fontId="3" fillId="0" borderId="0" xfId="1" applyFont="1" applyFill="1" applyBorder="1" applyAlignment="1">
      <alignment vertical="top"/>
    </xf>
    <xf numFmtId="0" fontId="3" fillId="0" borderId="0" xfId="1" applyFont="1" applyFill="1" applyBorder="1" applyAlignment="1">
      <alignment horizontal="center" vertical="top"/>
    </xf>
    <xf numFmtId="0" fontId="3" fillId="0" borderId="0" xfId="1" applyFont="1" applyFill="1" applyAlignment="1">
      <alignment horizontal="left" vertical="top"/>
    </xf>
    <xf numFmtId="0" fontId="3" fillId="0" borderId="0" xfId="1" applyFont="1" applyFill="1" applyAlignment="1">
      <alignment horizontal="center" vertical="center"/>
    </xf>
    <xf numFmtId="166" fontId="3" fillId="0" borderId="0" xfId="1" applyNumberFormat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166" fontId="3" fillId="0" borderId="0" xfId="1" applyNumberFormat="1" applyFont="1" applyFill="1" applyBorder="1" applyAlignment="1">
      <alignment horizontal="center" vertical="center" wrapText="1"/>
    </xf>
    <xf numFmtId="167" fontId="3" fillId="0" borderId="0" xfId="1" applyNumberFormat="1" applyFont="1" applyAlignment="1">
      <alignment horizontal="center" vertical="center"/>
    </xf>
    <xf numFmtId="20" fontId="0" fillId="0" borderId="0" xfId="0" applyNumberFormat="1" applyFont="1"/>
    <xf numFmtId="0" fontId="4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right" indent="1"/>
    </xf>
    <xf numFmtId="164" fontId="0" fillId="0" borderId="0" xfId="0" applyNumberFormat="1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right" indent="1"/>
    </xf>
    <xf numFmtId="0" fontId="0" fillId="0" borderId="8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0" fillId="0" borderId="4" xfId="0" applyFont="1" applyBorder="1"/>
    <xf numFmtId="0" fontId="0" fillId="0" borderId="4" xfId="1" applyFont="1" applyBorder="1" applyAlignment="1">
      <alignment horizontal="center" vertical="center"/>
    </xf>
    <xf numFmtId="166" fontId="0" fillId="0" borderId="4" xfId="1" applyNumberFormat="1" applyFont="1" applyFill="1" applyBorder="1" applyAlignment="1">
      <alignment horizontal="center" vertical="center"/>
    </xf>
    <xf numFmtId="0" fontId="0" fillId="0" borderId="8" xfId="0" applyFont="1" applyBorder="1"/>
    <xf numFmtId="0" fontId="0" fillId="0" borderId="16" xfId="1" applyFont="1" applyBorder="1"/>
    <xf numFmtId="0" fontId="0" fillId="0" borderId="13" xfId="1" applyFont="1" applyFill="1" applyBorder="1"/>
    <xf numFmtId="0" fontId="0" fillId="0" borderId="16" xfId="1" applyFont="1" applyFill="1" applyBorder="1"/>
    <xf numFmtId="0" fontId="3" fillId="0" borderId="0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/>
    </xf>
    <xf numFmtId="0" fontId="3" fillId="0" borderId="8" xfId="1" applyFont="1" applyBorder="1" applyAlignment="1">
      <alignment vertical="top"/>
    </xf>
    <xf numFmtId="0" fontId="3" fillId="0" borderId="4" xfId="1" applyFont="1" applyFill="1" applyBorder="1" applyAlignment="1">
      <alignment horizontal="center" vertical="top"/>
    </xf>
    <xf numFmtId="0" fontId="3" fillId="0" borderId="3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21" fontId="3" fillId="0" borderId="2" xfId="1" applyNumberFormat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3" fillId="0" borderId="3" xfId="1" applyFont="1" applyBorder="1" applyAlignment="1">
      <alignment vertical="top"/>
    </xf>
    <xf numFmtId="0" fontId="3" fillId="0" borderId="20" xfId="1" applyFont="1" applyBorder="1" applyAlignment="1">
      <alignment vertical="center"/>
    </xf>
    <xf numFmtId="0" fontId="3" fillId="0" borderId="20" xfId="1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2" xfId="1" applyFont="1" applyFill="1" applyBorder="1" applyAlignment="1">
      <alignment vertical="top"/>
    </xf>
    <xf numFmtId="0" fontId="3" fillId="0" borderId="2" xfId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center" vertical="top"/>
    </xf>
    <xf numFmtId="166" fontId="3" fillId="0" borderId="2" xfId="1" applyNumberFormat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0" fillId="0" borderId="13" xfId="0" applyFont="1" applyBorder="1"/>
    <xf numFmtId="0" fontId="0" fillId="0" borderId="31" xfId="0" applyFont="1" applyBorder="1"/>
    <xf numFmtId="0" fontId="0" fillId="0" borderId="32" xfId="0" applyFont="1" applyBorder="1"/>
    <xf numFmtId="0" fontId="0" fillId="0" borderId="15" xfId="0" applyFont="1" applyBorder="1"/>
    <xf numFmtId="0" fontId="0" fillId="0" borderId="12" xfId="0" applyFont="1" applyBorder="1"/>
    <xf numFmtId="0" fontId="0" fillId="0" borderId="30" xfId="0" applyFont="1" applyBorder="1"/>
    <xf numFmtId="0" fontId="0" fillId="0" borderId="7" xfId="0" applyFont="1" applyBorder="1"/>
    <xf numFmtId="22" fontId="0" fillId="0" borderId="7" xfId="0" applyNumberFormat="1" applyFont="1" applyBorder="1"/>
    <xf numFmtId="22" fontId="0" fillId="0" borderId="12" xfId="0" applyNumberFormat="1" applyFont="1" applyBorder="1"/>
    <xf numFmtId="22" fontId="0" fillId="0" borderId="30" xfId="0" applyNumberFormat="1" applyFont="1" applyBorder="1"/>
    <xf numFmtId="166" fontId="0" fillId="0" borderId="12" xfId="0" applyNumberFormat="1" applyFont="1" applyBorder="1"/>
    <xf numFmtId="166" fontId="0" fillId="0" borderId="30" xfId="0" applyNumberFormat="1" applyFont="1" applyBorder="1"/>
    <xf numFmtId="0" fontId="0" fillId="0" borderId="12" xfId="0" applyNumberFormat="1" applyFont="1" applyBorder="1"/>
    <xf numFmtId="0" fontId="0" fillId="0" borderId="30" xfId="0" applyNumberFormat="1" applyFont="1" applyBorder="1"/>
    <xf numFmtId="0" fontId="0" fillId="0" borderId="7" xfId="0" applyNumberFormat="1" applyFont="1" applyBorder="1"/>
    <xf numFmtId="0" fontId="0" fillId="0" borderId="33" xfId="0" applyFont="1" applyBorder="1"/>
    <xf numFmtId="0" fontId="3" fillId="0" borderId="30" xfId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73" fontId="0" fillId="0" borderId="13" xfId="0" applyNumberFormat="1" applyFont="1" applyBorder="1" applyAlignment="1">
      <alignment horizontal="center" vertical="center"/>
    </xf>
    <xf numFmtId="0" fontId="0" fillId="0" borderId="4" xfId="1" applyFont="1" applyFill="1" applyBorder="1" applyAlignment="1">
      <alignment horizontal="center" vertical="center"/>
    </xf>
    <xf numFmtId="172" fontId="0" fillId="0" borderId="0" xfId="0" applyNumberFormat="1" applyFont="1"/>
    <xf numFmtId="0" fontId="0" fillId="0" borderId="6" xfId="0" applyFont="1" applyBorder="1"/>
    <xf numFmtId="0" fontId="0" fillId="0" borderId="21" xfId="1" applyFont="1" applyBorder="1"/>
    <xf numFmtId="0" fontId="0" fillId="0" borderId="11" xfId="1" applyFont="1" applyBorder="1"/>
    <xf numFmtId="0" fontId="0" fillId="0" borderId="10" xfId="1" applyFont="1" applyBorder="1"/>
    <xf numFmtId="0" fontId="0" fillId="0" borderId="37" xfId="1" applyFont="1" applyBorder="1"/>
    <xf numFmtId="0" fontId="0" fillId="0" borderId="38" xfId="1" applyFont="1" applyFill="1" applyBorder="1"/>
    <xf numFmtId="0" fontId="0" fillId="0" borderId="15" xfId="0" applyFont="1" applyFill="1" applyBorder="1" applyAlignment="1">
      <alignment horizontal="center" vertical="center"/>
    </xf>
    <xf numFmtId="173" fontId="0" fillId="0" borderId="15" xfId="0" applyNumberFormat="1" applyFont="1" applyBorder="1" applyAlignment="1">
      <alignment horizontal="center" vertical="center"/>
    </xf>
    <xf numFmtId="175" fontId="0" fillId="0" borderId="0" xfId="0" applyNumberFormat="1" applyFont="1"/>
    <xf numFmtId="168" fontId="3" fillId="0" borderId="0" xfId="1" applyNumberFormat="1" applyFont="1" applyBorder="1" applyAlignment="1">
      <alignment horizontal="center" vertical="center"/>
    </xf>
    <xf numFmtId="168" fontId="3" fillId="0" borderId="0" xfId="1" applyNumberFormat="1" applyFont="1" applyFill="1" applyBorder="1" applyAlignment="1">
      <alignment horizontal="center" vertical="center" wrapText="1"/>
    </xf>
    <xf numFmtId="0" fontId="0" fillId="0" borderId="0" xfId="0" applyFont="1" applyProtection="1"/>
    <xf numFmtId="0" fontId="0" fillId="0" borderId="0" xfId="1" applyFont="1" applyFill="1" applyBorder="1" applyAlignment="1" applyProtection="1">
      <alignment vertical="center"/>
    </xf>
    <xf numFmtId="0" fontId="0" fillId="0" borderId="8" xfId="1" applyFont="1" applyFill="1" applyBorder="1" applyProtection="1"/>
    <xf numFmtId="0" fontId="0" fillId="0" borderId="0" xfId="1" applyFont="1" applyFill="1" applyBorder="1" applyProtection="1"/>
    <xf numFmtId="0" fontId="0" fillId="0" borderId="4" xfId="0" applyFont="1" applyBorder="1" applyProtection="1"/>
    <xf numFmtId="0" fontId="0" fillId="0" borderId="0" xfId="0" applyFont="1" applyBorder="1" applyProtection="1"/>
    <xf numFmtId="0" fontId="0" fillId="0" borderId="0" xfId="1" applyFont="1" applyFill="1" applyBorder="1" applyAlignment="1" applyProtection="1">
      <alignment vertical="center" wrapText="1"/>
    </xf>
    <xf numFmtId="0" fontId="0" fillId="0" borderId="34" xfId="1" applyFont="1" applyFill="1" applyBorder="1" applyProtection="1"/>
    <xf numFmtId="0" fontId="0" fillId="0" borderId="0" xfId="0" applyFont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22" fontId="5" fillId="0" borderId="0" xfId="0" applyNumberFormat="1" applyFont="1" applyAlignment="1" applyProtection="1">
      <alignment horizontal="center" vertical="center"/>
    </xf>
    <xf numFmtId="169" fontId="5" fillId="0" borderId="0" xfId="0" applyNumberFormat="1" applyFont="1" applyAlignment="1" applyProtection="1">
      <alignment vertical="center"/>
    </xf>
    <xf numFmtId="2" fontId="0" fillId="0" borderId="0" xfId="0" applyNumberFormat="1" applyFont="1"/>
    <xf numFmtId="2" fontId="0" fillId="6" borderId="0" xfId="1" applyNumberFormat="1" applyFont="1" applyFill="1" applyBorder="1" applyProtection="1">
      <protection locked="0"/>
    </xf>
    <xf numFmtId="0" fontId="0" fillId="6" borderId="0" xfId="0" applyFont="1" applyFill="1"/>
    <xf numFmtId="0" fontId="0" fillId="6" borderId="0" xfId="0" applyFont="1" applyFill="1" applyBorder="1"/>
    <xf numFmtId="0" fontId="0" fillId="6" borderId="13" xfId="0" applyFont="1" applyFill="1" applyBorder="1"/>
    <xf numFmtId="0" fontId="0" fillId="6" borderId="13" xfId="0" applyFill="1" applyBorder="1"/>
    <xf numFmtId="0" fontId="0" fillId="6" borderId="0" xfId="0" applyFill="1"/>
    <xf numFmtId="22" fontId="0" fillId="0" borderId="0" xfId="0" applyNumberFormat="1"/>
    <xf numFmtId="22" fontId="0" fillId="0" borderId="0" xfId="0" applyNumberFormat="1" applyFont="1" applyProtection="1"/>
    <xf numFmtId="0" fontId="0" fillId="6" borderId="0" xfId="0" applyFont="1" applyFill="1" applyProtection="1"/>
    <xf numFmtId="0" fontId="0" fillId="6" borderId="0" xfId="0" applyFont="1" applyFill="1" applyBorder="1" applyProtection="1"/>
    <xf numFmtId="0" fontId="0" fillId="6" borderId="13" xfId="0" applyFont="1" applyFill="1" applyBorder="1" applyProtection="1"/>
    <xf numFmtId="0" fontId="0" fillId="0" borderId="13" xfId="0" applyFont="1" applyFill="1" applyBorder="1"/>
    <xf numFmtId="8" fontId="0" fillId="0" borderId="12" xfId="0" applyNumberFormat="1" applyFont="1" applyBorder="1"/>
    <xf numFmtId="0" fontId="0" fillId="0" borderId="4" xfId="0" applyBorder="1"/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8" xfId="0" applyBorder="1"/>
    <xf numFmtId="0" fontId="3" fillId="0" borderId="49" xfId="1" applyFont="1" applyFill="1" applyBorder="1" applyAlignment="1">
      <alignment horizontal="center" vertical="center"/>
    </xf>
    <xf numFmtId="0" fontId="3" fillId="0" borderId="41" xfId="1" applyFont="1" applyFill="1" applyBorder="1" applyAlignment="1">
      <alignment horizontal="center" vertical="center"/>
    </xf>
    <xf numFmtId="0" fontId="3" fillId="0" borderId="48" xfId="1" applyFont="1" applyFill="1" applyBorder="1" applyAlignment="1">
      <alignment horizontal="center" vertical="center"/>
    </xf>
    <xf numFmtId="166" fontId="0" fillId="0" borderId="5" xfId="0" applyNumberFormat="1" applyFont="1" applyBorder="1"/>
    <xf numFmtId="0" fontId="0" fillId="5" borderId="13" xfId="1" applyFont="1" applyFill="1" applyBorder="1" applyProtection="1">
      <protection locked="0"/>
    </xf>
    <xf numFmtId="2" fontId="0" fillId="6" borderId="13" xfId="0" applyNumberFormat="1" applyFont="1" applyFill="1" applyBorder="1" applyProtection="1">
      <protection locked="0"/>
    </xf>
    <xf numFmtId="0" fontId="0" fillId="0" borderId="0" xfId="0" applyFont="1" applyAlignment="1" applyProtection="1"/>
    <xf numFmtId="0" fontId="0" fillId="0" borderId="0" xfId="0" applyFont="1" applyBorder="1" applyAlignment="1" applyProtection="1"/>
    <xf numFmtId="167" fontId="0" fillId="0" borderId="8" xfId="1" applyNumberFormat="1" applyFont="1" applyBorder="1" applyProtection="1"/>
    <xf numFmtId="14" fontId="0" fillId="0" borderId="0" xfId="1" applyNumberFormat="1" applyFont="1" applyBorder="1" applyProtection="1"/>
    <xf numFmtId="166" fontId="0" fillId="0" borderId="0" xfId="1" applyNumberFormat="1" applyFont="1" applyFill="1" applyBorder="1" applyAlignment="1" applyProtection="1">
      <alignment horizontal="center" vertical="center"/>
    </xf>
    <xf numFmtId="0" fontId="0" fillId="0" borderId="8" xfId="1" applyFont="1" applyBorder="1" applyProtection="1"/>
    <xf numFmtId="0" fontId="0" fillId="0" borderId="0" xfId="1" applyFont="1" applyBorder="1" applyProtection="1"/>
    <xf numFmtId="0" fontId="0" fillId="6" borderId="8" xfId="1" applyFont="1" applyFill="1" applyBorder="1" applyProtection="1"/>
    <xf numFmtId="14" fontId="0" fillId="6" borderId="0" xfId="1" applyNumberFormat="1" applyFont="1" applyFill="1" applyBorder="1" applyProtection="1"/>
    <xf numFmtId="0" fontId="0" fillId="6" borderId="0" xfId="1" applyFont="1" applyFill="1" applyBorder="1" applyProtection="1"/>
    <xf numFmtId="22" fontId="0" fillId="6" borderId="0" xfId="1" applyNumberFormat="1" applyFont="1" applyFill="1" applyBorder="1" applyAlignment="1" applyProtection="1">
      <alignment vertical="center"/>
    </xf>
    <xf numFmtId="0" fontId="0" fillId="6" borderId="4" xfId="0" applyFont="1" applyFill="1" applyBorder="1" applyProtection="1"/>
    <xf numFmtId="0" fontId="0" fillId="0" borderId="6" xfId="1" applyFont="1" applyBorder="1" applyProtection="1"/>
    <xf numFmtId="0" fontId="0" fillId="0" borderId="16" xfId="1" applyFont="1" applyBorder="1" applyAlignment="1" applyProtection="1">
      <alignment horizontal="center" vertical="center"/>
    </xf>
    <xf numFmtId="0" fontId="0" fillId="0" borderId="13" xfId="1" applyNumberFormat="1" applyFont="1" applyBorder="1" applyAlignment="1" applyProtection="1">
      <alignment horizontal="center" vertical="center"/>
    </xf>
    <xf numFmtId="0" fontId="0" fillId="0" borderId="13" xfId="1" applyFont="1" applyBorder="1" applyAlignment="1" applyProtection="1">
      <alignment horizontal="center" vertical="center"/>
    </xf>
    <xf numFmtId="0" fontId="0" fillId="0" borderId="14" xfId="1" applyFont="1" applyBorder="1" applyAlignment="1" applyProtection="1">
      <alignment horizontal="center" vertical="center"/>
    </xf>
    <xf numFmtId="0" fontId="0" fillId="0" borderId="0" xfId="1" applyFont="1" applyBorder="1" applyAlignment="1" applyProtection="1">
      <alignment horizontal="center"/>
    </xf>
    <xf numFmtId="0" fontId="0" fillId="0" borderId="21" xfId="1" applyFont="1" applyBorder="1" applyAlignment="1" applyProtection="1">
      <alignment horizontal="center" vertical="center"/>
    </xf>
    <xf numFmtId="0" fontId="0" fillId="0" borderId="11" xfId="1" applyFont="1" applyBorder="1" applyAlignment="1" applyProtection="1">
      <alignment horizontal="center" vertical="center"/>
    </xf>
    <xf numFmtId="0" fontId="0" fillId="0" borderId="10" xfId="1" applyFont="1" applyBorder="1" applyAlignment="1" applyProtection="1">
      <alignment horizontal="center" vertical="center"/>
    </xf>
    <xf numFmtId="0" fontId="0" fillId="0" borderId="8" xfId="0" applyFont="1" applyBorder="1" applyProtection="1"/>
    <xf numFmtId="0" fontId="0" fillId="0" borderId="36" xfId="1" applyFont="1" applyBorder="1" applyProtection="1"/>
    <xf numFmtId="2" fontId="0" fillId="6" borderId="0" xfId="1" applyNumberFormat="1" applyFont="1" applyFill="1" applyBorder="1" applyAlignment="1" applyProtection="1">
      <alignment vertical="center"/>
      <protection locked="0"/>
    </xf>
    <xf numFmtId="0" fontId="0" fillId="5" borderId="13" xfId="1" applyFont="1" applyFill="1" applyBorder="1" applyAlignment="1" applyProtection="1">
      <alignment horizontal="center" vertical="center"/>
      <protection locked="0"/>
    </xf>
    <xf numFmtId="167" fontId="0" fillId="5" borderId="13" xfId="1" applyNumberFormat="1" applyFont="1" applyFill="1" applyBorder="1" applyAlignment="1" applyProtection="1">
      <alignment horizontal="center" vertical="center"/>
      <protection locked="0"/>
    </xf>
    <xf numFmtId="0" fontId="0" fillId="5" borderId="13" xfId="0" applyFont="1" applyFill="1" applyBorder="1" applyAlignment="1" applyProtection="1">
      <alignment horizontal="center" vertical="center"/>
      <protection locked="0"/>
    </xf>
    <xf numFmtId="2" fontId="0" fillId="6" borderId="13" xfId="0" applyNumberFormat="1" applyFill="1" applyBorder="1" applyProtection="1">
      <protection locked="0"/>
    </xf>
    <xf numFmtId="0" fontId="0" fillId="0" borderId="4" xfId="1" applyFont="1" applyFill="1" applyBorder="1" applyAlignment="1" applyProtection="1">
      <alignment horizontal="center" vertical="center"/>
    </xf>
    <xf numFmtId="0" fontId="0" fillId="0" borderId="13" xfId="1" applyFont="1" applyFill="1" applyBorder="1" applyProtection="1"/>
    <xf numFmtId="166" fontId="0" fillId="0" borderId="4" xfId="1" applyNumberFormat="1" applyFont="1" applyFill="1" applyBorder="1" applyAlignment="1" applyProtection="1">
      <alignment horizontal="center" vertical="center"/>
    </xf>
    <xf numFmtId="0" fontId="0" fillId="0" borderId="33" xfId="0" applyFont="1" applyBorder="1" applyProtection="1"/>
    <xf numFmtId="0" fontId="0" fillId="0" borderId="9" xfId="1" applyFont="1" applyBorder="1" applyProtection="1"/>
    <xf numFmtId="0" fontId="0" fillId="0" borderId="0" xfId="1" applyFont="1" applyBorder="1" applyAlignment="1" applyProtection="1">
      <alignment wrapText="1"/>
    </xf>
    <xf numFmtId="0" fontId="0" fillId="0" borderId="9" xfId="1" applyFont="1" applyFill="1" applyBorder="1" applyProtection="1"/>
    <xf numFmtId="0" fontId="0" fillId="0" borderId="0" xfId="0" applyFont="1" applyBorder="1" applyAlignment="1" applyProtection="1">
      <alignment vertical="center"/>
    </xf>
    <xf numFmtId="0" fontId="0" fillId="0" borderId="34" xfId="0" applyFont="1" applyBorder="1" applyProtection="1"/>
    <xf numFmtId="165" fontId="0" fillId="0" borderId="0" xfId="1" applyNumberFormat="1" applyFont="1" applyFill="1" applyBorder="1" applyAlignment="1" applyProtection="1">
      <alignment horizontal="center" vertical="center"/>
    </xf>
    <xf numFmtId="0" fontId="0" fillId="0" borderId="0" xfId="1" applyFont="1" applyFill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173" fontId="0" fillId="0" borderId="0" xfId="1" applyNumberFormat="1" applyFont="1" applyFill="1" applyBorder="1" applyAlignment="1" applyProtection="1">
      <alignment horizontal="center" vertical="center"/>
    </xf>
    <xf numFmtId="0" fontId="8" fillId="6" borderId="0" xfId="0" applyFont="1" applyFill="1" applyProtection="1"/>
    <xf numFmtId="0" fontId="8" fillId="6" borderId="0" xfId="0" applyFont="1" applyFill="1" applyBorder="1" applyProtection="1"/>
    <xf numFmtId="0" fontId="8" fillId="6" borderId="13" xfId="0" applyFont="1" applyFill="1" applyBorder="1" applyProtection="1"/>
    <xf numFmtId="2" fontId="8" fillId="6" borderId="13" xfId="0" applyNumberFormat="1" applyFont="1" applyFill="1" applyBorder="1" applyProtection="1"/>
    <xf numFmtId="0" fontId="0" fillId="0" borderId="12" xfId="0" applyFont="1" applyFill="1" applyBorder="1"/>
    <xf numFmtId="22" fontId="0" fillId="0" borderId="10" xfId="0" applyNumberFormat="1" applyFont="1" applyBorder="1"/>
    <xf numFmtId="0" fontId="0" fillId="0" borderId="7" xfId="0" applyFont="1" applyFill="1" applyBorder="1"/>
    <xf numFmtId="22" fontId="0" fillId="0" borderId="5" xfId="0" applyNumberFormat="1" applyFont="1" applyBorder="1"/>
    <xf numFmtId="0" fontId="5" fillId="0" borderId="13" xfId="0" applyFont="1" applyBorder="1" applyAlignment="1" applyProtection="1">
      <alignment horizontal="center" vertical="center" wrapText="1"/>
    </xf>
    <xf numFmtId="171" fontId="5" fillId="0" borderId="13" xfId="0" applyNumberFormat="1" applyFont="1" applyFill="1" applyBorder="1" applyAlignment="1" applyProtection="1">
      <alignment horizontal="center" vertical="center"/>
    </xf>
    <xf numFmtId="173" fontId="5" fillId="0" borderId="13" xfId="0" applyNumberFormat="1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  <protection locked="0"/>
    </xf>
    <xf numFmtId="174" fontId="5" fillId="0" borderId="13" xfId="0" applyNumberFormat="1" applyFont="1" applyBorder="1" applyAlignment="1" applyProtection="1">
      <alignment horizontal="center" vertical="center"/>
      <protection locked="0"/>
    </xf>
    <xf numFmtId="0" fontId="0" fillId="0" borderId="1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13" xfId="1" applyFont="1" applyFill="1" applyBorder="1" applyAlignment="1">
      <alignment horizontal="center" vertical="center" wrapText="1"/>
    </xf>
    <xf numFmtId="0" fontId="0" fillId="0" borderId="20" xfId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0" fontId="0" fillId="5" borderId="13" xfId="1" applyFont="1" applyFill="1" applyBorder="1" applyAlignment="1" applyProtection="1">
      <alignment horizontal="center" vertical="center"/>
      <protection locked="0"/>
    </xf>
    <xf numFmtId="0" fontId="0" fillId="5" borderId="20" xfId="1" applyFont="1" applyFill="1" applyBorder="1" applyAlignment="1" applyProtection="1">
      <alignment horizontal="center" vertical="center"/>
      <protection locked="0"/>
    </xf>
    <xf numFmtId="0" fontId="0" fillId="5" borderId="13" xfId="1" applyNumberFormat="1" applyFont="1" applyFill="1" applyBorder="1" applyAlignment="1" applyProtection="1">
      <alignment horizontal="center" vertical="center"/>
      <protection locked="0"/>
    </xf>
    <xf numFmtId="0" fontId="0" fillId="0" borderId="12" xfId="1" applyFont="1" applyBorder="1" applyAlignment="1">
      <alignment horizontal="center"/>
    </xf>
    <xf numFmtId="0" fontId="0" fillId="0" borderId="16" xfId="1" applyFont="1" applyFill="1" applyBorder="1" applyAlignment="1">
      <alignment horizontal="center" vertical="center" wrapText="1"/>
    </xf>
    <xf numFmtId="0" fontId="0" fillId="0" borderId="14" xfId="1" applyFont="1" applyFill="1" applyBorder="1" applyAlignment="1">
      <alignment horizontal="center" vertical="center" wrapText="1"/>
    </xf>
    <xf numFmtId="0" fontId="0" fillId="5" borderId="13" xfId="0" applyFont="1" applyFill="1" applyBorder="1" applyAlignment="1" applyProtection="1">
      <alignment horizontal="center" vertical="center"/>
      <protection locked="0"/>
    </xf>
    <xf numFmtId="0" fontId="0" fillId="5" borderId="20" xfId="0" applyFont="1" applyFill="1" applyBorder="1" applyAlignment="1" applyProtection="1">
      <alignment horizontal="center" vertical="center"/>
      <protection locked="0"/>
    </xf>
    <xf numFmtId="0" fontId="0" fillId="0" borderId="29" xfId="1" applyFont="1" applyFill="1" applyBorder="1" applyAlignment="1">
      <alignment horizontal="center" vertical="center" wrapText="1"/>
    </xf>
    <xf numFmtId="0" fontId="0" fillId="0" borderId="10" xfId="1" applyFont="1" applyFill="1" applyBorder="1" applyAlignment="1">
      <alignment horizontal="center" vertical="center" wrapText="1"/>
    </xf>
    <xf numFmtId="0" fontId="0" fillId="0" borderId="9" xfId="1" applyFont="1" applyFill="1" applyBorder="1" applyAlignment="1">
      <alignment horizontal="center" vertical="center" wrapText="1"/>
    </xf>
    <xf numFmtId="0" fontId="0" fillId="0" borderId="39" xfId="1" applyFont="1" applyFill="1" applyBorder="1" applyAlignment="1">
      <alignment horizontal="center" vertical="center" wrapText="1"/>
    </xf>
    <xf numFmtId="0" fontId="0" fillId="0" borderId="22" xfId="1" applyFont="1" applyFill="1" applyBorder="1" applyAlignment="1">
      <alignment horizontal="center" vertical="center" wrapText="1"/>
    </xf>
    <xf numFmtId="0" fontId="0" fillId="0" borderId="41" xfId="1" applyFont="1" applyFill="1" applyBorder="1" applyAlignment="1">
      <alignment horizontal="center" vertical="center" wrapText="1"/>
    </xf>
    <xf numFmtId="0" fontId="0" fillId="5" borderId="11" xfId="1" applyFont="1" applyFill="1" applyBorder="1" applyAlignment="1" applyProtection="1">
      <alignment horizontal="center" vertical="center" wrapText="1"/>
      <protection locked="0"/>
    </xf>
    <xf numFmtId="0" fontId="0" fillId="5" borderId="36" xfId="1" applyFont="1" applyFill="1" applyBorder="1" applyAlignment="1" applyProtection="1">
      <alignment horizontal="center" vertical="center" wrapText="1"/>
      <protection locked="0"/>
    </xf>
    <xf numFmtId="0" fontId="0" fillId="5" borderId="0" xfId="1" applyFont="1" applyFill="1" applyBorder="1" applyAlignment="1" applyProtection="1">
      <alignment horizontal="center" vertical="center" wrapText="1"/>
      <protection locked="0"/>
    </xf>
    <xf numFmtId="0" fontId="0" fillId="5" borderId="4" xfId="1" applyFont="1" applyFill="1" applyBorder="1" applyAlignment="1" applyProtection="1">
      <alignment horizontal="center" vertical="center" wrapText="1"/>
      <protection locked="0"/>
    </xf>
    <xf numFmtId="0" fontId="0" fillId="5" borderId="2" xfId="1" applyFont="1" applyFill="1" applyBorder="1" applyAlignment="1" applyProtection="1">
      <alignment horizontal="center" vertical="center" wrapText="1"/>
      <protection locked="0"/>
    </xf>
    <xf numFmtId="0" fontId="0" fillId="5" borderId="1" xfId="1" applyFont="1" applyFill="1" applyBorder="1" applyAlignment="1" applyProtection="1">
      <alignment horizontal="center" vertical="center" wrapText="1"/>
      <protection locked="0"/>
    </xf>
    <xf numFmtId="0" fontId="7" fillId="3" borderId="19" xfId="1" applyFont="1" applyFill="1" applyBorder="1" applyAlignment="1">
      <alignment horizontal="left" vertical="center"/>
    </xf>
    <xf numFmtId="0" fontId="0" fillId="3" borderId="18" xfId="1" applyFont="1" applyFill="1" applyBorder="1" applyAlignment="1">
      <alignment horizontal="left" vertical="center"/>
    </xf>
    <xf numFmtId="0" fontId="0" fillId="3" borderId="17" xfId="1" applyFont="1" applyFill="1" applyBorder="1" applyAlignment="1">
      <alignment horizontal="left" vertical="center"/>
    </xf>
    <xf numFmtId="0" fontId="0" fillId="3" borderId="27" xfId="1" applyFont="1" applyFill="1" applyBorder="1" applyAlignment="1">
      <alignment horizontal="left" vertical="center"/>
    </xf>
    <xf numFmtId="0" fontId="0" fillId="3" borderId="20" xfId="1" applyFont="1" applyFill="1" applyBorder="1" applyAlignment="1">
      <alignment horizontal="left" vertical="center"/>
    </xf>
    <xf numFmtId="0" fontId="0" fillId="3" borderId="28" xfId="1" applyFont="1" applyFill="1" applyBorder="1" applyAlignment="1">
      <alignment horizontal="left" vertical="center"/>
    </xf>
    <xf numFmtId="22" fontId="0" fillId="0" borderId="13" xfId="1" applyNumberFormat="1" applyFont="1" applyFill="1" applyBorder="1" applyAlignment="1">
      <alignment horizontal="center" vertical="center"/>
    </xf>
    <xf numFmtId="0" fontId="0" fillId="0" borderId="13" xfId="1" applyFont="1" applyFill="1" applyBorder="1" applyAlignment="1">
      <alignment horizontal="center" vertical="center"/>
    </xf>
    <xf numFmtId="0" fontId="6" fillId="4" borderId="16" xfId="1" applyFont="1" applyFill="1" applyBorder="1" applyAlignment="1">
      <alignment horizontal="center" vertical="center"/>
    </xf>
    <xf numFmtId="0" fontId="0" fillId="4" borderId="13" xfId="1" applyFont="1" applyFill="1" applyBorder="1" applyAlignment="1">
      <alignment horizontal="center" vertical="center"/>
    </xf>
    <xf numFmtId="0" fontId="0" fillId="4" borderId="16" xfId="1" applyFont="1" applyFill="1" applyBorder="1" applyAlignment="1">
      <alignment horizontal="center" vertical="center"/>
    </xf>
    <xf numFmtId="165" fontId="0" fillId="4" borderId="13" xfId="1" applyNumberFormat="1" applyFont="1" applyFill="1" applyBorder="1" applyAlignment="1">
      <alignment horizontal="center" vertical="center"/>
    </xf>
    <xf numFmtId="173" fontId="0" fillId="0" borderId="13" xfId="1" applyNumberFormat="1" applyFont="1" applyBorder="1" applyAlignment="1">
      <alignment horizontal="center" vertical="center"/>
    </xf>
    <xf numFmtId="171" fontId="0" fillId="0" borderId="29" xfId="1" applyNumberFormat="1" applyFont="1" applyFill="1" applyBorder="1" applyAlignment="1">
      <alignment horizontal="center" vertical="center"/>
    </xf>
    <xf numFmtId="171" fontId="0" fillId="0" borderId="10" xfId="1" applyNumberFormat="1" applyFont="1" applyFill="1" applyBorder="1" applyAlignment="1">
      <alignment horizontal="center" vertical="center"/>
    </xf>
    <xf numFmtId="171" fontId="0" fillId="0" borderId="35" xfId="1" applyNumberFormat="1" applyFont="1" applyFill="1" applyBorder="1" applyAlignment="1">
      <alignment horizontal="center" vertical="center"/>
    </xf>
    <xf numFmtId="171" fontId="0" fillId="0" borderId="5" xfId="1" applyNumberFormat="1" applyFont="1" applyFill="1" applyBorder="1" applyAlignment="1">
      <alignment horizontal="center" vertical="center"/>
    </xf>
    <xf numFmtId="172" fontId="0" fillId="0" borderId="29" xfId="0" applyNumberFormat="1" applyFont="1" applyBorder="1" applyAlignment="1">
      <alignment horizontal="center" vertical="center"/>
    </xf>
    <xf numFmtId="172" fontId="0" fillId="0" borderId="10" xfId="0" applyNumberFormat="1" applyFont="1" applyBorder="1" applyAlignment="1">
      <alignment horizontal="center" vertical="center"/>
    </xf>
    <xf numFmtId="172" fontId="0" fillId="0" borderId="35" xfId="0" applyNumberFormat="1" applyFont="1" applyBorder="1" applyAlignment="1">
      <alignment horizontal="center" vertical="center"/>
    </xf>
    <xf numFmtId="172" fontId="0" fillId="0" borderId="5" xfId="0" applyNumberFormat="1" applyFont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7" xfId="1" applyFont="1" applyFill="1" applyBorder="1" applyAlignment="1">
      <alignment horizontal="center" vertical="center"/>
    </xf>
    <xf numFmtId="173" fontId="0" fillId="2" borderId="13" xfId="1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4" fontId="0" fillId="0" borderId="0" xfId="0" applyNumberFormat="1" applyFont="1" applyAlignment="1">
      <alignment horizontal="center" vertical="center"/>
    </xf>
    <xf numFmtId="174" fontId="0" fillId="0" borderId="0" xfId="0" applyNumberFormat="1" applyFont="1" applyBorder="1" applyAlignment="1">
      <alignment horizontal="center" vertical="center"/>
    </xf>
    <xf numFmtId="0" fontId="6" fillId="4" borderId="26" xfId="1" applyFont="1" applyFill="1" applyBorder="1" applyAlignment="1">
      <alignment horizontal="center" vertical="center"/>
    </xf>
    <xf numFmtId="0" fontId="0" fillId="4" borderId="7" xfId="1" applyFont="1" applyFill="1" applyBorder="1" applyAlignment="1">
      <alignment horizontal="center" vertical="center"/>
    </xf>
    <xf numFmtId="22" fontId="0" fillId="4" borderId="7" xfId="1" applyNumberFormat="1" applyFont="1" applyFill="1" applyBorder="1" applyAlignment="1">
      <alignment horizontal="center" vertical="center"/>
    </xf>
    <xf numFmtId="0" fontId="0" fillId="0" borderId="13" xfId="0" applyFont="1" applyBorder="1" applyAlignment="1" applyProtection="1">
      <alignment horizontal="center" vertical="center"/>
    </xf>
    <xf numFmtId="0" fontId="0" fillId="0" borderId="12" xfId="0" applyFont="1" applyBorder="1" applyAlignment="1" applyProtection="1">
      <alignment horizontal="center" vertical="center"/>
    </xf>
    <xf numFmtId="0" fontId="0" fillId="0" borderId="13" xfId="1" applyFont="1" applyBorder="1" applyAlignment="1" applyProtection="1">
      <alignment horizontal="center" vertical="center"/>
    </xf>
    <xf numFmtId="0" fontId="0" fillId="0" borderId="13" xfId="1" applyNumberFormat="1" applyFont="1" applyBorder="1" applyAlignment="1" applyProtection="1">
      <alignment horizontal="center" vertical="center"/>
    </xf>
    <xf numFmtId="0" fontId="0" fillId="0" borderId="20" xfId="1" applyNumberFormat="1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 wrapText="1"/>
    </xf>
    <xf numFmtId="0" fontId="0" fillId="0" borderId="27" xfId="0" applyFont="1" applyBorder="1" applyAlignment="1" applyProtection="1">
      <alignment horizontal="center" vertical="center" wrapText="1"/>
    </xf>
    <xf numFmtId="22" fontId="0" fillId="0" borderId="7" xfId="1" applyNumberFormat="1" applyFont="1" applyFill="1" applyBorder="1" applyAlignment="1" applyProtection="1">
      <alignment horizontal="center" vertical="center"/>
    </xf>
    <xf numFmtId="165" fontId="0" fillId="0" borderId="7" xfId="1" applyNumberFormat="1" applyFont="1" applyFill="1" applyBorder="1" applyAlignment="1" applyProtection="1">
      <alignment horizontal="center" vertical="center"/>
    </xf>
    <xf numFmtId="165" fontId="0" fillId="0" borderId="13" xfId="1" applyNumberFormat="1" applyFont="1" applyFill="1" applyBorder="1" applyAlignment="1" applyProtection="1">
      <alignment horizontal="center" vertical="center"/>
    </xf>
    <xf numFmtId="22" fontId="0" fillId="0" borderId="13" xfId="1" applyNumberFormat="1" applyFont="1" applyFill="1" applyBorder="1" applyAlignment="1" applyProtection="1">
      <alignment horizontal="center" vertical="center"/>
    </xf>
    <xf numFmtId="166" fontId="0" fillId="0" borderId="5" xfId="1" applyNumberFormat="1" applyFont="1" applyBorder="1" applyAlignment="1" applyProtection="1">
      <alignment horizontal="center" vertical="center" wrapText="1"/>
    </xf>
    <xf numFmtId="166" fontId="0" fillId="0" borderId="15" xfId="1" applyNumberFormat="1" applyFont="1" applyBorder="1" applyAlignment="1" applyProtection="1">
      <alignment horizontal="center" vertical="center" wrapText="1"/>
    </xf>
    <xf numFmtId="173" fontId="0" fillId="2" borderId="10" xfId="1" applyNumberFormat="1" applyFont="1" applyFill="1" applyBorder="1" applyAlignment="1" applyProtection="1">
      <alignment horizontal="center" vertical="center"/>
    </xf>
    <xf numFmtId="173" fontId="0" fillId="2" borderId="5" xfId="1" applyNumberFormat="1" applyFont="1" applyFill="1" applyBorder="1" applyAlignment="1" applyProtection="1">
      <alignment horizontal="center" vertical="center"/>
    </xf>
    <xf numFmtId="172" fontId="0" fillId="0" borderId="13" xfId="0" applyNumberFormat="1" applyFont="1" applyBorder="1" applyAlignment="1" applyProtection="1">
      <alignment horizontal="center" vertical="center"/>
    </xf>
    <xf numFmtId="49" fontId="0" fillId="0" borderId="13" xfId="0" applyNumberFormat="1" applyFont="1" applyBorder="1" applyAlignment="1" applyProtection="1">
      <alignment horizontal="center" vertical="center"/>
    </xf>
    <xf numFmtId="49" fontId="0" fillId="0" borderId="12" xfId="0" applyNumberFormat="1" applyFont="1" applyBorder="1" applyAlignment="1" applyProtection="1">
      <alignment horizontal="center" vertical="center"/>
    </xf>
    <xf numFmtId="174" fontId="0" fillId="0" borderId="13" xfId="0" applyNumberFormat="1" applyFont="1" applyBorder="1" applyAlignment="1" applyProtection="1">
      <alignment horizontal="center" vertical="center"/>
    </xf>
    <xf numFmtId="174" fontId="0" fillId="0" borderId="12" xfId="0" applyNumberFormat="1" applyFont="1" applyBorder="1" applyAlignment="1" applyProtection="1">
      <alignment horizontal="center" vertical="center"/>
    </xf>
    <xf numFmtId="171" fontId="0" fillId="0" borderId="29" xfId="1" applyNumberFormat="1" applyFont="1" applyFill="1" applyBorder="1" applyAlignment="1" applyProtection="1">
      <alignment horizontal="center" vertical="center"/>
    </xf>
    <xf numFmtId="171" fontId="0" fillId="0" borderId="10" xfId="1" applyNumberFormat="1" applyFont="1" applyFill="1" applyBorder="1" applyAlignment="1" applyProtection="1">
      <alignment horizontal="center" vertical="center"/>
    </xf>
    <xf numFmtId="171" fontId="0" fillId="0" borderId="35" xfId="1" applyNumberFormat="1" applyFont="1" applyFill="1" applyBorder="1" applyAlignment="1" applyProtection="1">
      <alignment horizontal="center" vertical="center"/>
    </xf>
    <xf numFmtId="171" fontId="0" fillId="0" borderId="5" xfId="1" applyNumberFormat="1" applyFont="1" applyFill="1" applyBorder="1" applyAlignment="1" applyProtection="1">
      <alignment horizontal="center" vertical="center"/>
    </xf>
    <xf numFmtId="0" fontId="0" fillId="5" borderId="13" xfId="0" applyNumberFormat="1" applyFont="1" applyFill="1" applyBorder="1" applyAlignment="1" applyProtection="1">
      <alignment horizontal="center" vertical="center"/>
      <protection locked="0"/>
    </xf>
    <xf numFmtId="0" fontId="0" fillId="5" borderId="20" xfId="0" applyNumberFormat="1" applyFont="1" applyFill="1" applyBorder="1" applyAlignment="1" applyProtection="1">
      <alignment horizontal="center" vertical="center"/>
      <protection locked="0"/>
    </xf>
    <xf numFmtId="0" fontId="0" fillId="0" borderId="13" xfId="1" applyFont="1" applyBorder="1" applyAlignment="1" applyProtection="1">
      <alignment horizontal="center" vertical="center" wrapText="1"/>
    </xf>
    <xf numFmtId="0" fontId="0" fillId="5" borderId="13" xfId="0" applyFont="1" applyFill="1" applyBorder="1" applyAlignment="1" applyProtection="1">
      <alignment horizontal="center" vertical="center" wrapText="1"/>
      <protection locked="0"/>
    </xf>
    <xf numFmtId="0" fontId="0" fillId="5" borderId="20" xfId="0" applyFont="1" applyFill="1" applyBorder="1" applyAlignment="1" applyProtection="1">
      <alignment horizontal="center" vertical="center" wrapText="1"/>
      <protection locked="0"/>
    </xf>
    <xf numFmtId="0" fontId="0" fillId="0" borderId="13" xfId="0" applyFont="1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center" vertical="center" wrapText="1"/>
    </xf>
    <xf numFmtId="0" fontId="0" fillId="0" borderId="29" xfId="1" applyNumberFormat="1" applyFont="1" applyFill="1" applyBorder="1" applyAlignment="1" applyProtection="1">
      <alignment horizontal="center" vertical="center" wrapText="1"/>
    </xf>
    <xf numFmtId="0" fontId="0" fillId="0" borderId="10" xfId="1" applyNumberFormat="1" applyFont="1" applyFill="1" applyBorder="1" applyAlignment="1" applyProtection="1">
      <alignment horizontal="center" vertical="center" wrapText="1"/>
    </xf>
    <xf numFmtId="0" fontId="0" fillId="0" borderId="9" xfId="1" applyNumberFormat="1" applyFont="1" applyFill="1" applyBorder="1" applyAlignment="1" applyProtection="1">
      <alignment horizontal="center" vertical="center" wrapText="1"/>
    </xf>
    <xf numFmtId="0" fontId="0" fillId="0" borderId="39" xfId="1" applyNumberFormat="1" applyFont="1" applyFill="1" applyBorder="1" applyAlignment="1" applyProtection="1">
      <alignment horizontal="center" vertical="center" wrapText="1"/>
    </xf>
    <xf numFmtId="0" fontId="0" fillId="0" borderId="22" xfId="1" applyNumberFormat="1" applyFont="1" applyFill="1" applyBorder="1" applyAlignment="1" applyProtection="1">
      <alignment horizontal="center" vertical="center" wrapText="1"/>
    </xf>
    <xf numFmtId="0" fontId="0" fillId="0" borderId="41" xfId="1" applyNumberFormat="1" applyFont="1" applyFill="1" applyBorder="1" applyAlignment="1" applyProtection="1">
      <alignment horizontal="center" vertical="center" wrapText="1"/>
    </xf>
    <xf numFmtId="0" fontId="0" fillId="5" borderId="29" xfId="1" applyNumberFormat="1" applyFont="1" applyFill="1" applyBorder="1" applyAlignment="1" applyProtection="1">
      <alignment horizontal="center" vertical="top" wrapText="1"/>
      <protection locked="0"/>
    </xf>
    <xf numFmtId="0" fontId="0" fillId="5" borderId="11" xfId="1" applyNumberFormat="1" applyFont="1" applyFill="1" applyBorder="1" applyAlignment="1" applyProtection="1">
      <alignment horizontal="center" vertical="top" wrapText="1"/>
      <protection locked="0"/>
    </xf>
    <xf numFmtId="0" fontId="0" fillId="5" borderId="36" xfId="1" applyNumberFormat="1" applyFont="1" applyFill="1" applyBorder="1" applyAlignment="1" applyProtection="1">
      <alignment horizontal="center" vertical="top" wrapText="1"/>
      <protection locked="0"/>
    </xf>
    <xf numFmtId="0" fontId="0" fillId="5" borderId="9" xfId="1" applyNumberFormat="1" applyFont="1" applyFill="1" applyBorder="1" applyAlignment="1" applyProtection="1">
      <alignment horizontal="center" vertical="top" wrapText="1"/>
      <protection locked="0"/>
    </xf>
    <xf numFmtId="0" fontId="0" fillId="5" borderId="0" xfId="1" applyNumberFormat="1" applyFont="1" applyFill="1" applyBorder="1" applyAlignment="1" applyProtection="1">
      <alignment horizontal="center" vertical="top" wrapText="1"/>
      <protection locked="0"/>
    </xf>
    <xf numFmtId="0" fontId="0" fillId="5" borderId="4" xfId="1" applyNumberFormat="1" applyFont="1" applyFill="1" applyBorder="1" applyAlignment="1" applyProtection="1">
      <alignment horizontal="center" vertical="top" wrapText="1"/>
      <protection locked="0"/>
    </xf>
    <xf numFmtId="0" fontId="0" fillId="5" borderId="22" xfId="1" applyNumberFormat="1" applyFont="1" applyFill="1" applyBorder="1" applyAlignment="1" applyProtection="1">
      <alignment horizontal="center" vertical="top" wrapText="1"/>
      <protection locked="0"/>
    </xf>
    <xf numFmtId="0" fontId="0" fillId="5" borderId="2" xfId="1" applyNumberFormat="1" applyFont="1" applyFill="1" applyBorder="1" applyAlignment="1" applyProtection="1">
      <alignment horizontal="center" vertical="top" wrapText="1"/>
      <protection locked="0"/>
    </xf>
    <xf numFmtId="0" fontId="0" fillId="5" borderId="1" xfId="1" applyNumberFormat="1" applyFont="1" applyFill="1" applyBorder="1" applyAlignment="1" applyProtection="1">
      <alignment horizontal="center" vertical="top" wrapText="1"/>
      <protection locked="0"/>
    </xf>
    <xf numFmtId="0" fontId="7" fillId="3" borderId="19" xfId="1" applyFont="1" applyFill="1" applyBorder="1" applyAlignment="1" applyProtection="1">
      <alignment horizontal="left" vertical="center"/>
    </xf>
    <xf numFmtId="0" fontId="0" fillId="3" borderId="18" xfId="1" applyFont="1" applyFill="1" applyBorder="1" applyAlignment="1" applyProtection="1">
      <alignment horizontal="left" vertical="center"/>
    </xf>
    <xf numFmtId="0" fontId="0" fillId="3" borderId="17" xfId="1" applyFont="1" applyFill="1" applyBorder="1" applyAlignment="1" applyProtection="1">
      <alignment horizontal="left" vertical="center"/>
    </xf>
    <xf numFmtId="0" fontId="0" fillId="3" borderId="27" xfId="1" applyFont="1" applyFill="1" applyBorder="1" applyAlignment="1" applyProtection="1">
      <alignment horizontal="left" vertical="center"/>
    </xf>
    <xf numFmtId="0" fontId="0" fillId="3" borderId="20" xfId="1" applyFont="1" applyFill="1" applyBorder="1" applyAlignment="1" applyProtection="1">
      <alignment horizontal="left" vertical="center"/>
    </xf>
    <xf numFmtId="0" fontId="0" fillId="3" borderId="28" xfId="1" applyFont="1" applyFill="1" applyBorder="1" applyAlignment="1" applyProtection="1">
      <alignment horizontal="left" vertical="center"/>
    </xf>
    <xf numFmtId="173" fontId="0" fillId="0" borderId="13" xfId="0" applyNumberFormat="1" applyFont="1" applyBorder="1" applyAlignment="1" applyProtection="1">
      <alignment horizontal="center" vertical="center"/>
    </xf>
    <xf numFmtId="171" fontId="0" fillId="0" borderId="11" xfId="1" applyNumberFormat="1" applyFont="1" applyFill="1" applyBorder="1" applyAlignment="1">
      <alignment horizontal="center" vertical="center"/>
    </xf>
    <xf numFmtId="171" fontId="0" fillId="0" borderId="6" xfId="1" applyNumberFormat="1" applyFont="1" applyFill="1" applyBorder="1" applyAlignment="1">
      <alignment horizontal="center" vertical="center"/>
    </xf>
    <xf numFmtId="173" fontId="0" fillId="0" borderId="13" xfId="0" applyNumberFormat="1" applyBorder="1" applyAlignment="1">
      <alignment horizontal="center" vertical="center"/>
    </xf>
    <xf numFmtId="22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2" fontId="0" fillId="0" borderId="13" xfId="0" applyNumberForma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1" applyNumberFormat="1" applyFont="1" applyBorder="1" applyAlignment="1">
      <alignment horizontal="center" vertical="center"/>
    </xf>
    <xf numFmtId="0" fontId="0" fillId="0" borderId="13" xfId="1" applyFont="1" applyBorder="1" applyAlignment="1">
      <alignment horizontal="center" vertical="center" wrapText="1"/>
    </xf>
    <xf numFmtId="0" fontId="0" fillId="0" borderId="20" xfId="1" applyNumberFormat="1" applyFont="1" applyBorder="1" applyAlignment="1">
      <alignment horizontal="center" vertical="center"/>
    </xf>
    <xf numFmtId="0" fontId="0" fillId="0" borderId="29" xfId="1" applyNumberFormat="1" applyFont="1" applyFill="1" applyBorder="1" applyAlignment="1">
      <alignment horizontal="center" vertical="center" wrapText="1"/>
    </xf>
    <xf numFmtId="0" fontId="0" fillId="0" borderId="10" xfId="1" applyNumberFormat="1" applyFont="1" applyFill="1" applyBorder="1" applyAlignment="1">
      <alignment horizontal="center" vertical="center" wrapText="1"/>
    </xf>
    <xf numFmtId="0" fontId="0" fillId="0" borderId="9" xfId="1" applyNumberFormat="1" applyFont="1" applyFill="1" applyBorder="1" applyAlignment="1">
      <alignment horizontal="center" vertical="center" wrapText="1"/>
    </xf>
    <xf numFmtId="0" fontId="0" fillId="0" borderId="39" xfId="1" applyNumberFormat="1" applyFont="1" applyFill="1" applyBorder="1" applyAlignment="1">
      <alignment horizontal="center" vertical="center" wrapText="1"/>
    </xf>
    <xf numFmtId="0" fontId="0" fillId="0" borderId="22" xfId="1" applyNumberFormat="1" applyFont="1" applyFill="1" applyBorder="1" applyAlignment="1">
      <alignment horizontal="center" vertical="center" wrapText="1"/>
    </xf>
    <xf numFmtId="0" fontId="0" fillId="0" borderId="41" xfId="1" applyNumberFormat="1" applyFont="1" applyFill="1" applyBorder="1" applyAlignment="1">
      <alignment horizontal="center" vertical="center" wrapText="1"/>
    </xf>
    <xf numFmtId="0" fontId="0" fillId="5" borderId="29" xfId="1" applyNumberFormat="1" applyFont="1" applyFill="1" applyBorder="1" applyAlignment="1" applyProtection="1">
      <alignment horizontal="center" vertical="center" wrapText="1"/>
      <protection locked="0"/>
    </xf>
    <xf numFmtId="0" fontId="0" fillId="5" borderId="11" xfId="1" applyNumberFormat="1" applyFont="1" applyFill="1" applyBorder="1" applyAlignment="1" applyProtection="1">
      <alignment horizontal="center" vertical="center" wrapText="1"/>
      <protection locked="0"/>
    </xf>
    <xf numFmtId="0" fontId="0" fillId="5" borderId="36" xfId="1" applyNumberFormat="1" applyFont="1" applyFill="1" applyBorder="1" applyAlignment="1" applyProtection="1">
      <alignment horizontal="center" vertical="center" wrapText="1"/>
      <protection locked="0"/>
    </xf>
    <xf numFmtId="0" fontId="0" fillId="5" borderId="9" xfId="1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1" applyNumberFormat="1" applyFont="1" applyFill="1" applyBorder="1" applyAlignment="1" applyProtection="1">
      <alignment horizontal="center" vertical="center" wrapText="1"/>
      <protection locked="0"/>
    </xf>
    <xf numFmtId="0" fontId="0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0" fillId="5" borderId="22" xfId="1" applyNumberFormat="1" applyFont="1" applyFill="1" applyBorder="1" applyAlignment="1" applyProtection="1">
      <alignment horizontal="center" vertical="center" wrapText="1"/>
      <protection locked="0"/>
    </xf>
    <xf numFmtId="0" fontId="0" fillId="5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5" borderId="1" xfId="1" applyNumberFormat="1" applyFont="1" applyFill="1" applyBorder="1" applyAlignment="1" applyProtection="1">
      <alignment horizontal="center" vertical="center" wrapText="1"/>
      <protection locked="0"/>
    </xf>
    <xf numFmtId="170" fontId="0" fillId="0" borderId="12" xfId="1" applyNumberFormat="1" applyFont="1" applyBorder="1" applyAlignment="1" applyProtection="1">
      <alignment horizontal="center" vertical="center" wrapText="1"/>
    </xf>
    <xf numFmtId="170" fontId="0" fillId="0" borderId="7" xfId="1" applyNumberFormat="1" applyFont="1" applyBorder="1" applyAlignment="1" applyProtection="1">
      <alignment horizontal="center" vertical="center" wrapText="1"/>
    </xf>
    <xf numFmtId="0" fontId="0" fillId="0" borderId="13" xfId="1" applyFont="1" applyFill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/>
    </xf>
    <xf numFmtId="0" fontId="0" fillId="0" borderId="13" xfId="0" applyFont="1" applyBorder="1" applyAlignment="1" applyProtection="1">
      <alignment horizontal="center"/>
    </xf>
    <xf numFmtId="0" fontId="0" fillId="0" borderId="31" xfId="0" applyFont="1" applyBorder="1" applyAlignment="1" applyProtection="1">
      <alignment horizontal="center"/>
    </xf>
    <xf numFmtId="0" fontId="0" fillId="0" borderId="16" xfId="1" applyFont="1" applyBorder="1" applyAlignment="1" applyProtection="1">
      <alignment horizontal="center" vertical="center" wrapText="1"/>
    </xf>
    <xf numFmtId="0" fontId="0" fillId="5" borderId="13" xfId="1" applyFont="1" applyFill="1" applyBorder="1" applyAlignment="1" applyProtection="1">
      <alignment horizontal="center" vertical="center" wrapText="1"/>
      <protection locked="0"/>
    </xf>
    <xf numFmtId="170" fontId="0" fillId="0" borderId="31" xfId="1" applyNumberFormat="1" applyFont="1" applyBorder="1" applyAlignment="1" applyProtection="1">
      <alignment horizontal="center" vertical="center" wrapText="1"/>
    </xf>
    <xf numFmtId="170" fontId="0" fillId="0" borderId="13" xfId="1" applyNumberFormat="1" applyFont="1" applyBorder="1" applyAlignment="1" applyProtection="1">
      <alignment horizontal="center" vertical="center" wrapText="1"/>
    </xf>
    <xf numFmtId="0" fontId="0" fillId="0" borderId="31" xfId="1" applyFont="1" applyBorder="1" applyAlignment="1" applyProtection="1">
      <alignment horizontal="center" vertical="center" wrapText="1"/>
    </xf>
    <xf numFmtId="0" fontId="0" fillId="0" borderId="16" xfId="1" applyFont="1" applyFill="1" applyBorder="1" applyAlignment="1" applyProtection="1">
      <alignment horizontal="center" vertical="center" wrapText="1"/>
    </xf>
    <xf numFmtId="0" fontId="0" fillId="0" borderId="13" xfId="1" applyFont="1" applyFill="1" applyBorder="1" applyAlignment="1" applyProtection="1">
      <alignment horizontal="center" vertical="center" wrapText="1"/>
    </xf>
    <xf numFmtId="173" fontId="0" fillId="2" borderId="13" xfId="1" applyNumberFormat="1" applyFont="1" applyFill="1" applyBorder="1" applyAlignment="1" applyProtection="1">
      <alignment horizontal="center" vertical="center"/>
    </xf>
    <xf numFmtId="0" fontId="0" fillId="0" borderId="7" xfId="1" applyFont="1" applyFill="1" applyBorder="1" applyAlignment="1" applyProtection="1">
      <alignment horizontal="center" vertical="center" wrapText="1"/>
    </xf>
    <xf numFmtId="0" fontId="6" fillId="4" borderId="26" xfId="1" applyFont="1" applyFill="1" applyBorder="1" applyAlignment="1" applyProtection="1">
      <alignment horizontal="center" vertical="center"/>
    </xf>
    <xf numFmtId="0" fontId="0" fillId="4" borderId="7" xfId="1" applyFont="1" applyFill="1" applyBorder="1" applyAlignment="1" applyProtection="1">
      <alignment horizontal="center" vertical="center"/>
    </xf>
    <xf numFmtId="0" fontId="0" fillId="4" borderId="16" xfId="1" applyFont="1" applyFill="1" applyBorder="1" applyAlignment="1" applyProtection="1">
      <alignment horizontal="center" vertical="center"/>
    </xf>
    <xf numFmtId="0" fontId="0" fillId="4" borderId="13" xfId="1" applyFont="1" applyFill="1" applyBorder="1" applyAlignment="1" applyProtection="1">
      <alignment horizontal="center" vertical="center"/>
    </xf>
    <xf numFmtId="0" fontId="7" fillId="3" borderId="25" xfId="1" applyFont="1" applyFill="1" applyBorder="1" applyAlignment="1" applyProtection="1">
      <alignment horizontal="left" vertical="center"/>
    </xf>
    <xf numFmtId="0" fontId="7" fillId="3" borderId="24" xfId="1" applyFont="1" applyFill="1" applyBorder="1" applyAlignment="1" applyProtection="1">
      <alignment horizontal="left" vertical="center"/>
    </xf>
    <xf numFmtId="0" fontId="7" fillId="3" borderId="23" xfId="1" applyFont="1" applyFill="1" applyBorder="1" applyAlignment="1" applyProtection="1">
      <alignment horizontal="left" vertical="center"/>
    </xf>
    <xf numFmtId="0" fontId="7" fillId="3" borderId="3" xfId="1" applyFont="1" applyFill="1" applyBorder="1" applyAlignment="1" applyProtection="1">
      <alignment horizontal="left" vertical="center"/>
    </xf>
    <xf numFmtId="0" fontId="7" fillId="3" borderId="2" xfId="1" applyFont="1" applyFill="1" applyBorder="1" applyAlignment="1" applyProtection="1">
      <alignment horizontal="left" vertical="center"/>
    </xf>
    <xf numFmtId="0" fontId="7" fillId="3" borderId="1" xfId="1" applyFont="1" applyFill="1" applyBorder="1" applyAlignment="1" applyProtection="1">
      <alignment horizontal="left" vertical="center"/>
    </xf>
    <xf numFmtId="0" fontId="6" fillId="4" borderId="13" xfId="1" applyFont="1" applyFill="1" applyBorder="1" applyAlignment="1" applyProtection="1">
      <alignment horizontal="center" vertical="center"/>
    </xf>
    <xf numFmtId="173" fontId="0" fillId="0" borderId="13" xfId="1" applyNumberFormat="1" applyFont="1" applyFill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 wrapText="1"/>
    </xf>
    <xf numFmtId="11" fontId="0" fillId="0" borderId="13" xfId="1" applyNumberFormat="1" applyFont="1" applyFill="1" applyBorder="1" applyAlignment="1" applyProtection="1">
      <alignment horizontal="center" vertical="center" wrapText="1"/>
    </xf>
    <xf numFmtId="11" fontId="0" fillId="0" borderId="20" xfId="1" applyNumberFormat="1" applyFont="1" applyFill="1" applyBorder="1" applyAlignment="1" applyProtection="1">
      <alignment horizontal="center" vertical="center" wrapText="1"/>
    </xf>
    <xf numFmtId="0" fontId="0" fillId="0" borderId="13" xfId="1" applyNumberFormat="1" applyFont="1" applyFill="1" applyBorder="1" applyAlignment="1" applyProtection="1">
      <alignment horizontal="center" vertical="center" wrapText="1"/>
    </xf>
    <xf numFmtId="0" fontId="0" fillId="0" borderId="20" xfId="1" applyNumberFormat="1" applyFont="1" applyFill="1" applyBorder="1" applyAlignment="1" applyProtection="1">
      <alignment horizontal="center" vertical="center" wrapText="1"/>
    </xf>
    <xf numFmtId="0" fontId="0" fillId="0" borderId="29" xfId="1" applyFont="1" applyFill="1" applyBorder="1" applyAlignment="1" applyProtection="1">
      <alignment horizontal="center" vertical="center" wrapText="1"/>
    </xf>
    <xf numFmtId="0" fontId="0" fillId="0" borderId="10" xfId="1" applyFont="1" applyFill="1" applyBorder="1" applyAlignment="1" applyProtection="1">
      <alignment horizontal="center" vertical="center" wrapText="1"/>
    </xf>
    <xf numFmtId="0" fontId="0" fillId="0" borderId="9" xfId="1" applyFont="1" applyFill="1" applyBorder="1" applyAlignment="1" applyProtection="1">
      <alignment horizontal="center" vertical="center" wrapText="1"/>
    </xf>
    <xf numFmtId="0" fontId="0" fillId="0" borderId="39" xfId="1" applyFont="1" applyFill="1" applyBorder="1" applyAlignment="1" applyProtection="1">
      <alignment horizontal="center" vertical="center" wrapText="1"/>
    </xf>
    <xf numFmtId="0" fontId="0" fillId="0" borderId="22" xfId="1" applyFont="1" applyFill="1" applyBorder="1" applyAlignment="1" applyProtection="1">
      <alignment horizontal="center" vertical="center" wrapText="1"/>
    </xf>
    <xf numFmtId="0" fontId="0" fillId="0" borderId="41" xfId="1" applyFont="1" applyFill="1" applyBorder="1" applyAlignment="1" applyProtection="1">
      <alignment horizontal="center" vertical="center" wrapText="1"/>
    </xf>
    <xf numFmtId="0" fontId="0" fillId="5" borderId="29" xfId="1" applyFont="1" applyFill="1" applyBorder="1" applyAlignment="1" applyProtection="1">
      <alignment horizontal="center" vertical="top" wrapText="1"/>
      <protection locked="0"/>
    </xf>
    <xf numFmtId="0" fontId="0" fillId="5" borderId="36" xfId="1" applyFont="1" applyFill="1" applyBorder="1" applyAlignment="1" applyProtection="1">
      <alignment horizontal="center" vertical="top" wrapText="1"/>
      <protection locked="0"/>
    </xf>
    <xf numFmtId="0" fontId="0" fillId="5" borderId="9" xfId="1" applyFont="1" applyFill="1" applyBorder="1" applyAlignment="1" applyProtection="1">
      <alignment horizontal="center" vertical="top" wrapText="1"/>
      <protection locked="0"/>
    </xf>
    <xf numFmtId="0" fontId="0" fillId="5" borderId="4" xfId="1" applyFont="1" applyFill="1" applyBorder="1" applyAlignment="1" applyProtection="1">
      <alignment horizontal="center" vertical="top" wrapText="1"/>
      <protection locked="0"/>
    </xf>
    <xf numFmtId="0" fontId="0" fillId="5" borderId="22" xfId="1" applyFont="1" applyFill="1" applyBorder="1" applyAlignment="1" applyProtection="1">
      <alignment horizontal="center" vertical="top" wrapText="1"/>
      <protection locked="0"/>
    </xf>
    <xf numFmtId="0" fontId="0" fillId="5" borderId="1" xfId="1" applyFont="1" applyFill="1" applyBorder="1" applyAlignment="1" applyProtection="1">
      <alignment horizontal="center" vertical="top" wrapText="1"/>
      <protection locked="0"/>
    </xf>
    <xf numFmtId="0" fontId="0" fillId="0" borderId="14" xfId="0" applyFont="1" applyBorder="1" applyAlignment="1" applyProtection="1">
      <alignment horizontal="center" vertical="center"/>
    </xf>
    <xf numFmtId="166" fontId="0" fillId="0" borderId="13" xfId="1" applyNumberFormat="1" applyFont="1" applyFill="1" applyBorder="1" applyAlignment="1" applyProtection="1">
      <alignment horizontal="center" vertical="center" wrapText="1"/>
    </xf>
    <xf numFmtId="170" fontId="0" fillId="0" borderId="13" xfId="1" applyNumberFormat="1" applyFont="1" applyFill="1" applyBorder="1" applyAlignment="1" applyProtection="1">
      <alignment horizontal="center" vertical="center" wrapText="1"/>
    </xf>
    <xf numFmtId="170" fontId="0" fillId="0" borderId="13" xfId="0" applyNumberFormat="1" applyFont="1" applyBorder="1" applyAlignment="1" applyProtection="1">
      <alignment horizontal="center" vertical="center" wrapText="1"/>
    </xf>
    <xf numFmtId="0" fontId="0" fillId="0" borderId="13" xfId="1" applyFont="1" applyFill="1" applyBorder="1" applyAlignment="1" applyProtection="1">
      <alignment horizontal="center"/>
    </xf>
    <xf numFmtId="0" fontId="0" fillId="0" borderId="20" xfId="1" applyFont="1" applyFill="1" applyBorder="1" applyAlignment="1" applyProtection="1">
      <alignment horizontal="center" vertical="center" wrapText="1"/>
    </xf>
    <xf numFmtId="0" fontId="7" fillId="3" borderId="8" xfId="1" applyFont="1" applyFill="1" applyBorder="1" applyAlignment="1" applyProtection="1">
      <alignment horizontal="left" vertical="center"/>
    </xf>
    <xf numFmtId="0" fontId="7" fillId="3" borderId="0" xfId="1" applyFont="1" applyFill="1" applyBorder="1" applyAlignment="1" applyProtection="1">
      <alignment horizontal="left" vertical="center"/>
    </xf>
    <xf numFmtId="0" fontId="7" fillId="3" borderId="4" xfId="1" applyFont="1" applyFill="1" applyBorder="1" applyAlignment="1" applyProtection="1">
      <alignment horizontal="left" vertical="center"/>
    </xf>
    <xf numFmtId="0" fontId="0" fillId="0" borderId="16" xfId="1" applyFont="1" applyFill="1" applyBorder="1" applyAlignment="1" applyProtection="1">
      <alignment horizontal="center" vertical="center"/>
    </xf>
    <xf numFmtId="0" fontId="0" fillId="5" borderId="13" xfId="0" applyNumberFormat="1" applyFont="1" applyFill="1" applyBorder="1" applyAlignment="1" applyProtection="1">
      <alignment horizontal="center" vertical="center" wrapText="1"/>
      <protection locked="0"/>
    </xf>
    <xf numFmtId="1" fontId="0" fillId="5" borderId="13" xfId="0" applyNumberFormat="1" applyFont="1" applyFill="1" applyBorder="1" applyAlignment="1" applyProtection="1">
      <alignment horizontal="center" vertical="center" wrapText="1"/>
      <protection locked="0"/>
    </xf>
    <xf numFmtId="1" fontId="0" fillId="5" borderId="20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25" xfId="1" applyFont="1" applyFill="1" applyBorder="1" applyAlignment="1">
      <alignment horizontal="left" vertical="center"/>
    </xf>
    <xf numFmtId="0" fontId="3" fillId="3" borderId="24" xfId="1" applyFont="1" applyFill="1" applyBorder="1" applyAlignment="1">
      <alignment horizontal="left" vertical="center"/>
    </xf>
    <xf numFmtId="0" fontId="3" fillId="3" borderId="23" xfId="1" applyFont="1" applyFill="1" applyBorder="1" applyAlignment="1">
      <alignment horizontal="left" vertical="center"/>
    </xf>
    <xf numFmtId="0" fontId="3" fillId="3" borderId="3" xfId="1" applyFont="1" applyFill="1" applyBorder="1" applyAlignment="1">
      <alignment horizontal="left" vertical="center"/>
    </xf>
    <xf numFmtId="0" fontId="3" fillId="3" borderId="2" xfId="1" applyFont="1" applyFill="1" applyBorder="1" applyAlignment="1">
      <alignment horizontal="left" vertical="center"/>
    </xf>
    <xf numFmtId="0" fontId="3" fillId="3" borderId="1" xfId="1" applyFont="1" applyFill="1" applyBorder="1" applyAlignment="1">
      <alignment horizontal="left" vertical="center"/>
    </xf>
    <xf numFmtId="173" fontId="3" fillId="0" borderId="13" xfId="1" applyNumberFormat="1" applyFont="1" applyBorder="1" applyAlignment="1">
      <alignment horizontal="center" vertical="center"/>
    </xf>
    <xf numFmtId="173" fontId="3" fillId="0" borderId="12" xfId="1" applyNumberFormat="1" applyFont="1" applyBorder="1" applyAlignment="1">
      <alignment horizontal="center" vertical="center"/>
    </xf>
    <xf numFmtId="0" fontId="0" fillId="0" borderId="13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166" fontId="3" fillId="0" borderId="18" xfId="1" applyNumberFormat="1" applyFont="1" applyBorder="1" applyAlignment="1">
      <alignment horizontal="center" vertical="center"/>
    </xf>
    <xf numFmtId="166" fontId="3" fillId="0" borderId="13" xfId="1" applyNumberFormat="1" applyFont="1" applyBorder="1" applyAlignment="1">
      <alignment horizontal="center" vertical="center"/>
    </xf>
    <xf numFmtId="174" fontId="3" fillId="0" borderId="13" xfId="1" applyNumberFormat="1" applyFont="1" applyBorder="1" applyAlignment="1">
      <alignment horizontal="center" vertical="center"/>
    </xf>
    <xf numFmtId="174" fontId="3" fillId="0" borderId="12" xfId="1" applyNumberFormat="1" applyFont="1" applyBorder="1" applyAlignment="1">
      <alignment horizontal="center" vertical="center"/>
    </xf>
    <xf numFmtId="14" fontId="3" fillId="0" borderId="13" xfId="1" applyNumberFormat="1" applyFont="1" applyBorder="1" applyAlignment="1">
      <alignment horizontal="center" vertical="center" wrapText="1"/>
    </xf>
    <xf numFmtId="14" fontId="3" fillId="0" borderId="12" xfId="1" applyNumberFormat="1" applyFont="1" applyBorder="1" applyAlignment="1">
      <alignment horizontal="center" vertical="center" wrapText="1"/>
    </xf>
    <xf numFmtId="171" fontId="3" fillId="0" borderId="9" xfId="1" applyNumberFormat="1" applyFont="1" applyBorder="1" applyAlignment="1">
      <alignment horizontal="center" vertical="center"/>
    </xf>
    <xf numFmtId="171" fontId="3" fillId="0" borderId="0" xfId="1" applyNumberFormat="1" applyFont="1" applyBorder="1" applyAlignment="1">
      <alignment horizontal="center" vertical="center"/>
    </xf>
    <xf numFmtId="171" fontId="3" fillId="0" borderId="22" xfId="1" applyNumberFormat="1" applyFont="1" applyBorder="1" applyAlignment="1">
      <alignment horizontal="center" vertical="center"/>
    </xf>
    <xf numFmtId="171" fontId="3" fillId="0" borderId="2" xfId="1" applyNumberFormat="1" applyFont="1" applyBorder="1" applyAlignment="1">
      <alignment horizontal="center" vertical="center"/>
    </xf>
    <xf numFmtId="22" fontId="3" fillId="0" borderId="29" xfId="1" applyNumberFormat="1" applyFont="1" applyFill="1" applyBorder="1" applyAlignment="1">
      <alignment horizontal="center" vertical="center" wrapText="1"/>
    </xf>
    <xf numFmtId="22" fontId="3" fillId="0" borderId="10" xfId="1" applyNumberFormat="1" applyFont="1" applyFill="1" applyBorder="1" applyAlignment="1">
      <alignment horizontal="center" vertical="center" wrapText="1"/>
    </xf>
    <xf numFmtId="22" fontId="3" fillId="0" borderId="9" xfId="1" applyNumberFormat="1" applyFont="1" applyFill="1" applyBorder="1" applyAlignment="1">
      <alignment horizontal="center" vertical="center" wrapText="1"/>
    </xf>
    <xf numFmtId="22" fontId="3" fillId="0" borderId="39" xfId="1" applyNumberFormat="1" applyFont="1" applyFill="1" applyBorder="1" applyAlignment="1">
      <alignment horizontal="center" vertical="center" wrapText="1"/>
    </xf>
    <xf numFmtId="22" fontId="3" fillId="0" borderId="35" xfId="1" applyNumberFormat="1" applyFont="1" applyFill="1" applyBorder="1" applyAlignment="1">
      <alignment horizontal="center" vertical="center" wrapText="1"/>
    </xf>
    <xf numFmtId="22" fontId="3" fillId="0" borderId="5" xfId="1" applyNumberFormat="1" applyFont="1" applyFill="1" applyBorder="1" applyAlignment="1">
      <alignment horizontal="center" vertical="center" wrapText="1"/>
    </xf>
    <xf numFmtId="22" fontId="0" fillId="0" borderId="52" xfId="1" applyNumberFormat="1" applyFont="1" applyFill="1" applyBorder="1" applyAlignment="1">
      <alignment horizontal="center" vertical="center" wrapText="1"/>
    </xf>
    <xf numFmtId="22" fontId="3" fillId="0" borderId="53" xfId="1" applyNumberFormat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left" vertical="center"/>
    </xf>
    <xf numFmtId="0" fontId="3" fillId="3" borderId="0" xfId="1" applyFont="1" applyFill="1" applyBorder="1" applyAlignment="1">
      <alignment horizontal="left" vertical="center"/>
    </xf>
    <xf numFmtId="0" fontId="3" fillId="3" borderId="4" xfId="1" applyFont="1" applyFill="1" applyBorder="1" applyAlignment="1">
      <alignment horizontal="left" vertical="center"/>
    </xf>
    <xf numFmtId="168" fontId="3" fillId="2" borderId="13" xfId="1" applyNumberFormat="1" applyFont="1" applyFill="1" applyBorder="1" applyAlignment="1">
      <alignment horizontal="center" vertical="center"/>
    </xf>
    <xf numFmtId="0" fontId="3" fillId="0" borderId="18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168" fontId="3" fillId="2" borderId="20" xfId="1" applyNumberFormat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29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39" xfId="1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 wrapText="1"/>
    </xf>
    <xf numFmtId="0" fontId="3" fillId="0" borderId="41" xfId="1" applyFont="1" applyFill="1" applyBorder="1" applyAlignment="1">
      <alignment horizontal="center" vertical="center" wrapText="1"/>
    </xf>
    <xf numFmtId="0" fontId="3" fillId="0" borderId="29" xfId="1" applyFont="1" applyFill="1" applyBorder="1" applyAlignment="1">
      <alignment horizontal="left" vertical="top"/>
    </xf>
    <xf numFmtId="0" fontId="3" fillId="0" borderId="11" xfId="1" applyFont="1" applyFill="1" applyBorder="1" applyAlignment="1">
      <alignment horizontal="left" vertical="top"/>
    </xf>
    <xf numFmtId="0" fontId="3" fillId="0" borderId="10" xfId="1" applyFont="1" applyFill="1" applyBorder="1" applyAlignment="1">
      <alignment horizontal="left" vertical="top"/>
    </xf>
    <xf numFmtId="0" fontId="3" fillId="0" borderId="9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top"/>
    </xf>
    <xf numFmtId="0" fontId="3" fillId="0" borderId="39" xfId="1" applyFont="1" applyFill="1" applyBorder="1" applyAlignment="1">
      <alignment horizontal="left" vertical="top"/>
    </xf>
    <xf numFmtId="0" fontId="3" fillId="0" borderId="22" xfId="1" applyFont="1" applyFill="1" applyBorder="1" applyAlignment="1">
      <alignment horizontal="left" vertical="top"/>
    </xf>
    <xf numFmtId="0" fontId="3" fillId="0" borderId="2" xfId="1" applyFont="1" applyFill="1" applyBorder="1" applyAlignment="1">
      <alignment horizontal="left" vertical="top"/>
    </xf>
    <xf numFmtId="0" fontId="3" fillId="0" borderId="41" xfId="1" applyFont="1" applyFill="1" applyBorder="1" applyAlignment="1">
      <alignment horizontal="left" vertical="top"/>
    </xf>
    <xf numFmtId="0" fontId="3" fillId="0" borderId="42" xfId="1" applyFont="1" applyFill="1" applyBorder="1" applyAlignment="1">
      <alignment horizontal="center" vertical="center" wrapText="1"/>
    </xf>
    <xf numFmtId="0" fontId="3" fillId="0" borderId="43" xfId="1" applyFont="1" applyFill="1" applyBorder="1" applyAlignment="1">
      <alignment horizontal="center" vertical="center" wrapText="1"/>
    </xf>
    <xf numFmtId="0" fontId="3" fillId="0" borderId="42" xfId="1" applyFont="1" applyFill="1" applyBorder="1" applyAlignment="1">
      <alignment horizontal="left" vertical="top" wrapText="1"/>
    </xf>
    <xf numFmtId="0" fontId="3" fillId="0" borderId="24" xfId="1" applyFont="1" applyFill="1" applyBorder="1" applyAlignment="1">
      <alignment horizontal="left" vertical="top" wrapText="1"/>
    </xf>
    <xf numFmtId="0" fontId="3" fillId="0" borderId="23" xfId="1" applyFont="1" applyFill="1" applyBorder="1" applyAlignment="1">
      <alignment horizontal="left" vertical="top" wrapText="1"/>
    </xf>
    <xf numFmtId="0" fontId="3" fillId="0" borderId="9" xfId="1" applyFont="1" applyFill="1" applyBorder="1" applyAlignment="1">
      <alignment horizontal="left" vertical="top" wrapText="1"/>
    </xf>
    <xf numFmtId="0" fontId="3" fillId="0" borderId="0" xfId="1" applyFont="1" applyFill="1" applyBorder="1" applyAlignment="1">
      <alignment horizontal="left" vertical="top" wrapText="1"/>
    </xf>
    <xf numFmtId="0" fontId="3" fillId="0" borderId="4" xfId="1" applyFont="1" applyFill="1" applyBorder="1" applyAlignment="1">
      <alignment horizontal="left" vertical="top" wrapText="1"/>
    </xf>
    <xf numFmtId="0" fontId="3" fillId="0" borderId="22" xfId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22" fontId="3" fillId="0" borderId="29" xfId="1" applyNumberFormat="1" applyFont="1" applyBorder="1" applyAlignment="1">
      <alignment horizontal="center" vertical="center" wrapText="1"/>
    </xf>
    <xf numFmtId="22" fontId="3" fillId="0" borderId="10" xfId="1" applyNumberFormat="1" applyFont="1" applyBorder="1" applyAlignment="1">
      <alignment horizontal="center" vertical="center" wrapText="1"/>
    </xf>
    <xf numFmtId="22" fontId="3" fillId="0" borderId="9" xfId="1" applyNumberFormat="1" applyFont="1" applyBorder="1" applyAlignment="1">
      <alignment horizontal="center" vertical="center" wrapText="1"/>
    </xf>
    <xf numFmtId="22" fontId="3" fillId="0" borderId="39" xfId="1" applyNumberFormat="1" applyFont="1" applyBorder="1" applyAlignment="1">
      <alignment horizontal="center" vertical="center" wrapText="1"/>
    </xf>
    <xf numFmtId="22" fontId="3" fillId="0" borderId="22" xfId="1" applyNumberFormat="1" applyFont="1" applyBorder="1" applyAlignment="1">
      <alignment horizontal="center" vertical="center" wrapText="1"/>
    </xf>
    <xf numFmtId="22" fontId="3" fillId="0" borderId="41" xfId="1" applyNumberFormat="1" applyFont="1" applyBorder="1" applyAlignment="1">
      <alignment horizontal="center" vertical="center" wrapText="1"/>
    </xf>
    <xf numFmtId="165" fontId="3" fillId="0" borderId="9" xfId="1" applyNumberFormat="1" applyFont="1" applyFill="1" applyBorder="1" applyAlignment="1">
      <alignment horizontal="center" vertical="center" wrapText="1"/>
    </xf>
    <xf numFmtId="165" fontId="3" fillId="0" borderId="39" xfId="1" applyNumberFormat="1" applyFont="1" applyFill="1" applyBorder="1" applyAlignment="1">
      <alignment horizontal="center" vertical="center" wrapText="1"/>
    </xf>
    <xf numFmtId="165" fontId="3" fillId="0" borderId="22" xfId="1" applyNumberFormat="1" applyFont="1" applyFill="1" applyBorder="1" applyAlignment="1">
      <alignment horizontal="center" vertical="center" wrapText="1"/>
    </xf>
    <xf numFmtId="165" fontId="3" fillId="0" borderId="41" xfId="1" applyNumberFormat="1" applyFont="1" applyFill="1" applyBorder="1" applyAlignment="1">
      <alignment horizontal="center" vertical="center" wrapText="1"/>
    </xf>
    <xf numFmtId="0" fontId="0" fillId="0" borderId="52" xfId="1" applyFont="1" applyFill="1" applyBorder="1" applyAlignment="1">
      <alignment horizontal="center" vertical="center" wrapText="1"/>
    </xf>
    <xf numFmtId="0" fontId="3" fillId="0" borderId="53" xfId="1" applyFont="1" applyFill="1" applyBorder="1" applyAlignment="1">
      <alignment horizontal="center" vertical="center" wrapText="1"/>
    </xf>
    <xf numFmtId="0" fontId="3" fillId="0" borderId="42" xfId="0" applyFont="1" applyBorder="1" applyAlignment="1">
      <alignment horizontal="left" vertical="top" wrapText="1"/>
    </xf>
    <xf numFmtId="0" fontId="3" fillId="0" borderId="24" xfId="0" applyFont="1" applyBorder="1" applyAlignment="1">
      <alignment horizontal="left" vertical="top" wrapText="1"/>
    </xf>
    <xf numFmtId="0" fontId="3" fillId="0" borderId="23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7" fillId="3" borderId="24" xfId="1" applyFont="1" applyFill="1" applyBorder="1" applyAlignment="1">
      <alignment horizontal="left" vertical="center"/>
    </xf>
    <xf numFmtId="0" fontId="7" fillId="3" borderId="3" xfId="1" applyFont="1" applyFill="1" applyBorder="1" applyAlignment="1">
      <alignment horizontal="left" vertical="center"/>
    </xf>
    <xf numFmtId="0" fontId="7" fillId="3" borderId="2" xfId="1" applyFont="1" applyFill="1" applyBorder="1" applyAlignment="1">
      <alignment horizontal="left" vertical="center"/>
    </xf>
    <xf numFmtId="166" fontId="3" fillId="0" borderId="7" xfId="1" applyNumberFormat="1" applyFont="1" applyFill="1" applyBorder="1" applyAlignment="1">
      <alignment horizontal="center" vertical="center" wrapText="1"/>
    </xf>
    <xf numFmtId="166" fontId="3" fillId="0" borderId="13" xfId="1" applyNumberFormat="1" applyFont="1" applyFill="1" applyBorder="1" applyAlignment="1">
      <alignment horizontal="center" vertical="center" wrapText="1"/>
    </xf>
    <xf numFmtId="176" fontId="3" fillId="0" borderId="50" xfId="1" applyNumberFormat="1" applyFont="1" applyFill="1" applyBorder="1" applyAlignment="1">
      <alignment horizontal="center" vertical="center"/>
    </xf>
    <xf numFmtId="176" fontId="3" fillId="0" borderId="51" xfId="1" applyNumberFormat="1" applyFont="1" applyFill="1" applyBorder="1" applyAlignment="1">
      <alignment horizontal="center" vertical="center"/>
    </xf>
    <xf numFmtId="176" fontId="3" fillId="0" borderId="45" xfId="1" applyNumberFormat="1" applyFont="1" applyFill="1" applyBorder="1" applyAlignment="1">
      <alignment horizontal="center" vertical="center"/>
    </xf>
    <xf numFmtId="176" fontId="3" fillId="0" borderId="44" xfId="1" applyNumberFormat="1" applyFont="1" applyFill="1" applyBorder="1" applyAlignment="1">
      <alignment horizontal="center" vertical="center"/>
    </xf>
    <xf numFmtId="0" fontId="3" fillId="0" borderId="50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45" xfId="1" applyFont="1" applyFill="1" applyBorder="1" applyAlignment="1">
      <alignment horizontal="center" vertical="center" wrapText="1"/>
    </xf>
    <xf numFmtId="0" fontId="3" fillId="0" borderId="46" xfId="1" applyFont="1" applyFill="1" applyBorder="1" applyAlignment="1">
      <alignment horizontal="center" vertical="center" wrapText="1"/>
    </xf>
    <xf numFmtId="171" fontId="3" fillId="2" borderId="20" xfId="1" applyNumberFormat="1" applyFont="1" applyFill="1" applyBorder="1" applyAlignment="1">
      <alignment horizontal="center" vertical="center"/>
    </xf>
    <xf numFmtId="171" fontId="3" fillId="2" borderId="47" xfId="1" applyNumberFormat="1" applyFont="1" applyFill="1" applyBorder="1" applyAlignment="1">
      <alignment horizontal="center" vertical="center"/>
    </xf>
    <xf numFmtId="0" fontId="0" fillId="0" borderId="40" xfId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/>
    </xf>
    <xf numFmtId="22" fontId="3" fillId="0" borderId="35" xfId="1" applyNumberFormat="1" applyFont="1" applyBorder="1" applyAlignment="1">
      <alignment horizontal="center" vertical="center" wrapText="1"/>
    </xf>
    <xf numFmtId="22" fontId="3" fillId="0" borderId="5" xfId="1" applyNumberFormat="1" applyFont="1" applyBorder="1" applyAlignment="1">
      <alignment horizontal="center" vertical="center" wrapText="1"/>
    </xf>
    <xf numFmtId="22" fontId="0" fillId="0" borderId="52" xfId="1" applyNumberFormat="1" applyFont="1" applyBorder="1" applyAlignment="1">
      <alignment horizontal="center" vertical="center" wrapText="1"/>
    </xf>
    <xf numFmtId="22" fontId="3" fillId="0" borderId="53" xfId="1" applyNumberFormat="1" applyFont="1" applyBorder="1" applyAlignment="1">
      <alignment horizontal="center" vertical="center" wrapText="1"/>
    </xf>
    <xf numFmtId="0" fontId="3" fillId="0" borderId="2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0" borderId="41" xfId="1" applyFont="1" applyBorder="1" applyAlignment="1">
      <alignment horizontal="center" vertical="center" wrapText="1"/>
    </xf>
    <xf numFmtId="0" fontId="3" fillId="0" borderId="29" xfId="1" applyFont="1" applyBorder="1" applyAlignment="1">
      <alignment horizontal="left" vertical="top"/>
    </xf>
    <xf numFmtId="0" fontId="3" fillId="0" borderId="11" xfId="1" applyFont="1" applyBorder="1" applyAlignment="1">
      <alignment horizontal="left" vertical="top"/>
    </xf>
    <xf numFmtId="0" fontId="3" fillId="0" borderId="10" xfId="1" applyFont="1" applyBorder="1" applyAlignment="1">
      <alignment horizontal="left" vertical="top"/>
    </xf>
    <xf numFmtId="0" fontId="3" fillId="0" borderId="9" xfId="1" applyFont="1" applyBorder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3" fillId="0" borderId="39" xfId="1" applyFont="1" applyBorder="1" applyAlignment="1">
      <alignment horizontal="left" vertical="top"/>
    </xf>
    <xf numFmtId="0" fontId="3" fillId="0" borderId="22" xfId="1" applyFont="1" applyBorder="1" applyAlignment="1">
      <alignment horizontal="left" vertical="top"/>
    </xf>
    <xf numFmtId="0" fontId="3" fillId="0" borderId="2" xfId="1" applyFont="1" applyBorder="1" applyAlignment="1">
      <alignment horizontal="left" vertical="top"/>
    </xf>
    <xf numFmtId="0" fontId="3" fillId="0" borderId="41" xfId="1" applyFont="1" applyBorder="1" applyAlignment="1">
      <alignment horizontal="left" vertical="top"/>
    </xf>
    <xf numFmtId="22" fontId="3" fillId="0" borderId="22" xfId="1" applyNumberFormat="1" applyFont="1" applyFill="1" applyBorder="1" applyAlignment="1">
      <alignment horizontal="center" vertical="center" wrapText="1"/>
    </xf>
    <xf numFmtId="22" fontId="3" fillId="0" borderId="41" xfId="1" applyNumberFormat="1" applyFont="1" applyFill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</cellXfs>
  <cellStyles count="2">
    <cellStyle name="Normal" xfId="0" builtinId="0"/>
    <cellStyle name="Normal 2" xfId="1" xr:uid="{5B8E94F7-D2A5-4FC3-87AE-5C62FE8F088C}"/>
  </cellStyles>
  <dxfs count="1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10</xdr:row>
          <xdr:rowOff>7620</xdr:rowOff>
        </xdr:from>
        <xdr:to>
          <xdr:col>3</xdr:col>
          <xdr:colOff>784860</xdr:colOff>
          <xdr:row>12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1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HC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14</xdr:row>
          <xdr:rowOff>15240</xdr:rowOff>
        </xdr:from>
        <xdr:to>
          <xdr:col>3</xdr:col>
          <xdr:colOff>784860</xdr:colOff>
          <xdr:row>15</xdr:row>
          <xdr:rowOff>182880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1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HF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</xdr:colOff>
          <xdr:row>14</xdr:row>
          <xdr:rowOff>7620</xdr:rowOff>
        </xdr:from>
        <xdr:to>
          <xdr:col>0</xdr:col>
          <xdr:colOff>784860</xdr:colOff>
          <xdr:row>15</xdr:row>
          <xdr:rowOff>182880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1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HF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9</xdr:row>
          <xdr:rowOff>175260</xdr:rowOff>
        </xdr:from>
        <xdr:to>
          <xdr:col>0</xdr:col>
          <xdr:colOff>784860</xdr:colOff>
          <xdr:row>12</xdr:row>
          <xdr:rowOff>7620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1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HC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6</xdr:row>
          <xdr:rowOff>0</xdr:rowOff>
        </xdr:from>
        <xdr:to>
          <xdr:col>0</xdr:col>
          <xdr:colOff>784860</xdr:colOff>
          <xdr:row>7</xdr:row>
          <xdr:rowOff>175260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00000000-0008-0000-01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HP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6</xdr:row>
          <xdr:rowOff>7620</xdr:rowOff>
        </xdr:from>
        <xdr:to>
          <xdr:col>3</xdr:col>
          <xdr:colOff>784860</xdr:colOff>
          <xdr:row>8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1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HP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</xdr:row>
          <xdr:rowOff>0</xdr:rowOff>
        </xdr:from>
        <xdr:to>
          <xdr:col>1</xdr:col>
          <xdr:colOff>0</xdr:colOff>
          <xdr:row>8</xdr:row>
          <xdr:rowOff>7620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7620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C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</xdr:row>
          <xdr:rowOff>0</xdr:rowOff>
        </xdr:from>
        <xdr:to>
          <xdr:col>0</xdr:col>
          <xdr:colOff>784860</xdr:colOff>
          <xdr:row>12</xdr:row>
          <xdr:rowOff>7620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3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</xdr:colOff>
          <xdr:row>6</xdr:row>
          <xdr:rowOff>15240</xdr:rowOff>
        </xdr:from>
        <xdr:to>
          <xdr:col>0</xdr:col>
          <xdr:colOff>784860</xdr:colOff>
          <xdr:row>7</xdr:row>
          <xdr:rowOff>175260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3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10</xdr:row>
          <xdr:rowOff>15240</xdr:rowOff>
        </xdr:from>
        <xdr:to>
          <xdr:col>3</xdr:col>
          <xdr:colOff>784860</xdr:colOff>
          <xdr:row>11</xdr:row>
          <xdr:rowOff>175260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3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6</xdr:row>
          <xdr:rowOff>7620</xdr:rowOff>
        </xdr:from>
        <xdr:to>
          <xdr:col>4</xdr:col>
          <xdr:colOff>0</xdr:colOff>
          <xdr:row>7</xdr:row>
          <xdr:rowOff>175260</xdr:rowOff>
        </xdr:to>
        <xdr:sp macro="" textlink="">
          <xdr:nvSpPr>
            <xdr:cNvPr id="11273" name="Button 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3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M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6</xdr:row>
          <xdr:rowOff>7620</xdr:rowOff>
        </xdr:from>
        <xdr:to>
          <xdr:col>0</xdr:col>
          <xdr:colOff>784860</xdr:colOff>
          <xdr:row>7</xdr:row>
          <xdr:rowOff>175260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4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MP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14</xdr:row>
          <xdr:rowOff>7620</xdr:rowOff>
        </xdr:from>
        <xdr:to>
          <xdr:col>3</xdr:col>
          <xdr:colOff>784860</xdr:colOff>
          <xdr:row>15</xdr:row>
          <xdr:rowOff>175260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4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MF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7620</xdr:rowOff>
        </xdr:from>
        <xdr:to>
          <xdr:col>0</xdr:col>
          <xdr:colOff>784860</xdr:colOff>
          <xdr:row>15</xdr:row>
          <xdr:rowOff>175260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4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MF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10</xdr:row>
          <xdr:rowOff>7620</xdr:rowOff>
        </xdr:from>
        <xdr:to>
          <xdr:col>4</xdr:col>
          <xdr:colOff>0</xdr:colOff>
          <xdr:row>11</xdr:row>
          <xdr:rowOff>182880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4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MC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</xdr:colOff>
          <xdr:row>10</xdr:row>
          <xdr:rowOff>7620</xdr:rowOff>
        </xdr:from>
        <xdr:to>
          <xdr:col>1</xdr:col>
          <xdr:colOff>0</xdr:colOff>
          <xdr:row>11</xdr:row>
          <xdr:rowOff>182880</xdr:rowOff>
        </xdr:to>
        <xdr:sp macro="" textlink="">
          <xdr:nvSpPr>
            <xdr:cNvPr id="8199" name="Button 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4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MC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7620</xdr:rowOff>
        </xdr:from>
        <xdr:to>
          <xdr:col>3</xdr:col>
          <xdr:colOff>784860</xdr:colOff>
          <xdr:row>7</xdr:row>
          <xdr:rowOff>175260</xdr:rowOff>
        </xdr:to>
        <xdr:sp macro="" textlink="">
          <xdr:nvSpPr>
            <xdr:cNvPr id="8200" name="Button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4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MP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</xdr:row>
          <xdr:rowOff>7620</xdr:rowOff>
        </xdr:from>
        <xdr:to>
          <xdr:col>1</xdr:col>
          <xdr:colOff>7620</xdr:colOff>
          <xdr:row>8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ouvrier 1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0</xdr:rowOff>
        </xdr:from>
        <xdr:to>
          <xdr:col>3</xdr:col>
          <xdr:colOff>784860</xdr:colOff>
          <xdr:row>8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5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ouvrier 1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</xdr:colOff>
          <xdr:row>9</xdr:row>
          <xdr:rowOff>7620</xdr:rowOff>
        </xdr:from>
        <xdr:to>
          <xdr:col>1</xdr:col>
          <xdr:colOff>7620</xdr:colOff>
          <xdr:row>12</xdr:row>
          <xdr:rowOff>182880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5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ouvrier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9</xdr:row>
          <xdr:rowOff>0</xdr:rowOff>
        </xdr:from>
        <xdr:to>
          <xdr:col>4</xdr:col>
          <xdr:colOff>0</xdr:colOff>
          <xdr:row>13</xdr:row>
          <xdr:rowOff>0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5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ouvrier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B16547-2FF6-499A-BAA3-B6B80BBBEF4D}" name="Tableau1" displayName="Tableau1" ref="A1:C2" totalsRowShown="0">
  <autoFilter ref="A1:C2" xr:uid="{A2487AE3-68CC-45DE-9AC7-EF34A60B3F3A}"/>
  <tableColumns count="3">
    <tableColumn id="1" xr3:uid="{B4DCB587-9043-4909-9A8E-7EF5264C0BD7}" name="Nom du chantier">
      <calculatedColumnFormula>'Info chantier'!D1</calculatedColumnFormula>
    </tableColumn>
    <tableColumn id="3" xr3:uid="{6D10169B-EE62-45D4-9FD0-55F7F60F785B}" name="Temps en minutes">
      <calculatedColumnFormula>'Info chantier'!G7</calculatedColumnFormula>
    </tableColumn>
    <tableColumn id="4" xr3:uid="{0BCD410E-F3A9-42B9-B3D8-179A7D569CA3}" name="Quantité de bois ">
      <calculatedColumnFormula>'Info chantier'!D10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3" Type="http://schemas.openxmlformats.org/officeDocument/2006/relationships/ctrlProp" Target="../ctrlProps/ctrlProp13.xml"/><Relationship Id="rId7" Type="http://schemas.openxmlformats.org/officeDocument/2006/relationships/ctrlProp" Target="../ctrlProps/ctrlProp1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22.xml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D3ADF-9BF3-4B95-9AE4-22719D3D4FDA}">
  <sheetPr codeName="Feuil10"/>
  <dimension ref="A1:O26"/>
  <sheetViews>
    <sheetView tabSelected="1" workbookViewId="0">
      <selection activeCell="D1" sqref="D1:F3"/>
    </sheetView>
  </sheetViews>
  <sheetFormatPr baseColWidth="10" defaultRowHeight="23.4" x14ac:dyDescent="0.3"/>
  <cols>
    <col min="1" max="7" width="11.5546875" style="109"/>
    <col min="8" max="8" width="11.5546875" style="109" customWidth="1"/>
    <col min="9" max="10" width="11.5546875" style="109"/>
    <col min="11" max="13" width="15.5546875" style="109" bestFit="1" customWidth="1"/>
    <col min="14" max="14" width="11.5546875" style="109"/>
    <col min="15" max="15" width="15.5546875" style="109" bestFit="1" customWidth="1"/>
    <col min="16" max="16384" width="11.5546875" style="109"/>
  </cols>
  <sheetData>
    <row r="1" spans="1:15" ht="14.4" customHeight="1" x14ac:dyDescent="0.3">
      <c r="A1" s="185" t="s">
        <v>82</v>
      </c>
      <c r="B1" s="185"/>
      <c r="C1" s="185"/>
      <c r="D1" s="190">
        <v>350001</v>
      </c>
      <c r="E1" s="190"/>
      <c r="F1" s="190"/>
      <c r="G1" s="107"/>
      <c r="H1" s="107"/>
      <c r="I1" s="108"/>
      <c r="J1" s="108"/>
    </row>
    <row r="2" spans="1:15" x14ac:dyDescent="0.3">
      <c r="A2" s="185"/>
      <c r="B2" s="185"/>
      <c r="C2" s="185"/>
      <c r="D2" s="190"/>
      <c r="E2" s="190"/>
      <c r="F2" s="190"/>
      <c r="G2" s="107"/>
      <c r="H2" s="107"/>
      <c r="I2" s="108"/>
      <c r="J2" s="108"/>
    </row>
    <row r="3" spans="1:15" x14ac:dyDescent="0.3">
      <c r="A3" s="185"/>
      <c r="B3" s="185"/>
      <c r="C3" s="185"/>
      <c r="D3" s="190"/>
      <c r="E3" s="190"/>
      <c r="F3" s="190"/>
      <c r="G3" s="107"/>
      <c r="H3" s="107"/>
      <c r="I3" s="108"/>
      <c r="J3" s="108"/>
    </row>
    <row r="4" spans="1:15" x14ac:dyDescent="0.3">
      <c r="A4" s="188" t="s">
        <v>38</v>
      </c>
      <c r="B4" s="188"/>
      <c r="C4" s="188"/>
      <c r="D4" s="189"/>
      <c r="E4" s="189"/>
      <c r="F4" s="189"/>
      <c r="G4" s="107"/>
      <c r="H4" s="107"/>
      <c r="I4" s="108"/>
      <c r="J4" s="108"/>
    </row>
    <row r="5" spans="1:15" x14ac:dyDescent="0.3">
      <c r="A5" s="188"/>
      <c r="B5" s="188"/>
      <c r="C5" s="188"/>
      <c r="D5" s="189"/>
      <c r="E5" s="189"/>
      <c r="F5" s="189"/>
      <c r="G5" s="107"/>
      <c r="H5" s="107"/>
      <c r="I5" s="108"/>
      <c r="J5" s="108"/>
    </row>
    <row r="6" spans="1:15" x14ac:dyDescent="0.3">
      <c r="A6" s="188"/>
      <c r="B6" s="188"/>
      <c r="C6" s="188"/>
      <c r="D6" s="189"/>
      <c r="E6" s="189"/>
      <c r="F6" s="189"/>
      <c r="G6" s="107"/>
      <c r="H6" s="107"/>
      <c r="I6" s="108"/>
      <c r="J6" s="108"/>
    </row>
    <row r="7" spans="1:15" x14ac:dyDescent="0.3">
      <c r="A7" s="188" t="s">
        <v>49</v>
      </c>
      <c r="B7" s="188"/>
      <c r="C7" s="188"/>
      <c r="D7" s="187">
        <f>Hundegger!H7+Cyber!G7+'Montage petite série'!H7+'Montage grande série'!G7</f>
        <v>0.33335648143596097</v>
      </c>
      <c r="E7" s="187"/>
      <c r="F7" s="187"/>
      <c r="G7" s="186">
        <f>Horaires!G8</f>
        <v>480</v>
      </c>
      <c r="H7" s="186"/>
      <c r="I7" s="186"/>
      <c r="J7" s="108"/>
    </row>
    <row r="8" spans="1:15" x14ac:dyDescent="0.3">
      <c r="A8" s="188"/>
      <c r="B8" s="188"/>
      <c r="C8" s="188"/>
      <c r="D8" s="187"/>
      <c r="E8" s="187"/>
      <c r="F8" s="187"/>
      <c r="G8" s="186"/>
      <c r="H8" s="186"/>
      <c r="I8" s="186"/>
      <c r="J8" s="108"/>
      <c r="K8" s="110"/>
    </row>
    <row r="9" spans="1:15" x14ac:dyDescent="0.3">
      <c r="A9" s="188"/>
      <c r="B9" s="188"/>
      <c r="C9" s="188"/>
      <c r="D9" s="187"/>
      <c r="E9" s="187"/>
      <c r="F9" s="187"/>
      <c r="G9" s="186"/>
      <c r="H9" s="186"/>
      <c r="I9" s="186"/>
      <c r="J9" s="108"/>
    </row>
    <row r="10" spans="1:15" x14ac:dyDescent="0.3">
      <c r="A10" s="185" t="s">
        <v>84</v>
      </c>
      <c r="B10" s="185"/>
      <c r="C10" s="185"/>
      <c r="D10" s="185">
        <f>'Relevé de temps'!K22+'Relevé de temps'!K12</f>
        <v>2.3129999999999997</v>
      </c>
      <c r="E10" s="185"/>
      <c r="F10" s="185"/>
      <c r="G10" s="107"/>
      <c r="H10" s="107"/>
      <c r="I10" s="108"/>
      <c r="J10" s="108"/>
      <c r="M10" s="110"/>
    </row>
    <row r="11" spans="1:15" x14ac:dyDescent="0.3">
      <c r="A11" s="185"/>
      <c r="B11" s="185"/>
      <c r="C11" s="185"/>
      <c r="D11" s="185"/>
      <c r="E11" s="185"/>
      <c r="F11" s="185"/>
      <c r="G11" s="111"/>
      <c r="H11" s="111"/>
      <c r="I11" s="108"/>
      <c r="J11" s="108"/>
      <c r="O11" s="110"/>
    </row>
    <row r="12" spans="1:15" ht="14.4" customHeight="1" x14ac:dyDescent="0.3">
      <c r="A12" s="185"/>
      <c r="B12" s="185"/>
      <c r="C12" s="185"/>
      <c r="D12" s="185"/>
      <c r="E12" s="185"/>
      <c r="F12" s="185"/>
      <c r="G12" s="111"/>
      <c r="H12" s="111"/>
      <c r="I12" s="108"/>
      <c r="J12" s="108"/>
    </row>
    <row r="13" spans="1:15" x14ac:dyDescent="0.3">
      <c r="A13" s="108"/>
      <c r="B13" s="108"/>
      <c r="C13" s="108"/>
      <c r="D13" s="108"/>
      <c r="E13" s="108"/>
      <c r="F13" s="108"/>
      <c r="G13" s="111"/>
      <c r="H13" s="111"/>
      <c r="I13" s="108"/>
      <c r="J13" s="108"/>
    </row>
    <row r="14" spans="1:15" x14ac:dyDescent="0.3">
      <c r="A14" s="108"/>
      <c r="B14" s="108"/>
      <c r="C14" s="108"/>
      <c r="D14" s="108"/>
      <c r="E14" s="108"/>
      <c r="F14" s="108"/>
      <c r="G14" s="111"/>
      <c r="H14" s="111"/>
      <c r="I14" s="108"/>
      <c r="J14" s="108"/>
      <c r="M14" s="110"/>
    </row>
    <row r="15" spans="1:15" x14ac:dyDescent="0.3">
      <c r="A15" s="108"/>
      <c r="B15" s="108"/>
      <c r="C15" s="108"/>
      <c r="D15" s="108"/>
      <c r="E15" s="108"/>
      <c r="F15" s="108"/>
      <c r="G15" s="111"/>
      <c r="H15" s="111"/>
      <c r="I15" s="108"/>
      <c r="J15" s="108"/>
    </row>
    <row r="16" spans="1:15" x14ac:dyDescent="0.3">
      <c r="A16" s="108"/>
      <c r="B16" s="108"/>
      <c r="C16" s="108"/>
      <c r="D16" s="108"/>
      <c r="E16" s="108"/>
      <c r="F16" s="108"/>
      <c r="G16" s="108"/>
      <c r="H16" s="108"/>
      <c r="I16" s="108"/>
      <c r="J16" s="108"/>
    </row>
    <row r="17" spans="1:15" x14ac:dyDescent="0.3">
      <c r="A17" s="108"/>
      <c r="B17" s="108"/>
      <c r="C17" s="108"/>
      <c r="D17" s="108"/>
      <c r="E17" s="108"/>
      <c r="F17" s="108"/>
      <c r="G17" s="108"/>
      <c r="H17" s="108"/>
      <c r="I17" s="108"/>
      <c r="J17" s="108"/>
    </row>
    <row r="18" spans="1:15" x14ac:dyDescent="0.3">
      <c r="A18" s="108"/>
      <c r="B18" s="108"/>
      <c r="C18" s="108"/>
      <c r="D18" s="108"/>
      <c r="E18" s="108"/>
      <c r="F18" s="108"/>
      <c r="G18" s="108"/>
      <c r="H18" s="108"/>
      <c r="I18" s="108"/>
      <c r="J18" s="108"/>
    </row>
    <row r="19" spans="1:15" x14ac:dyDescent="0.3">
      <c r="A19" s="108"/>
      <c r="B19" s="108"/>
      <c r="C19" s="108"/>
      <c r="D19" s="108"/>
      <c r="E19" s="108"/>
      <c r="F19" s="108"/>
      <c r="G19" s="108"/>
      <c r="H19" s="108"/>
      <c r="I19" s="108"/>
      <c r="J19" s="108"/>
      <c r="K19" s="110"/>
    </row>
    <row r="20" spans="1:15" x14ac:dyDescent="0.3">
      <c r="A20" s="108"/>
      <c r="B20" s="108"/>
      <c r="C20" s="108"/>
      <c r="D20" s="108"/>
      <c r="E20" s="108"/>
      <c r="F20" s="108"/>
      <c r="G20" s="108"/>
      <c r="H20" s="108"/>
      <c r="I20" s="108"/>
      <c r="J20" s="108"/>
      <c r="O20" s="110"/>
    </row>
    <row r="21" spans="1:15" x14ac:dyDescent="0.3">
      <c r="A21" s="108"/>
      <c r="B21" s="108"/>
      <c r="C21" s="108"/>
      <c r="D21" s="108"/>
      <c r="E21" s="108"/>
      <c r="F21" s="108"/>
      <c r="G21" s="108"/>
      <c r="H21" s="108"/>
      <c r="I21" s="108"/>
      <c r="J21" s="108"/>
    </row>
    <row r="22" spans="1:15" x14ac:dyDescent="0.3">
      <c r="A22" s="108"/>
      <c r="B22" s="108"/>
      <c r="C22" s="108"/>
      <c r="D22" s="108"/>
      <c r="E22" s="108"/>
      <c r="F22" s="108"/>
      <c r="G22" s="108"/>
      <c r="H22" s="108"/>
      <c r="I22" s="108"/>
      <c r="J22" s="108"/>
    </row>
    <row r="26" spans="1:15" x14ac:dyDescent="0.3">
      <c r="L26" s="110"/>
      <c r="M26" s="110"/>
    </row>
  </sheetData>
  <sheetProtection algorithmName="SHA-512" hashValue="kRe61/lupm3/YrWiT4nHxzaLVbDx2MWGruam73j9qBJON5bZVyixKHH+oYA1ivuIdUiAB8hEMxZnNn1Xprc1nQ==" saltValue="6lB3m4ytTPvCJi1iUsbSJQ==" spinCount="100000" sheet="1" objects="1" scenarios="1"/>
  <mergeCells count="9">
    <mergeCell ref="A10:C12"/>
    <mergeCell ref="D10:F12"/>
    <mergeCell ref="G7:I9"/>
    <mergeCell ref="A1:C3"/>
    <mergeCell ref="D7:F9"/>
    <mergeCell ref="A7:C9"/>
    <mergeCell ref="D4:F6"/>
    <mergeCell ref="A4:C6"/>
    <mergeCell ref="D1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2E82E-D7B3-4924-872B-14FD11489125}">
  <dimension ref="A1:C2"/>
  <sheetViews>
    <sheetView workbookViewId="0">
      <selection activeCell="E20" sqref="E20"/>
    </sheetView>
  </sheetViews>
  <sheetFormatPr baseColWidth="10" defaultRowHeight="14.4" x14ac:dyDescent="0.3"/>
  <cols>
    <col min="1" max="1" width="19" customWidth="1"/>
    <col min="2" max="2" width="18.5546875" customWidth="1"/>
    <col min="3" max="3" width="17.5546875" customWidth="1"/>
  </cols>
  <sheetData>
    <row r="1" spans="1:3" x14ac:dyDescent="0.3">
      <c r="A1" t="s">
        <v>93</v>
      </c>
      <c r="B1" t="s">
        <v>94</v>
      </c>
      <c r="C1" t="s">
        <v>95</v>
      </c>
    </row>
    <row r="2" spans="1:3" x14ac:dyDescent="0.3">
      <c r="A2">
        <f>'Info chantier'!D1</f>
        <v>350001</v>
      </c>
      <c r="B2">
        <f>'Info chantier'!G7</f>
        <v>480</v>
      </c>
      <c r="C2">
        <f>'Info chantier'!D10</f>
        <v>2.3129999999999997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EFDEA-9B88-483A-99DB-DD5A25AFBCB8}">
  <sheetPr codeName="Feuil6"/>
  <dimension ref="A1:R40"/>
  <sheetViews>
    <sheetView workbookViewId="0">
      <selection activeCell="G22" sqref="G22"/>
    </sheetView>
  </sheetViews>
  <sheetFormatPr baseColWidth="10" defaultRowHeight="14.4" x14ac:dyDescent="0.3"/>
  <cols>
    <col min="1" max="1" width="11.5546875" style="1"/>
    <col min="2" max="2" width="15.5546875" style="1" bestFit="1" customWidth="1"/>
    <col min="3" max="6" width="11.5546875" style="1"/>
    <col min="7" max="7" width="16.21875" style="1" customWidth="1"/>
    <col min="8" max="8" width="19" style="1" customWidth="1"/>
    <col min="9" max="9" width="11.5546875" style="1" customWidth="1"/>
    <col min="10" max="10" width="13.77734375" style="1" customWidth="1"/>
    <col min="11" max="12" width="11.5546875" style="1"/>
    <col min="13" max="14" width="11.5546875" style="1" customWidth="1"/>
    <col min="15" max="16384" width="11.5546875" style="1"/>
  </cols>
  <sheetData>
    <row r="1" spans="1:18" x14ac:dyDescent="0.3">
      <c r="A1" s="248" t="s">
        <v>39</v>
      </c>
      <c r="B1" s="248"/>
      <c r="C1" s="250">
        <f>'Info chantier'!D1</f>
        <v>350001</v>
      </c>
      <c r="D1" s="250"/>
      <c r="E1" s="248" t="s">
        <v>38</v>
      </c>
      <c r="F1" s="248"/>
      <c r="G1" s="240">
        <f>'Info chantier'!D4</f>
        <v>0</v>
      </c>
      <c r="H1" s="240"/>
      <c r="I1" s="242" t="str">
        <f>'Info chantier'!A7</f>
        <v>Temps total du chantier :</v>
      </c>
      <c r="J1" s="243"/>
      <c r="K1" s="236">
        <f>'Info chantier'!D7</f>
        <v>0.33335648143596097</v>
      </c>
      <c r="L1" s="237"/>
    </row>
    <row r="2" spans="1:18" ht="15" thickBot="1" x14ac:dyDescent="0.35">
      <c r="A2" s="249"/>
      <c r="B2" s="249"/>
      <c r="C2" s="251"/>
      <c r="D2" s="251"/>
      <c r="E2" s="249"/>
      <c r="F2" s="249"/>
      <c r="G2" s="241"/>
      <c r="H2" s="241"/>
      <c r="I2" s="244"/>
      <c r="J2" s="245"/>
      <c r="K2" s="238"/>
      <c r="L2" s="239"/>
    </row>
    <row r="3" spans="1:18" ht="15" thickTop="1" x14ac:dyDescent="0.3">
      <c r="A3" s="219" t="s">
        <v>26</v>
      </c>
      <c r="B3" s="220"/>
      <c r="C3" s="220"/>
      <c r="D3" s="220"/>
      <c r="E3" s="220"/>
      <c r="F3" s="220"/>
      <c r="G3" s="220"/>
      <c r="H3" s="220"/>
      <c r="I3" s="221"/>
      <c r="J3" s="2"/>
      <c r="K3" s="232">
        <f>Horaires!G8</f>
        <v>480</v>
      </c>
      <c r="L3" s="233"/>
      <c r="M3" s="2"/>
      <c r="N3" s="2"/>
      <c r="O3" s="2"/>
      <c r="P3" s="2"/>
      <c r="Q3" s="2"/>
      <c r="R3" s="2"/>
    </row>
    <row r="4" spans="1:18" ht="15" thickBot="1" x14ac:dyDescent="0.35">
      <c r="A4" s="222"/>
      <c r="B4" s="223"/>
      <c r="C4" s="223"/>
      <c r="D4" s="223"/>
      <c r="E4" s="223"/>
      <c r="F4" s="223"/>
      <c r="G4" s="223"/>
      <c r="H4" s="223"/>
      <c r="I4" s="224"/>
      <c r="J4" s="2"/>
      <c r="K4" s="234"/>
      <c r="L4" s="235"/>
      <c r="M4" s="2"/>
      <c r="N4" s="2"/>
      <c r="O4" s="2"/>
      <c r="P4" s="2"/>
      <c r="Q4" s="2"/>
      <c r="R4" s="2"/>
    </row>
    <row r="5" spans="1:18" ht="15" thickTop="1" x14ac:dyDescent="0.3">
      <c r="A5" s="252" t="s">
        <v>48</v>
      </c>
      <c r="B5" s="253"/>
      <c r="C5" s="253"/>
      <c r="D5" s="253"/>
      <c r="E5" s="254"/>
      <c r="F5" s="253"/>
      <c r="G5" s="253"/>
      <c r="H5" s="246" t="s">
        <v>37</v>
      </c>
      <c r="I5" s="35"/>
      <c r="J5" s="6"/>
      <c r="K5" s="6"/>
      <c r="L5" s="6"/>
      <c r="M5" s="6"/>
      <c r="N5" s="6"/>
      <c r="O5" s="6"/>
      <c r="P5" s="6"/>
      <c r="Q5" s="6"/>
      <c r="R5" s="6"/>
    </row>
    <row r="6" spans="1:18" x14ac:dyDescent="0.3">
      <c r="A6" s="229"/>
      <c r="B6" s="228"/>
      <c r="C6" s="228"/>
      <c r="D6" s="228"/>
      <c r="E6" s="228"/>
      <c r="F6" s="228"/>
      <c r="G6" s="228"/>
      <c r="H6" s="226"/>
      <c r="I6" s="35"/>
      <c r="J6" s="6"/>
      <c r="K6" s="6"/>
      <c r="L6" s="6"/>
      <c r="M6" s="6"/>
      <c r="N6" s="6"/>
      <c r="O6" s="6"/>
      <c r="P6" s="6"/>
      <c r="Q6" s="6"/>
      <c r="R6" s="6"/>
    </row>
    <row r="7" spans="1:18" x14ac:dyDescent="0.3">
      <c r="A7" s="40"/>
      <c r="B7" s="225">
        <f>IF(B38=0,0,B38)</f>
        <v>43663.3546180556</v>
      </c>
      <c r="C7" s="226"/>
      <c r="D7" s="39"/>
      <c r="E7" s="225">
        <f>IF(E38=0,0,E38)</f>
        <v>43664.354641203703</v>
      </c>
      <c r="F7" s="226"/>
      <c r="G7" s="231">
        <f>IF(B7+E7=0,0,NETWORKDAYS.INTL(INT(B7),INT(E7),"0000111",JF)*Horaires!E3
+NETWORKDAYS.INTL(INT(B7),INT(E7),"1111011",JF)*Horaires!E4
-(MOD(B7,1)-IF(WEEKDAY(INT(B7),2)=5,Horaires!C4,Horaires!C3)-MAX(0,MIN(Horaires!D1,MOD(B7,1))-Horaires!C1))
-(IF(WEEKDAY(INT(E7),2)=5,Horaires!D4,Horaires!D3)-MOD(E7,1)-MAX(0,Horaires!D1-MAX(Horaires!C1,MOD(E7,1)))))</f>
        <v>0.33335648143596097</v>
      </c>
      <c r="H7" s="247">
        <f>IF(D33=0,G7+G11+G15+TIME(B31,B33,0),G7+G11+G15+TIME(B31,B33,0)*D33)</f>
        <v>0.33335648143596097</v>
      </c>
      <c r="I7" s="36"/>
      <c r="J7" s="6"/>
      <c r="K7" s="6"/>
      <c r="L7" s="6"/>
      <c r="M7" s="6"/>
      <c r="N7" s="6"/>
      <c r="O7" s="6"/>
      <c r="P7" s="6"/>
      <c r="Q7" s="6"/>
      <c r="R7" s="6"/>
    </row>
    <row r="8" spans="1:18" x14ac:dyDescent="0.3">
      <c r="A8" s="40"/>
      <c r="B8" s="226"/>
      <c r="C8" s="226"/>
      <c r="D8" s="39"/>
      <c r="E8" s="226"/>
      <c r="F8" s="226"/>
      <c r="G8" s="231"/>
      <c r="H8" s="247"/>
      <c r="I8" s="85"/>
      <c r="J8" s="6"/>
      <c r="K8" s="6"/>
      <c r="L8" s="6"/>
      <c r="M8" s="6"/>
      <c r="N8" s="6"/>
      <c r="O8" s="6"/>
      <c r="P8" s="6"/>
      <c r="Q8" s="6"/>
      <c r="R8" s="6"/>
    </row>
    <row r="9" spans="1:18" x14ac:dyDescent="0.3">
      <c r="A9" s="227" t="s">
        <v>24</v>
      </c>
      <c r="B9" s="228"/>
      <c r="C9" s="228"/>
      <c r="D9" s="228"/>
      <c r="E9" s="228"/>
      <c r="F9" s="228"/>
      <c r="G9" s="228"/>
      <c r="H9" s="247"/>
      <c r="I9" s="35"/>
      <c r="J9" s="6"/>
      <c r="K9" s="6"/>
      <c r="L9" s="6"/>
      <c r="M9" s="6"/>
      <c r="N9" s="6"/>
      <c r="O9" s="6"/>
      <c r="P9" s="6"/>
      <c r="Q9" s="6"/>
      <c r="R9" s="6"/>
    </row>
    <row r="10" spans="1:18" x14ac:dyDescent="0.3">
      <c r="A10" s="229"/>
      <c r="B10" s="228"/>
      <c r="C10" s="228"/>
      <c r="D10" s="228"/>
      <c r="E10" s="228"/>
      <c r="F10" s="228"/>
      <c r="G10" s="228"/>
      <c r="H10" s="247"/>
      <c r="I10" s="35"/>
      <c r="J10" s="6"/>
      <c r="K10" s="6"/>
      <c r="L10" s="6"/>
      <c r="M10" s="6"/>
      <c r="N10" s="6"/>
      <c r="O10" s="6"/>
      <c r="P10" s="6"/>
      <c r="Q10" s="6"/>
      <c r="R10" s="6"/>
    </row>
    <row r="11" spans="1:18" x14ac:dyDescent="0.3">
      <c r="A11" s="40"/>
      <c r="B11" s="225">
        <f>IF(B39=0,0,B39)</f>
        <v>0</v>
      </c>
      <c r="C11" s="226"/>
      <c r="D11" s="39"/>
      <c r="E11" s="225">
        <f>IF(E39=0,0,E39)</f>
        <v>0</v>
      </c>
      <c r="F11" s="226"/>
      <c r="G11" s="231">
        <f>IF(B11+E11=0,0,NETWORKDAYS.INTL(INT(B11),INT(E11),"0000111",JF)*Horaires!E3
+NETWORKDAYS.INTL(INT(B11),INT(E11),"1111011",JF)*Horaires!E4
-(MOD(B11,1)-IF(WEEKDAY(INT(B11),2)=5,Horaires!C4,Horaires!C3)-MAX(0,MIN(Horaires!D1,MOD(B11,1))-Horaires!C1))
-(IF(WEEKDAY(INT(E11),2)=5,Horaires!D4,Horaires!D3)-MOD(E11,1)-MAX(0,Horaires!D1-MAX(Horaires!C1,MOD(E11,1)))))</f>
        <v>0</v>
      </c>
      <c r="H11" s="247"/>
      <c r="I11" s="36"/>
      <c r="J11" s="6"/>
      <c r="K11" s="6"/>
      <c r="L11" s="6"/>
      <c r="M11" s="6"/>
      <c r="N11" s="6"/>
      <c r="O11" s="6"/>
      <c r="P11" s="6"/>
      <c r="Q11" s="6"/>
      <c r="R11" s="6"/>
    </row>
    <row r="12" spans="1:18" ht="14.4" customHeight="1" x14ac:dyDescent="0.3">
      <c r="A12" s="40"/>
      <c r="B12" s="226"/>
      <c r="C12" s="226"/>
      <c r="D12" s="39"/>
      <c r="E12" s="226"/>
      <c r="F12" s="226"/>
      <c r="G12" s="231"/>
      <c r="H12" s="247"/>
      <c r="I12" s="85"/>
      <c r="J12" s="6"/>
      <c r="K12" s="6"/>
      <c r="L12" s="6"/>
      <c r="M12" s="6"/>
      <c r="N12" s="6"/>
      <c r="O12" s="6"/>
      <c r="P12" s="6"/>
      <c r="Q12" s="6"/>
      <c r="R12" s="6"/>
    </row>
    <row r="13" spans="1:18" x14ac:dyDescent="0.3">
      <c r="A13" s="227" t="s">
        <v>25</v>
      </c>
      <c r="B13" s="230"/>
      <c r="C13" s="228"/>
      <c r="D13" s="228"/>
      <c r="E13" s="228"/>
      <c r="F13" s="228"/>
      <c r="G13" s="228"/>
      <c r="H13" s="247"/>
      <c r="I13" s="85"/>
      <c r="J13" s="6"/>
      <c r="K13" s="6"/>
      <c r="L13" s="6"/>
      <c r="M13" s="6"/>
      <c r="N13" s="6"/>
      <c r="O13" s="6"/>
      <c r="P13" s="6"/>
      <c r="Q13" s="6"/>
      <c r="R13" s="6"/>
    </row>
    <row r="14" spans="1:18" x14ac:dyDescent="0.3">
      <c r="A14" s="229"/>
      <c r="B14" s="228"/>
      <c r="C14" s="228"/>
      <c r="D14" s="228"/>
      <c r="E14" s="228"/>
      <c r="F14" s="228"/>
      <c r="G14" s="228"/>
      <c r="H14" s="247"/>
      <c r="I14" s="85"/>
      <c r="J14" s="6"/>
      <c r="K14" s="6"/>
      <c r="L14" s="6"/>
      <c r="M14" s="6"/>
      <c r="N14" s="6"/>
      <c r="O14" s="6"/>
      <c r="P14" s="6"/>
      <c r="Q14" s="6"/>
      <c r="R14" s="6"/>
    </row>
    <row r="15" spans="1:18" x14ac:dyDescent="0.3">
      <c r="A15" s="40"/>
      <c r="B15" s="225">
        <f>IF(B40=0,0,B40)</f>
        <v>0</v>
      </c>
      <c r="C15" s="226"/>
      <c r="D15" s="39"/>
      <c r="E15" s="225">
        <f>IF(E40=0,0,E40)</f>
        <v>0</v>
      </c>
      <c r="F15" s="226"/>
      <c r="G15" s="231">
        <f>IF(B15+E15=0,0,NETWORKDAYS.INTL(INT(B15),INT(E15),"0000111",JF)*Horaires!E3
+NETWORKDAYS.INTL(INT(B15),INT(E15),"1111011",JF)*Horaires!E4
-(MOD(B15,1)-IF(WEEKDAY(INT(B15),2)=5,Horaires!C4,Horaires!C3)-MAX(0,MIN(Horaires!D1,MOD(B15,1))-Horaires!C1))
-(IF(WEEKDAY(INT(E15),2)=5,Horaires!D4,Horaires!D3)-MOD(E15,1)-MAX(0,Horaires!D1-MAX(Horaires!C1,MOD(E15,1)))))</f>
        <v>0</v>
      </c>
      <c r="H15" s="247"/>
      <c r="I15" s="36"/>
      <c r="J15" s="6"/>
      <c r="K15" s="6"/>
      <c r="L15" s="6"/>
      <c r="M15" s="6"/>
      <c r="N15" s="6"/>
      <c r="O15" s="6"/>
      <c r="P15" s="6"/>
      <c r="Q15" s="6"/>
      <c r="R15" s="6"/>
    </row>
    <row r="16" spans="1:18" x14ac:dyDescent="0.3">
      <c r="A16" s="40"/>
      <c r="B16" s="226"/>
      <c r="C16" s="226"/>
      <c r="D16" s="39"/>
      <c r="E16" s="226"/>
      <c r="F16" s="226"/>
      <c r="G16" s="231"/>
      <c r="H16" s="247"/>
      <c r="I16" s="85"/>
      <c r="J16" s="3"/>
      <c r="K16" s="3"/>
      <c r="L16" s="3"/>
      <c r="M16" s="3"/>
      <c r="N16" s="3"/>
      <c r="O16" s="3"/>
      <c r="P16" s="3"/>
      <c r="Q16" s="3"/>
      <c r="R16" s="3"/>
    </row>
    <row r="17" spans="1:10" x14ac:dyDescent="0.3">
      <c r="A17" s="37"/>
      <c r="B17" s="7"/>
      <c r="C17" s="7"/>
      <c r="D17" s="7"/>
      <c r="E17" s="7"/>
      <c r="F17" s="7"/>
      <c r="G17" s="7"/>
      <c r="H17" s="7"/>
      <c r="I17" s="34"/>
    </row>
    <row r="18" spans="1:10" x14ac:dyDescent="0.3">
      <c r="A18" s="193" t="s">
        <v>66</v>
      </c>
      <c r="B18" s="194"/>
      <c r="C18" s="194"/>
      <c r="D18" s="194"/>
      <c r="E18" s="194"/>
      <c r="F18" s="194"/>
      <c r="G18" s="194"/>
      <c r="H18" s="194"/>
      <c r="I18" s="195"/>
      <c r="J18" s="37"/>
    </row>
    <row r="19" spans="1:10" x14ac:dyDescent="0.3">
      <c r="A19" s="38"/>
      <c r="B19" s="4">
        <v>3</v>
      </c>
      <c r="C19" s="4">
        <v>3.5</v>
      </c>
      <c r="D19" s="4">
        <v>4</v>
      </c>
      <c r="E19" s="4">
        <v>4.5</v>
      </c>
      <c r="F19" s="4">
        <v>5</v>
      </c>
      <c r="G19" s="4">
        <v>5.5</v>
      </c>
      <c r="H19" s="4">
        <v>6</v>
      </c>
      <c r="I19" s="5"/>
    </row>
    <row r="20" spans="1:10" x14ac:dyDescent="0.3">
      <c r="A20" s="38">
        <v>7.1999999999999995E-2</v>
      </c>
      <c r="B20" s="134"/>
      <c r="C20" s="134"/>
      <c r="D20" s="134"/>
      <c r="E20" s="134"/>
      <c r="F20" s="134"/>
      <c r="G20" s="134"/>
      <c r="H20" s="134"/>
      <c r="I20" s="5">
        <f>(0.036*A20)*(B20*$B$19+C20*$C$19+D20*$D$19+E20*$E$19+F20*$F$19+G20*$G$19+H20*$H$19)</f>
        <v>0</v>
      </c>
    </row>
    <row r="21" spans="1:10" x14ac:dyDescent="0.3">
      <c r="A21" s="38">
        <v>9.7000000000000003E-2</v>
      </c>
      <c r="B21" s="134"/>
      <c r="C21" s="134"/>
      <c r="D21" s="134"/>
      <c r="E21" s="134"/>
      <c r="F21" s="134"/>
      <c r="G21" s="134">
        <v>60</v>
      </c>
      <c r="H21" s="134"/>
      <c r="I21" s="5">
        <f t="shared" ref="I21:I26" si="0">(0.036*A21)*(B21*$B$19+C21*$C$19+D21*$D$19+E21*$E$19+F21*$F$19+G21*$G$19+H21*$H$19)</f>
        <v>1.1523600000000001</v>
      </c>
    </row>
    <row r="22" spans="1:10" x14ac:dyDescent="0.3">
      <c r="A22" s="38">
        <v>0.112</v>
      </c>
      <c r="B22" s="134"/>
      <c r="C22" s="134">
        <v>20</v>
      </c>
      <c r="D22" s="134"/>
      <c r="E22" s="134"/>
      <c r="F22" s="134"/>
      <c r="G22" s="134"/>
      <c r="H22" s="134"/>
      <c r="I22" s="5">
        <f t="shared" si="0"/>
        <v>0.28223999999999999</v>
      </c>
    </row>
    <row r="23" spans="1:10" x14ac:dyDescent="0.3">
      <c r="A23" s="38">
        <v>0.122</v>
      </c>
      <c r="B23" s="134"/>
      <c r="C23" s="134"/>
      <c r="D23" s="134"/>
      <c r="E23" s="134"/>
      <c r="F23" s="134">
        <v>40</v>
      </c>
      <c r="G23" s="134"/>
      <c r="H23" s="134"/>
      <c r="I23" s="5">
        <f t="shared" si="0"/>
        <v>0.87839999999999985</v>
      </c>
    </row>
    <row r="24" spans="1:10" x14ac:dyDescent="0.3">
      <c r="A24" s="38">
        <v>0.14699999999999999</v>
      </c>
      <c r="B24" s="134"/>
      <c r="C24" s="134"/>
      <c r="D24" s="134"/>
      <c r="E24" s="134"/>
      <c r="F24" s="134"/>
      <c r="G24" s="134"/>
      <c r="H24" s="134"/>
      <c r="I24" s="5">
        <f t="shared" si="0"/>
        <v>0</v>
      </c>
    </row>
    <row r="25" spans="1:10" x14ac:dyDescent="0.3">
      <c r="A25" s="38">
        <v>0.222</v>
      </c>
      <c r="B25" s="134"/>
      <c r="C25" s="134"/>
      <c r="D25" s="134"/>
      <c r="E25" s="134"/>
      <c r="F25" s="134"/>
      <c r="G25" s="134"/>
      <c r="H25" s="134"/>
      <c r="I25" s="5">
        <f t="shared" si="0"/>
        <v>0</v>
      </c>
    </row>
    <row r="26" spans="1:10" x14ac:dyDescent="0.3">
      <c r="A26" s="38">
        <v>0.247</v>
      </c>
      <c r="B26" s="134"/>
      <c r="C26" s="134"/>
      <c r="D26" s="134"/>
      <c r="E26" s="134"/>
      <c r="F26" s="134"/>
      <c r="G26" s="134"/>
      <c r="H26" s="134"/>
      <c r="I26" s="5">
        <f t="shared" si="0"/>
        <v>0</v>
      </c>
    </row>
    <row r="27" spans="1:10" x14ac:dyDescent="0.3">
      <c r="A27" s="88"/>
      <c r="B27" s="89"/>
      <c r="C27" s="89"/>
      <c r="D27" s="89"/>
      <c r="E27" s="89"/>
      <c r="F27" s="90"/>
      <c r="G27" s="202" t="s">
        <v>19</v>
      </c>
      <c r="H27" s="202"/>
      <c r="I27" s="91">
        <f>SUM(I20:I26)</f>
        <v>2.3129999999999997</v>
      </c>
    </row>
    <row r="28" spans="1:10" x14ac:dyDescent="0.3">
      <c r="A28" s="81"/>
      <c r="B28" s="87"/>
      <c r="C28" s="87"/>
      <c r="D28" s="87"/>
      <c r="E28" s="87"/>
      <c r="F28" s="87"/>
      <c r="G28" s="68"/>
      <c r="H28" s="68"/>
      <c r="I28" s="92"/>
    </row>
    <row r="29" spans="1:10" ht="14.4" customHeight="1" x14ac:dyDescent="0.3">
      <c r="A29" s="203" t="s">
        <v>67</v>
      </c>
      <c r="B29" s="196"/>
      <c r="C29" s="196"/>
      <c r="D29" s="196"/>
      <c r="E29" s="196"/>
      <c r="F29" s="196"/>
      <c r="G29" s="196"/>
      <c r="H29" s="196"/>
      <c r="I29" s="204"/>
    </row>
    <row r="30" spans="1:10" ht="15.6" customHeight="1" x14ac:dyDescent="0.3">
      <c r="A30" s="203"/>
      <c r="B30" s="196"/>
      <c r="C30" s="196"/>
      <c r="D30" s="196"/>
      <c r="E30" s="196"/>
      <c r="F30" s="196"/>
      <c r="G30" s="196"/>
      <c r="H30" s="196"/>
      <c r="I30" s="204"/>
    </row>
    <row r="31" spans="1:10" ht="15" customHeight="1" x14ac:dyDescent="0.3">
      <c r="A31" s="191" t="s">
        <v>18</v>
      </c>
      <c r="B31" s="201"/>
      <c r="C31" s="198" t="s">
        <v>42</v>
      </c>
      <c r="D31" s="196" t="s">
        <v>61</v>
      </c>
      <c r="E31" s="207" t="s">
        <v>17</v>
      </c>
      <c r="F31" s="208"/>
      <c r="G31" s="213"/>
      <c r="H31" s="213"/>
      <c r="I31" s="214"/>
    </row>
    <row r="32" spans="1:10" x14ac:dyDescent="0.3">
      <c r="A32" s="191"/>
      <c r="B32" s="201"/>
      <c r="C32" s="198"/>
      <c r="D32" s="196"/>
      <c r="E32" s="209"/>
      <c r="F32" s="210"/>
      <c r="G32" s="215"/>
      <c r="H32" s="215"/>
      <c r="I32" s="216"/>
    </row>
    <row r="33" spans="1:10" x14ac:dyDescent="0.3">
      <c r="A33" s="191"/>
      <c r="B33" s="199"/>
      <c r="C33" s="196" t="s">
        <v>43</v>
      </c>
      <c r="D33" s="205"/>
      <c r="E33" s="209"/>
      <c r="F33" s="210"/>
      <c r="G33" s="215"/>
      <c r="H33" s="215"/>
      <c r="I33" s="216"/>
      <c r="J33" s="7"/>
    </row>
    <row r="34" spans="1:10" ht="15" thickBot="1" x14ac:dyDescent="0.35">
      <c r="A34" s="192"/>
      <c r="B34" s="200"/>
      <c r="C34" s="197"/>
      <c r="D34" s="206"/>
      <c r="E34" s="211"/>
      <c r="F34" s="212"/>
      <c r="G34" s="217"/>
      <c r="H34" s="217"/>
      <c r="I34" s="218"/>
    </row>
    <row r="35" spans="1:10" ht="15" thickTop="1" x14ac:dyDescent="0.3">
      <c r="I35" s="7"/>
    </row>
    <row r="36" spans="1:10" ht="12" customHeight="1" x14ac:dyDescent="0.3">
      <c r="B36" s="112"/>
      <c r="E36" s="112"/>
    </row>
    <row r="37" spans="1:10" x14ac:dyDescent="0.3">
      <c r="B37" s="112"/>
      <c r="E37" s="112"/>
    </row>
    <row r="38" spans="1:10" s="114" customFormat="1" x14ac:dyDescent="0.3">
      <c r="A38" s="116" t="s">
        <v>68</v>
      </c>
      <c r="B38" s="135">
        <v>43663.3546180556</v>
      </c>
      <c r="C38" s="115"/>
      <c r="D38" s="116" t="s">
        <v>70</v>
      </c>
      <c r="E38" s="135">
        <v>43664.354641203703</v>
      </c>
    </row>
    <row r="39" spans="1:10" s="114" customFormat="1" x14ac:dyDescent="0.3">
      <c r="A39" s="116" t="s">
        <v>73</v>
      </c>
      <c r="B39" s="135"/>
      <c r="C39" s="115"/>
      <c r="D39" s="116" t="s">
        <v>71</v>
      </c>
      <c r="E39" s="135"/>
    </row>
    <row r="40" spans="1:10" s="114" customFormat="1" x14ac:dyDescent="0.3">
      <c r="A40" s="116" t="s">
        <v>69</v>
      </c>
      <c r="B40" s="135"/>
      <c r="C40" s="115"/>
      <c r="D40" s="116" t="s">
        <v>72</v>
      </c>
      <c r="E40" s="135"/>
    </row>
  </sheetData>
  <sheetProtection selectLockedCells="1"/>
  <mergeCells count="34">
    <mergeCell ref="K3:L4"/>
    <mergeCell ref="K1:L2"/>
    <mergeCell ref="G1:H2"/>
    <mergeCell ref="I1:J2"/>
    <mergeCell ref="B11:C12"/>
    <mergeCell ref="E11:F12"/>
    <mergeCell ref="E7:F8"/>
    <mergeCell ref="B7:C8"/>
    <mergeCell ref="G11:G12"/>
    <mergeCell ref="H5:H6"/>
    <mergeCell ref="H7:H16"/>
    <mergeCell ref="E1:F2"/>
    <mergeCell ref="C1:D2"/>
    <mergeCell ref="A1:B2"/>
    <mergeCell ref="A5:G6"/>
    <mergeCell ref="G7:G8"/>
    <mergeCell ref="A3:I4"/>
    <mergeCell ref="B15:C16"/>
    <mergeCell ref="E15:F16"/>
    <mergeCell ref="A9:G10"/>
    <mergeCell ref="A13:G14"/>
    <mergeCell ref="G15:G16"/>
    <mergeCell ref="A31:A34"/>
    <mergeCell ref="A18:I18"/>
    <mergeCell ref="C33:C34"/>
    <mergeCell ref="C31:C32"/>
    <mergeCell ref="B33:B34"/>
    <mergeCell ref="B31:B32"/>
    <mergeCell ref="G27:H27"/>
    <mergeCell ref="A29:I30"/>
    <mergeCell ref="D31:D32"/>
    <mergeCell ref="D33:D34"/>
    <mergeCell ref="E31:F34"/>
    <mergeCell ref="G31:I34"/>
  </mergeCells>
  <conditionalFormatting sqref="B15:C16">
    <cfRule type="cellIs" dxfId="9" priority="3" operator="equal">
      <formula>0</formula>
    </cfRule>
  </conditionalFormatting>
  <conditionalFormatting sqref="B7:C8">
    <cfRule type="cellIs" dxfId="8" priority="2" operator="equal">
      <formula>0</formula>
    </cfRule>
  </conditionalFormatting>
  <conditionalFormatting sqref="B11:C12 E7:F8 E11:F12 E15:F16">
    <cfRule type="cellIs" dxfId="7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8" r:id="rId3" name="Button 10">
              <controlPr defaultSize="0" print="0" autoFill="0" autoPict="0" macro="[0]!Bouton10_Cliquer">
                <anchor moveWithCells="1" sizeWithCells="1">
                  <from>
                    <xdr:col>3</xdr:col>
                    <xdr:colOff>7620</xdr:colOff>
                    <xdr:row>10</xdr:row>
                    <xdr:rowOff>7620</xdr:rowOff>
                  </from>
                  <to>
                    <xdr:col>3</xdr:col>
                    <xdr:colOff>784860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4" name="Button 11">
              <controlPr defaultSize="0" print="0" autoFill="0" autoPict="0" macro="[0]!Bouton11_Cliquer">
                <anchor moveWithCells="1" sizeWithCells="1">
                  <from>
                    <xdr:col>3</xdr:col>
                    <xdr:colOff>7620</xdr:colOff>
                    <xdr:row>14</xdr:row>
                    <xdr:rowOff>15240</xdr:rowOff>
                  </from>
                  <to>
                    <xdr:col>3</xdr:col>
                    <xdr:colOff>784860</xdr:colOff>
                    <xdr:row>15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5" name="Button 12">
              <controlPr defaultSize="0" print="0" autoFill="0" autoPict="0" macro="[0]!Bouton12_Cliquer">
                <anchor moveWithCells="1" sizeWithCells="1">
                  <from>
                    <xdr:col>0</xdr:col>
                    <xdr:colOff>15240</xdr:colOff>
                    <xdr:row>14</xdr:row>
                    <xdr:rowOff>7620</xdr:rowOff>
                  </from>
                  <to>
                    <xdr:col>0</xdr:col>
                    <xdr:colOff>784860</xdr:colOff>
                    <xdr:row>15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6" name="Button 13">
              <controlPr defaultSize="0" print="0" autoFill="0" autoPict="0" macro="[0]!Bouton13_Cliquer">
                <anchor moveWithCells="1" sizeWithCells="1">
                  <from>
                    <xdr:col>0</xdr:col>
                    <xdr:colOff>0</xdr:colOff>
                    <xdr:row>9</xdr:row>
                    <xdr:rowOff>175260</xdr:rowOff>
                  </from>
                  <to>
                    <xdr:col>0</xdr:col>
                    <xdr:colOff>784860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7" name="Button 14">
              <controlPr defaultSize="0" print="0" autoFill="0" autoPict="0" macro="[0]!Bouton14_Cliquer">
                <anchor moveWithCells="1" siz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0</xdr:col>
                    <xdr:colOff>784860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8" name="Button 15">
              <controlPr defaultSize="0" print="0" autoFill="0" autoPict="0" macro="[0]!Bouton15_Cliquer">
                <anchor moveWithCells="1" sizeWithCells="1">
                  <from>
                    <xdr:col>3</xdr:col>
                    <xdr:colOff>7620</xdr:colOff>
                    <xdr:row>6</xdr:row>
                    <xdr:rowOff>7620</xdr:rowOff>
                  </from>
                  <to>
                    <xdr:col>3</xdr:col>
                    <xdr:colOff>784860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5F140-7354-4836-8C32-67F9E22D1149}">
  <sheetPr codeName="Feuil5"/>
  <dimension ref="A1:Q38"/>
  <sheetViews>
    <sheetView zoomScaleNormal="100" workbookViewId="0">
      <selection activeCell="B17" sqref="B17"/>
    </sheetView>
  </sheetViews>
  <sheetFormatPr baseColWidth="10" defaultRowHeight="14.4" x14ac:dyDescent="0.3"/>
  <cols>
    <col min="1" max="1" width="14" style="98" customWidth="1"/>
    <col min="2" max="2" width="16.77734375" style="98" customWidth="1"/>
    <col min="3" max="6" width="11.77734375" style="98" customWidth="1"/>
    <col min="7" max="7" width="15.6640625" style="98" customWidth="1"/>
    <col min="8" max="8" width="11.6640625" style="98" customWidth="1"/>
    <col min="9" max="9" width="13.44140625" style="98" customWidth="1"/>
    <col min="10" max="17" width="11.77734375" style="98" customWidth="1"/>
    <col min="18" max="16384" width="11.5546875" style="98"/>
  </cols>
  <sheetData>
    <row r="1" spans="1:17" x14ac:dyDescent="0.3">
      <c r="A1" s="255" t="s">
        <v>22</v>
      </c>
      <c r="B1" s="255"/>
      <c r="C1" s="273">
        <f>'Info chantier'!D1</f>
        <v>350001</v>
      </c>
      <c r="D1" s="273"/>
      <c r="E1" s="255" t="s">
        <v>35</v>
      </c>
      <c r="F1" s="255"/>
      <c r="G1" s="271">
        <f>'Info chantier'!D4</f>
        <v>0</v>
      </c>
      <c r="H1" s="271"/>
      <c r="I1" s="255" t="str">
        <f>'Info chantier'!A7</f>
        <v>Temps total du chantier :</v>
      </c>
      <c r="J1" s="255"/>
      <c r="K1" s="270">
        <f>'Info chantier'!D7</f>
        <v>0.33335648143596097</v>
      </c>
      <c r="L1" s="270"/>
      <c r="M1" s="136"/>
      <c r="N1" s="136"/>
    </row>
    <row r="2" spans="1:17" ht="15" thickBot="1" x14ac:dyDescent="0.35">
      <c r="A2" s="256"/>
      <c r="B2" s="256"/>
      <c r="C2" s="274"/>
      <c r="D2" s="274"/>
      <c r="E2" s="256"/>
      <c r="F2" s="256"/>
      <c r="G2" s="272"/>
      <c r="H2" s="272"/>
      <c r="I2" s="256"/>
      <c r="J2" s="255"/>
      <c r="K2" s="270"/>
      <c r="L2" s="270"/>
      <c r="M2" s="137"/>
      <c r="N2" s="137"/>
      <c r="O2" s="103"/>
      <c r="P2" s="103"/>
      <c r="Q2" s="103"/>
    </row>
    <row r="3" spans="1:17" ht="15" thickTop="1" x14ac:dyDescent="0.3">
      <c r="A3" s="301" t="s">
        <v>21</v>
      </c>
      <c r="B3" s="302"/>
      <c r="C3" s="302"/>
      <c r="D3" s="302"/>
      <c r="E3" s="302"/>
      <c r="F3" s="302"/>
      <c r="G3" s="302"/>
      <c r="H3" s="302"/>
      <c r="I3" s="303"/>
      <c r="J3" s="99"/>
      <c r="K3" s="275">
        <f>Horaires!G8</f>
        <v>480</v>
      </c>
      <c r="L3" s="276"/>
      <c r="M3" s="99"/>
      <c r="N3" s="99"/>
      <c r="O3" s="99"/>
      <c r="P3" s="99"/>
      <c r="Q3" s="99"/>
    </row>
    <row r="4" spans="1:17" ht="15" thickBot="1" x14ac:dyDescent="0.35">
      <c r="A4" s="304"/>
      <c r="B4" s="305"/>
      <c r="C4" s="305"/>
      <c r="D4" s="305"/>
      <c r="E4" s="305"/>
      <c r="F4" s="305"/>
      <c r="G4" s="305"/>
      <c r="H4" s="305"/>
      <c r="I4" s="306"/>
      <c r="J4" s="99"/>
      <c r="K4" s="277"/>
      <c r="L4" s="278"/>
      <c r="M4" s="99"/>
      <c r="N4" s="99"/>
      <c r="O4" s="99"/>
      <c r="P4" s="99"/>
      <c r="Q4" s="99"/>
    </row>
    <row r="5" spans="1:17" ht="15" thickTop="1" x14ac:dyDescent="0.3">
      <c r="A5" s="138"/>
      <c r="B5" s="262">
        <f>IF(B9=0,0,B9)</f>
        <v>0</v>
      </c>
      <c r="C5" s="263"/>
      <c r="D5" s="139"/>
      <c r="E5" s="262">
        <f>IF(E9=0,0,E9)</f>
        <v>0</v>
      </c>
      <c r="F5" s="262"/>
      <c r="G5" s="266" t="s">
        <v>20</v>
      </c>
      <c r="H5" s="140"/>
      <c r="I5" s="102"/>
      <c r="Q5" s="103"/>
    </row>
    <row r="6" spans="1:17" x14ac:dyDescent="0.3">
      <c r="A6" s="141"/>
      <c r="B6" s="264"/>
      <c r="C6" s="264"/>
      <c r="D6" s="142"/>
      <c r="E6" s="265"/>
      <c r="F6" s="265"/>
      <c r="G6" s="267"/>
      <c r="H6" s="142"/>
      <c r="I6" s="102"/>
      <c r="Q6" s="103"/>
    </row>
    <row r="7" spans="1:17" x14ac:dyDescent="0.3">
      <c r="A7" s="141"/>
      <c r="B7" s="264"/>
      <c r="C7" s="264"/>
      <c r="D7" s="142"/>
      <c r="E7" s="265"/>
      <c r="F7" s="265"/>
      <c r="G7" s="268">
        <f>Horaires!C29</f>
        <v>0</v>
      </c>
      <c r="H7" s="142"/>
      <c r="I7" s="102"/>
      <c r="Q7" s="103"/>
    </row>
    <row r="8" spans="1:17" x14ac:dyDescent="0.3">
      <c r="A8" s="141"/>
      <c r="B8" s="264"/>
      <c r="C8" s="264"/>
      <c r="D8" s="142"/>
      <c r="E8" s="265"/>
      <c r="F8" s="265"/>
      <c r="G8" s="269"/>
      <c r="H8" s="142"/>
      <c r="I8" s="102"/>
      <c r="Q8" s="103"/>
    </row>
    <row r="9" spans="1:17" s="121" customFormat="1" hidden="1" x14ac:dyDescent="0.3">
      <c r="A9" s="143"/>
      <c r="B9" s="113"/>
      <c r="C9" s="144"/>
      <c r="D9" s="145"/>
      <c r="E9" s="159"/>
      <c r="F9" s="146"/>
      <c r="G9" s="145"/>
      <c r="H9" s="145"/>
      <c r="I9" s="147"/>
      <c r="Q9" s="122"/>
    </row>
    <row r="10" spans="1:17" ht="14.4" customHeight="1" x14ac:dyDescent="0.3">
      <c r="A10" s="141"/>
      <c r="B10" s="142"/>
      <c r="C10" s="148"/>
      <c r="D10" s="148"/>
      <c r="E10" s="142"/>
      <c r="F10" s="142"/>
      <c r="G10" s="142"/>
      <c r="H10" s="142"/>
      <c r="I10" s="102"/>
      <c r="K10" s="103"/>
      <c r="L10" s="103"/>
      <c r="Q10" s="103"/>
    </row>
    <row r="11" spans="1:17" x14ac:dyDescent="0.3">
      <c r="A11" s="149"/>
      <c r="B11" s="150">
        <v>3</v>
      </c>
      <c r="C11" s="151">
        <v>3.5</v>
      </c>
      <c r="D11" s="151">
        <v>4</v>
      </c>
      <c r="E11" s="150">
        <v>4.5</v>
      </c>
      <c r="F11" s="151">
        <v>5</v>
      </c>
      <c r="G11" s="151">
        <v>5.5</v>
      </c>
      <c r="H11" s="151">
        <v>6</v>
      </c>
      <c r="I11" s="152"/>
      <c r="K11" s="103"/>
      <c r="Q11" s="103"/>
    </row>
    <row r="12" spans="1:17" x14ac:dyDescent="0.3">
      <c r="A12" s="149">
        <v>7.1999999999999995E-2</v>
      </c>
      <c r="B12" s="160"/>
      <c r="C12" s="160"/>
      <c r="D12" s="160"/>
      <c r="E12" s="160"/>
      <c r="F12" s="160"/>
      <c r="G12" s="160"/>
      <c r="H12" s="160"/>
      <c r="I12" s="152">
        <f t="shared" ref="I12:I18" si="0">(0.036*A12)*(B12*$B$11+C12*$C$11+D12*$D$11+E12*$E$11+F12*$F$11+G12*$G$11+H12*$H$11)</f>
        <v>0</v>
      </c>
      <c r="Q12" s="103"/>
    </row>
    <row r="13" spans="1:17" x14ac:dyDescent="0.3">
      <c r="A13" s="149">
        <v>9.7000000000000003E-2</v>
      </c>
      <c r="B13" s="160"/>
      <c r="C13" s="160"/>
      <c r="D13" s="160"/>
      <c r="E13" s="160"/>
      <c r="F13" s="160"/>
      <c r="G13" s="160"/>
      <c r="H13" s="160"/>
      <c r="I13" s="152">
        <f t="shared" si="0"/>
        <v>0</v>
      </c>
      <c r="Q13" s="103"/>
    </row>
    <row r="14" spans="1:17" x14ac:dyDescent="0.3">
      <c r="A14" s="149">
        <v>0.112</v>
      </c>
      <c r="B14" s="160"/>
      <c r="C14" s="160"/>
      <c r="D14" s="160"/>
      <c r="E14" s="160"/>
      <c r="F14" s="160"/>
      <c r="G14" s="160"/>
      <c r="H14" s="161"/>
      <c r="I14" s="152">
        <f t="shared" si="0"/>
        <v>0</v>
      </c>
      <c r="J14" s="142"/>
      <c r="K14" s="142"/>
      <c r="L14" s="142"/>
      <c r="M14" s="142"/>
      <c r="N14" s="142"/>
      <c r="O14" s="153"/>
      <c r="P14" s="153"/>
      <c r="Q14" s="142"/>
    </row>
    <row r="15" spans="1:17" x14ac:dyDescent="0.3">
      <c r="A15" s="149">
        <v>0.122</v>
      </c>
      <c r="B15" s="160"/>
      <c r="C15" s="160"/>
      <c r="D15" s="160"/>
      <c r="E15" s="160"/>
      <c r="F15" s="160"/>
      <c r="G15" s="160"/>
      <c r="H15" s="160"/>
      <c r="I15" s="152">
        <f t="shared" si="0"/>
        <v>0</v>
      </c>
    </row>
    <row r="16" spans="1:17" x14ac:dyDescent="0.3">
      <c r="A16" s="149">
        <v>0.14699999999999999</v>
      </c>
      <c r="B16" s="160"/>
      <c r="C16" s="160"/>
      <c r="D16" s="160"/>
      <c r="E16" s="160"/>
      <c r="F16" s="160"/>
      <c r="G16" s="160"/>
      <c r="H16" s="160"/>
      <c r="I16" s="152">
        <f t="shared" si="0"/>
        <v>0</v>
      </c>
    </row>
    <row r="17" spans="1:11" x14ac:dyDescent="0.3">
      <c r="A17" s="149">
        <v>0.222</v>
      </c>
      <c r="B17" s="160"/>
      <c r="C17" s="162"/>
      <c r="D17" s="160"/>
      <c r="E17" s="160"/>
      <c r="F17" s="160"/>
      <c r="G17" s="160"/>
      <c r="H17" s="160"/>
      <c r="I17" s="152">
        <f t="shared" si="0"/>
        <v>0</v>
      </c>
    </row>
    <row r="18" spans="1:11" x14ac:dyDescent="0.3">
      <c r="A18" s="149">
        <v>0.247</v>
      </c>
      <c r="B18" s="160"/>
      <c r="C18" s="160"/>
      <c r="D18" s="160"/>
      <c r="E18" s="160"/>
      <c r="F18" s="160"/>
      <c r="G18" s="160"/>
      <c r="H18" s="160"/>
      <c r="I18" s="152">
        <f t="shared" si="0"/>
        <v>0</v>
      </c>
    </row>
    <row r="19" spans="1:11" x14ac:dyDescent="0.3">
      <c r="A19" s="154"/>
      <c r="B19" s="155"/>
      <c r="C19" s="155"/>
      <c r="D19" s="155"/>
      <c r="E19" s="155"/>
      <c r="F19" s="156"/>
      <c r="G19" s="257" t="s">
        <v>19</v>
      </c>
      <c r="H19" s="257"/>
      <c r="I19" s="152">
        <f>SUM(I12:I18)</f>
        <v>0</v>
      </c>
    </row>
    <row r="20" spans="1:11" x14ac:dyDescent="0.3">
      <c r="A20" s="157"/>
      <c r="I20" s="158"/>
    </row>
    <row r="21" spans="1:11" ht="15" customHeight="1" x14ac:dyDescent="0.3">
      <c r="A21" s="260" t="s">
        <v>63</v>
      </c>
      <c r="B21" s="284"/>
      <c r="C21" s="284"/>
      <c r="D21" s="284"/>
      <c r="E21" s="284"/>
      <c r="F21" s="284"/>
      <c r="G21" s="284"/>
      <c r="H21" s="284"/>
      <c r="I21" s="285"/>
    </row>
    <row r="22" spans="1:11" x14ac:dyDescent="0.3">
      <c r="A22" s="260"/>
      <c r="B22" s="284"/>
      <c r="C22" s="284"/>
      <c r="D22" s="284"/>
      <c r="E22" s="284"/>
      <c r="F22" s="284"/>
      <c r="G22" s="284"/>
      <c r="H22" s="284"/>
      <c r="I22" s="285"/>
      <c r="J22" s="103"/>
      <c r="K22" s="103"/>
    </row>
    <row r="23" spans="1:11" ht="14.4" customHeight="1" x14ac:dyDescent="0.3">
      <c r="A23" s="260" t="s">
        <v>36</v>
      </c>
      <c r="B23" s="279"/>
      <c r="C23" s="258" t="s">
        <v>42</v>
      </c>
      <c r="D23" s="281" t="s">
        <v>61</v>
      </c>
      <c r="E23" s="286" t="s">
        <v>17</v>
      </c>
      <c r="F23" s="287"/>
      <c r="G23" s="292"/>
      <c r="H23" s="293"/>
      <c r="I23" s="294"/>
      <c r="J23" s="103"/>
    </row>
    <row r="24" spans="1:11" x14ac:dyDescent="0.3">
      <c r="A24" s="260"/>
      <c r="B24" s="279"/>
      <c r="C24" s="258"/>
      <c r="D24" s="281"/>
      <c r="E24" s="288"/>
      <c r="F24" s="289"/>
      <c r="G24" s="295"/>
      <c r="H24" s="296"/>
      <c r="I24" s="297"/>
    </row>
    <row r="25" spans="1:11" x14ac:dyDescent="0.3">
      <c r="A25" s="260"/>
      <c r="B25" s="279"/>
      <c r="C25" s="258" t="s">
        <v>43</v>
      </c>
      <c r="D25" s="282"/>
      <c r="E25" s="288"/>
      <c r="F25" s="289"/>
      <c r="G25" s="295"/>
      <c r="H25" s="296"/>
      <c r="I25" s="297"/>
    </row>
    <row r="26" spans="1:11" ht="15" thickBot="1" x14ac:dyDescent="0.35">
      <c r="A26" s="261"/>
      <c r="B26" s="280"/>
      <c r="C26" s="259"/>
      <c r="D26" s="283"/>
      <c r="E26" s="290"/>
      <c r="F26" s="291"/>
      <c r="G26" s="298"/>
      <c r="H26" s="299"/>
      <c r="I26" s="300"/>
    </row>
    <row r="27" spans="1:11" ht="15" thickTop="1" x14ac:dyDescent="0.3"/>
    <row r="38" spans="5:5" x14ac:dyDescent="0.3">
      <c r="E38" s="120"/>
    </row>
  </sheetData>
  <sheetProtection selectLockedCells="1"/>
  <mergeCells count="23">
    <mergeCell ref="K3:L4"/>
    <mergeCell ref="B25:B26"/>
    <mergeCell ref="B23:B24"/>
    <mergeCell ref="D23:D24"/>
    <mergeCell ref="D25:D26"/>
    <mergeCell ref="A21:I22"/>
    <mergeCell ref="E23:F26"/>
    <mergeCell ref="G23:I26"/>
    <mergeCell ref="A3:I4"/>
    <mergeCell ref="K1:L2"/>
    <mergeCell ref="E1:F2"/>
    <mergeCell ref="G1:H2"/>
    <mergeCell ref="C1:D2"/>
    <mergeCell ref="I1:J2"/>
    <mergeCell ref="A1:B2"/>
    <mergeCell ref="G19:H19"/>
    <mergeCell ref="C23:C24"/>
    <mergeCell ref="C25:C26"/>
    <mergeCell ref="A23:A26"/>
    <mergeCell ref="B5:C8"/>
    <mergeCell ref="E5:F8"/>
    <mergeCell ref="G5:G6"/>
    <mergeCell ref="G7:G8"/>
  </mergeCells>
  <conditionalFormatting sqref="B5:C8 E5:F8">
    <cfRule type="cellIs" dxfId="6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Début1">
                <anchor moveWithCells="1" siz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1</xdr:col>
                    <xdr:colOff>0</xdr:colOff>
                    <xdr:row>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Bouton2_Cliquer">
                <anchor moveWithCells="1" sizeWithCells="1">
                  <from>
                    <xdr:col>3</xdr:col>
                    <xdr:colOff>0</xdr:colOff>
                    <xdr:row>4</xdr:row>
                    <xdr:rowOff>7620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0FB74-FE44-4B20-992D-6AF2EE4F6290}">
  <sheetPr codeName="Feuil1"/>
  <dimension ref="A1:K38"/>
  <sheetViews>
    <sheetView topLeftCell="A7" workbookViewId="0">
      <selection activeCell="G16" sqref="G16:I19"/>
    </sheetView>
  </sheetViews>
  <sheetFormatPr baseColWidth="10" defaultRowHeight="14.4" x14ac:dyDescent="0.3"/>
  <cols>
    <col min="7" max="7" width="18.5546875" customWidth="1"/>
    <col min="8" max="8" width="15.77734375" customWidth="1"/>
  </cols>
  <sheetData>
    <row r="1" spans="1:11" x14ac:dyDescent="0.3">
      <c r="A1" s="255" t="str">
        <f>Cyber!A1</f>
        <v xml:space="preserve">Référence chantier : </v>
      </c>
      <c r="B1" s="255"/>
      <c r="C1" s="273">
        <f>'Info chantier'!D1</f>
        <v>350001</v>
      </c>
      <c r="D1" s="273"/>
      <c r="E1" s="255" t="s">
        <v>40</v>
      </c>
      <c r="F1" s="255"/>
      <c r="G1" s="271">
        <f>'Info chantier'!D4</f>
        <v>0</v>
      </c>
      <c r="H1" s="255" t="str">
        <f>'Info chantier'!A7</f>
        <v>Temps total du chantier :</v>
      </c>
      <c r="I1" s="255"/>
      <c r="J1" s="307">
        <f>'Info chantier'!D7</f>
        <v>0.33335648143596097</v>
      </c>
      <c r="K1" s="307"/>
    </row>
    <row r="2" spans="1:11" ht="15" thickBot="1" x14ac:dyDescent="0.35">
      <c r="A2" s="256"/>
      <c r="B2" s="256"/>
      <c r="C2" s="274"/>
      <c r="D2" s="274"/>
      <c r="E2" s="256"/>
      <c r="F2" s="256"/>
      <c r="G2" s="272"/>
      <c r="H2" s="256"/>
      <c r="I2" s="256"/>
      <c r="J2" s="307"/>
      <c r="K2" s="307"/>
    </row>
    <row r="3" spans="1:11" ht="14.4" customHeight="1" thickTop="1" x14ac:dyDescent="0.3">
      <c r="A3" s="219" t="s">
        <v>64</v>
      </c>
      <c r="B3" s="220"/>
      <c r="C3" s="220"/>
      <c r="D3" s="220"/>
      <c r="E3" s="220"/>
      <c r="F3" s="220"/>
      <c r="G3" s="220"/>
      <c r="H3" s="220"/>
      <c r="I3" s="221"/>
      <c r="J3" s="308">
        <f>Horaires!F8</f>
        <v>480</v>
      </c>
      <c r="K3" s="233"/>
    </row>
    <row r="4" spans="1:11" ht="15" thickBot="1" x14ac:dyDescent="0.35">
      <c r="A4" s="222"/>
      <c r="B4" s="223"/>
      <c r="C4" s="223"/>
      <c r="D4" s="223"/>
      <c r="E4" s="223"/>
      <c r="F4" s="223"/>
      <c r="G4" s="223"/>
      <c r="H4" s="223"/>
      <c r="I4" s="224"/>
      <c r="J4" s="309"/>
      <c r="K4" s="235"/>
    </row>
    <row r="5" spans="1:11" ht="15" customHeight="1" thickTop="1" x14ac:dyDescent="0.3">
      <c r="A5" s="227" t="s">
        <v>75</v>
      </c>
      <c r="B5" s="230"/>
      <c r="C5" s="228"/>
      <c r="D5" s="228"/>
      <c r="E5" s="228"/>
      <c r="F5" s="228"/>
      <c r="G5" s="228"/>
      <c r="H5" s="312" t="s">
        <v>81</v>
      </c>
      <c r="I5" s="127"/>
    </row>
    <row r="6" spans="1:11" x14ac:dyDescent="0.3">
      <c r="A6" s="229"/>
      <c r="B6" s="228"/>
      <c r="C6" s="228"/>
      <c r="D6" s="228"/>
      <c r="E6" s="228"/>
      <c r="F6" s="228"/>
      <c r="G6" s="228"/>
      <c r="H6" s="312"/>
      <c r="I6" s="127"/>
    </row>
    <row r="7" spans="1:11" x14ac:dyDescent="0.3">
      <c r="A7" s="312"/>
      <c r="B7" s="311">
        <f>B23</f>
        <v>0</v>
      </c>
      <c r="C7" s="312"/>
      <c r="D7" s="312"/>
      <c r="E7" s="311">
        <f>E23</f>
        <v>0</v>
      </c>
      <c r="F7" s="312"/>
      <c r="G7" s="310">
        <f>IF(B7+E7=0,0,NETWORKDAYS.INTL(INT(B7),INT(B7),"0000111",JF)*Horaires!E3
+NETWORKDAYS.INTL(INT(B7),INT(E7),"1111011",JF)*Horaires!E4
-(MOD(B7,1)-IF(WEEKDAY(INT(B7),2)=5,Horaires!C4,Horaires!C3)-MAX(0,MIN(Horaires!D1,MOD(B7,1))-Horaires!C1))
-(IF(WEEKDAY(INT(E7),2)=5,Horaires!D4,Horaires!D3)-MOD(E7,1)-MAX(0,Horaires!D1-MAX(Horaires!C1,MOD(E7,1)))))</f>
        <v>0</v>
      </c>
      <c r="H7" s="247">
        <f>IF(D18=0,G7+G11+TIME(B16,B18,0),G7+G11+TIME(B16,B18,0)*D18)</f>
        <v>0</v>
      </c>
      <c r="I7" s="126"/>
    </row>
    <row r="8" spans="1:11" x14ac:dyDescent="0.3">
      <c r="A8" s="312"/>
      <c r="B8" s="312"/>
      <c r="C8" s="312"/>
      <c r="D8" s="312"/>
      <c r="E8" s="312"/>
      <c r="F8" s="312"/>
      <c r="G8" s="310"/>
      <c r="H8" s="247"/>
      <c r="I8" s="126"/>
    </row>
    <row r="9" spans="1:11" x14ac:dyDescent="0.3">
      <c r="A9" s="227" t="s">
        <v>74</v>
      </c>
      <c r="B9" s="230"/>
      <c r="C9" s="228"/>
      <c r="D9" s="228"/>
      <c r="E9" s="228"/>
      <c r="F9" s="228"/>
      <c r="G9" s="228"/>
      <c r="H9" s="247"/>
      <c r="I9" s="128"/>
    </row>
    <row r="10" spans="1:11" x14ac:dyDescent="0.3">
      <c r="A10" s="229"/>
      <c r="B10" s="228"/>
      <c r="C10" s="228"/>
      <c r="D10" s="228"/>
      <c r="E10" s="228"/>
      <c r="F10" s="228"/>
      <c r="G10" s="228"/>
      <c r="H10" s="247"/>
      <c r="I10" s="128"/>
    </row>
    <row r="11" spans="1:11" x14ac:dyDescent="0.3">
      <c r="A11" s="312"/>
      <c r="B11" s="313">
        <f>B24</f>
        <v>0</v>
      </c>
      <c r="C11" s="313"/>
      <c r="D11" s="312"/>
      <c r="E11" s="313">
        <f>E24</f>
        <v>0</v>
      </c>
      <c r="F11" s="313"/>
      <c r="G11" s="310">
        <f>IF(B11+E11=0,0,NETWORKDAYS.INTL(INT(B11),INT(E11),"0000111",JF)*Horaires!E3
+NETWORKDAYS.INTL(INT(B11),INT(E11),"1111011",JF)*Horaires!E4
-(MOD(B11,1)-IF(WEEKDAY(INT(B11),2)=5,Horaires!C4,Horaires!C3)-MAX(0,MIN(Horaires!D1,MOD(B11,1))-Horaires!C1))
-(IF(WEEKDAY(INT(E11),2)=5,Horaires!D4,Horaires!D3)-MOD(E11,1)-MAX(0,Horaires!D1-MAX(Horaires!C1,MOD(E11,1)))))</f>
        <v>0</v>
      </c>
      <c r="H11" s="247"/>
      <c r="I11" s="126"/>
    </row>
    <row r="12" spans="1:11" x14ac:dyDescent="0.3">
      <c r="A12" s="312"/>
      <c r="B12" s="313"/>
      <c r="C12" s="313"/>
      <c r="D12" s="312"/>
      <c r="E12" s="313"/>
      <c r="F12" s="313"/>
      <c r="G12" s="310"/>
      <c r="H12" s="247"/>
      <c r="I12" s="126"/>
    </row>
    <row r="13" spans="1:11" x14ac:dyDescent="0.3">
      <c r="A13" s="129"/>
      <c r="I13" s="126"/>
    </row>
    <row r="14" spans="1:11" x14ac:dyDescent="0.3">
      <c r="A14" s="191" t="s">
        <v>63</v>
      </c>
      <c r="B14" s="314"/>
      <c r="C14" s="314"/>
      <c r="D14" s="314"/>
      <c r="E14" s="314"/>
      <c r="F14" s="314"/>
      <c r="G14" s="314"/>
      <c r="H14" s="314"/>
      <c r="I14" s="315"/>
    </row>
    <row r="15" spans="1:11" x14ac:dyDescent="0.3">
      <c r="A15" s="191"/>
      <c r="B15" s="314"/>
      <c r="C15" s="314"/>
      <c r="D15" s="314"/>
      <c r="E15" s="314"/>
      <c r="F15" s="314"/>
      <c r="G15" s="314"/>
      <c r="H15" s="314"/>
      <c r="I15" s="315"/>
    </row>
    <row r="16" spans="1:11" ht="14.4" customHeight="1" x14ac:dyDescent="0.3">
      <c r="A16" s="191" t="s">
        <v>36</v>
      </c>
      <c r="B16" s="279"/>
      <c r="C16" s="316" t="s">
        <v>42</v>
      </c>
      <c r="D16" s="317" t="s">
        <v>61</v>
      </c>
      <c r="E16" s="319" t="s">
        <v>17</v>
      </c>
      <c r="F16" s="320"/>
      <c r="G16" s="325"/>
      <c r="H16" s="326"/>
      <c r="I16" s="327"/>
    </row>
    <row r="17" spans="1:9" x14ac:dyDescent="0.3">
      <c r="A17" s="191"/>
      <c r="B17" s="279"/>
      <c r="C17" s="316"/>
      <c r="D17" s="317"/>
      <c r="E17" s="321"/>
      <c r="F17" s="322"/>
      <c r="G17" s="328"/>
      <c r="H17" s="329"/>
      <c r="I17" s="330"/>
    </row>
    <row r="18" spans="1:9" x14ac:dyDescent="0.3">
      <c r="A18" s="191"/>
      <c r="B18" s="279"/>
      <c r="C18" s="316" t="s">
        <v>43</v>
      </c>
      <c r="D18" s="282"/>
      <c r="E18" s="321"/>
      <c r="F18" s="322"/>
      <c r="G18" s="328"/>
      <c r="H18" s="329"/>
      <c r="I18" s="330"/>
    </row>
    <row r="19" spans="1:9" ht="15" thickBot="1" x14ac:dyDescent="0.35">
      <c r="A19" s="192"/>
      <c r="B19" s="280"/>
      <c r="C19" s="318"/>
      <c r="D19" s="283"/>
      <c r="E19" s="323"/>
      <c r="F19" s="324"/>
      <c r="G19" s="331"/>
      <c r="H19" s="332"/>
      <c r="I19" s="333"/>
    </row>
    <row r="20" spans="1:9" ht="15" thickTop="1" x14ac:dyDescent="0.3"/>
    <row r="23" spans="1:9" s="118" customFormat="1" hidden="1" x14ac:dyDescent="0.3">
      <c r="A23" s="117" t="s">
        <v>77</v>
      </c>
      <c r="B23" s="163"/>
      <c r="C23" s="117"/>
      <c r="D23" s="117" t="s">
        <v>78</v>
      </c>
      <c r="E23" s="163"/>
    </row>
    <row r="24" spans="1:9" s="118" customFormat="1" hidden="1" x14ac:dyDescent="0.3">
      <c r="A24" s="117" t="s">
        <v>76</v>
      </c>
      <c r="B24" s="163"/>
      <c r="C24" s="117"/>
      <c r="D24" s="117" t="s">
        <v>79</v>
      </c>
      <c r="E24" s="163"/>
    </row>
    <row r="38" spans="5:5" x14ac:dyDescent="0.3">
      <c r="E38" s="119"/>
    </row>
  </sheetData>
  <sheetProtection selectLockedCells="1"/>
  <mergeCells count="32">
    <mergeCell ref="A14:I15"/>
    <mergeCell ref="A16:A19"/>
    <mergeCell ref="B16:B17"/>
    <mergeCell ref="C16:C17"/>
    <mergeCell ref="D16:D17"/>
    <mergeCell ref="B18:B19"/>
    <mergeCell ref="C18:C19"/>
    <mergeCell ref="D18:D19"/>
    <mergeCell ref="E16:F19"/>
    <mergeCell ref="G16:I19"/>
    <mergeCell ref="E11:F12"/>
    <mergeCell ref="B11:C12"/>
    <mergeCell ref="G11:G12"/>
    <mergeCell ref="H7:H12"/>
    <mergeCell ref="A9:G10"/>
    <mergeCell ref="D11:D12"/>
    <mergeCell ref="A11:A12"/>
    <mergeCell ref="J3:K4"/>
    <mergeCell ref="A3:I4"/>
    <mergeCell ref="G7:G8"/>
    <mergeCell ref="E7:F8"/>
    <mergeCell ref="D7:D8"/>
    <mergeCell ref="B7:C8"/>
    <mergeCell ref="A7:A8"/>
    <mergeCell ref="H5:H6"/>
    <mergeCell ref="A5:G6"/>
    <mergeCell ref="J1:K2"/>
    <mergeCell ref="A1:B2"/>
    <mergeCell ref="C1:D2"/>
    <mergeCell ref="E1:F2"/>
    <mergeCell ref="G1:G2"/>
    <mergeCell ref="H1:I2"/>
  </mergeCells>
  <conditionalFormatting sqref="B7:C8 B11:C12 E7:F8 E11:F12">
    <cfRule type="cellIs" dxfId="5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9" r:id="rId3" name="Button 5">
              <controlPr defaultSize="0" print="0" autoFill="0" autoPict="0" macro="[0]!Coupespéciale_Bouton5_Cliquer">
                <anchor moveWithCells="1" siz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0</xdr:col>
                    <xdr:colOff>784860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4" name="Button 6">
              <controlPr defaultSize="0" print="0" autoFill="0" autoPict="0" macro="[0]!Coupespéciale_Bouton6_Cliquer">
                <anchor moveWithCells="1" sizeWithCells="1">
                  <from>
                    <xdr:col>0</xdr:col>
                    <xdr:colOff>15240</xdr:colOff>
                    <xdr:row>6</xdr:row>
                    <xdr:rowOff>15240</xdr:rowOff>
                  </from>
                  <to>
                    <xdr:col>0</xdr:col>
                    <xdr:colOff>784860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5" name="Button 8">
              <controlPr defaultSize="0" print="0" autoFill="0" autoPict="0" macro="[0]!Coupespéciale_Bouton8_Cliquer">
                <anchor moveWithCells="1" sizeWithCells="1">
                  <from>
                    <xdr:col>3</xdr:col>
                    <xdr:colOff>7620</xdr:colOff>
                    <xdr:row>10</xdr:row>
                    <xdr:rowOff>15240</xdr:rowOff>
                  </from>
                  <to>
                    <xdr:col>3</xdr:col>
                    <xdr:colOff>784860</xdr:colOff>
                    <xdr:row>11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6" name="Button 9">
              <controlPr defaultSize="0" print="0" autoFill="0" autoPict="0" macro="[0]!Coupespéciale_Bouton9_Cliquer">
                <anchor moveWithCells="1" sizeWithCells="1">
                  <from>
                    <xdr:col>3</xdr:col>
                    <xdr:colOff>7620</xdr:colOff>
                    <xdr:row>6</xdr:row>
                    <xdr:rowOff>7620</xdr:rowOff>
                  </from>
                  <to>
                    <xdr:col>4</xdr:col>
                    <xdr:colOff>0</xdr:colOff>
                    <xdr:row>7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FEFCF-27E5-4F6B-90E6-44FD80EB4624}">
  <sheetPr codeName="Feuil7"/>
  <dimension ref="A1:Q39"/>
  <sheetViews>
    <sheetView topLeftCell="A12" workbookViewId="0">
      <selection activeCell="G30" sqref="G30:I33"/>
    </sheetView>
  </sheetViews>
  <sheetFormatPr baseColWidth="10" defaultRowHeight="14.4" x14ac:dyDescent="0.3"/>
  <cols>
    <col min="1" max="1" width="11.5546875" style="98" customWidth="1"/>
    <col min="2" max="6" width="11.5546875" style="98"/>
    <col min="7" max="7" width="17.21875" style="98" customWidth="1"/>
    <col min="8" max="8" width="18.77734375" style="98" customWidth="1"/>
    <col min="9" max="9" width="11.5546875" style="98" customWidth="1"/>
    <col min="10" max="10" width="14.77734375" style="98" customWidth="1"/>
    <col min="11" max="16384" width="11.5546875" style="98"/>
  </cols>
  <sheetData>
    <row r="1" spans="1:17" x14ac:dyDescent="0.3">
      <c r="A1" s="255" t="str">
        <f>Cyber!A1</f>
        <v xml:space="preserve">Référence chantier : </v>
      </c>
      <c r="B1" s="255"/>
      <c r="C1" s="273">
        <f>'Info chantier'!D1</f>
        <v>350001</v>
      </c>
      <c r="D1" s="273"/>
      <c r="E1" s="255" t="s">
        <v>38</v>
      </c>
      <c r="F1" s="255"/>
      <c r="G1" s="271">
        <f>'Info chantier'!D4</f>
        <v>0</v>
      </c>
      <c r="H1" s="271"/>
      <c r="I1" s="255" t="str">
        <f>'Info chantier'!A7</f>
        <v>Temps total du chantier :</v>
      </c>
      <c r="J1" s="256"/>
      <c r="K1" s="307">
        <f>'Info chantier'!D7</f>
        <v>0.33335648143596097</v>
      </c>
      <c r="L1" s="307"/>
    </row>
    <row r="2" spans="1:17" ht="15" thickBot="1" x14ac:dyDescent="0.35">
      <c r="A2" s="256"/>
      <c r="B2" s="256"/>
      <c r="C2" s="274"/>
      <c r="D2" s="274"/>
      <c r="E2" s="256"/>
      <c r="F2" s="256"/>
      <c r="G2" s="272"/>
      <c r="H2" s="272"/>
      <c r="I2" s="256"/>
      <c r="J2" s="361"/>
      <c r="K2" s="307"/>
      <c r="L2" s="307"/>
    </row>
    <row r="3" spans="1:17" ht="15" customHeight="1" thickTop="1" x14ac:dyDescent="0.3">
      <c r="A3" s="353" t="s">
        <v>31</v>
      </c>
      <c r="B3" s="354"/>
      <c r="C3" s="354"/>
      <c r="D3" s="354"/>
      <c r="E3" s="354"/>
      <c r="F3" s="354"/>
      <c r="G3" s="354"/>
      <c r="H3" s="354"/>
      <c r="I3" s="355"/>
      <c r="J3" s="99"/>
      <c r="K3" s="275">
        <f>Horaires!G8</f>
        <v>480</v>
      </c>
      <c r="L3" s="276"/>
      <c r="M3" s="99"/>
      <c r="N3" s="99"/>
      <c r="O3" s="99"/>
      <c r="P3" s="99"/>
      <c r="Q3" s="99"/>
    </row>
    <row r="4" spans="1:17" ht="15" customHeight="1" thickBot="1" x14ac:dyDescent="0.35">
      <c r="A4" s="356"/>
      <c r="B4" s="357"/>
      <c r="C4" s="357"/>
      <c r="D4" s="357"/>
      <c r="E4" s="357"/>
      <c r="F4" s="357"/>
      <c r="G4" s="357"/>
      <c r="H4" s="357"/>
      <c r="I4" s="358"/>
      <c r="J4" s="99"/>
      <c r="K4" s="277"/>
      <c r="L4" s="278"/>
      <c r="M4" s="99"/>
      <c r="N4" s="99"/>
      <c r="O4" s="99"/>
      <c r="P4" s="99"/>
      <c r="Q4" s="99"/>
    </row>
    <row r="5" spans="1:17" ht="15" thickTop="1" x14ac:dyDescent="0.3">
      <c r="A5" s="349" t="s">
        <v>23</v>
      </c>
      <c r="B5" s="350"/>
      <c r="C5" s="350"/>
      <c r="D5" s="350"/>
      <c r="E5" s="350"/>
      <c r="F5" s="350"/>
      <c r="G5" s="350"/>
      <c r="H5" s="348" t="s">
        <v>37</v>
      </c>
      <c r="I5" s="164"/>
      <c r="J5" s="103"/>
      <c r="K5" s="103"/>
      <c r="L5" s="103"/>
      <c r="M5" s="103"/>
      <c r="N5" s="103"/>
      <c r="O5" s="103"/>
      <c r="P5" s="103"/>
      <c r="Q5" s="103"/>
    </row>
    <row r="6" spans="1:17" x14ac:dyDescent="0.3">
      <c r="A6" s="351"/>
      <c r="B6" s="352"/>
      <c r="C6" s="352"/>
      <c r="D6" s="352"/>
      <c r="E6" s="352"/>
      <c r="F6" s="352"/>
      <c r="G6" s="352"/>
      <c r="H6" s="346"/>
      <c r="I6" s="164"/>
      <c r="J6" s="103"/>
      <c r="K6" s="103"/>
      <c r="L6" s="103"/>
      <c r="M6" s="103"/>
      <c r="N6" s="103"/>
      <c r="O6" s="103"/>
      <c r="P6" s="103"/>
      <c r="Q6" s="103"/>
    </row>
    <row r="7" spans="1:17" x14ac:dyDescent="0.3">
      <c r="A7" s="165"/>
      <c r="B7" s="265">
        <f>IF(B37=0,0,B37)</f>
        <v>0</v>
      </c>
      <c r="C7" s="336"/>
      <c r="D7" s="165"/>
      <c r="E7" s="265">
        <f>IF(E37=0,0,E37)</f>
        <v>0</v>
      </c>
      <c r="F7" s="336"/>
      <c r="G7" s="360">
        <f>IF(B7+E7=0,0,NETWORKDAYS.INTL(INT(B7),INT(E7),"0000111",JF)*Horaires!E3
+NETWORKDAYS.INTL(INT(B7),INT(E7),"1111011",JF)*Horaires!E4
-(MOD(B7,1)-IF(WEEKDAY(INT(B7),2)=5,Horaires!C4,Horaires!C3)-MAX(0,MIN(Horaires!D1,MOD(B7,1))-Horaires!C1))
-(IF(WEEKDAY(INT(E7),2)=5,Horaires!D4,Horaires!D3)-MOD(E7,1)-MAX(0,Horaires!D1-MAX(Horaires!C1,MOD(E7,1)))))</f>
        <v>0</v>
      </c>
      <c r="H7" s="347">
        <f>IF(D32=0,G7+G11+G15+TIME(B30,B32,0)+F21,(G7+G11+G15+F21+TIME(B30,B32,0))*D32)</f>
        <v>0</v>
      </c>
      <c r="I7" s="166"/>
      <c r="J7" s="103"/>
      <c r="K7" s="103"/>
      <c r="L7" s="103"/>
      <c r="M7" s="103"/>
      <c r="N7" s="103"/>
      <c r="O7" s="103"/>
      <c r="P7" s="103"/>
      <c r="Q7" s="103"/>
    </row>
    <row r="8" spans="1:17" x14ac:dyDescent="0.3">
      <c r="A8" s="165"/>
      <c r="B8" s="336"/>
      <c r="C8" s="336"/>
      <c r="D8" s="165"/>
      <c r="E8" s="336"/>
      <c r="F8" s="336"/>
      <c r="G8" s="360"/>
      <c r="H8" s="347"/>
      <c r="I8" s="164"/>
      <c r="J8" s="103"/>
      <c r="K8" s="103"/>
      <c r="L8" s="103"/>
      <c r="M8" s="103"/>
      <c r="N8" s="103"/>
      <c r="O8" s="103"/>
      <c r="P8" s="103"/>
      <c r="Q8" s="103"/>
    </row>
    <row r="9" spans="1:17" x14ac:dyDescent="0.3">
      <c r="A9" s="359" t="s">
        <v>24</v>
      </c>
      <c r="B9" s="352"/>
      <c r="C9" s="352"/>
      <c r="D9" s="352"/>
      <c r="E9" s="352"/>
      <c r="F9" s="352"/>
      <c r="G9" s="352"/>
      <c r="H9" s="347"/>
      <c r="I9" s="164"/>
      <c r="J9" s="103"/>
      <c r="K9" s="103"/>
      <c r="L9" s="103"/>
      <c r="M9" s="103"/>
      <c r="N9" s="103"/>
      <c r="O9" s="103"/>
      <c r="P9" s="103"/>
      <c r="Q9" s="103"/>
    </row>
    <row r="10" spans="1:17" x14ac:dyDescent="0.3">
      <c r="A10" s="352"/>
      <c r="B10" s="352"/>
      <c r="C10" s="352"/>
      <c r="D10" s="352"/>
      <c r="E10" s="352"/>
      <c r="F10" s="352"/>
      <c r="G10" s="352"/>
      <c r="H10" s="347"/>
      <c r="I10" s="164"/>
      <c r="J10" s="103"/>
      <c r="K10" s="103"/>
      <c r="L10" s="103"/>
      <c r="M10" s="103"/>
      <c r="N10" s="103"/>
      <c r="O10" s="103"/>
      <c r="P10" s="103"/>
      <c r="Q10" s="103"/>
    </row>
    <row r="11" spans="1:17" ht="15" customHeight="1" x14ac:dyDescent="0.3">
      <c r="A11" s="165"/>
      <c r="B11" s="265">
        <f>IF(B38=0,0,B38)</f>
        <v>0</v>
      </c>
      <c r="C11" s="336"/>
      <c r="D11" s="165"/>
      <c r="E11" s="265">
        <f>IF(E38=0,0,E38)</f>
        <v>0</v>
      </c>
      <c r="F11" s="336"/>
      <c r="G11" s="360">
        <f>IF(B11+E11=0,0,NETWORKDAYS.INTL(INT(B11),INT(E11),"0000111",JF)*Horaires!E3
+NETWORKDAYS.INTL(INT(B11),INT(E11),"1111011",JF)*Horaires!E4
-(MOD(B11,1)-IF(WEEKDAY(INT(B11),2)=5,Horaires!C4,Horaires!C3)-MAX(0,MIN(Horaires!D1,MOD(B11,1))-Horaires!C1))
-(IF(WEEKDAY(INT(E11),2)=5,Horaires!D4,Horaires!D3)-MOD(E11,1)-MAX(0,Horaires!D1-MAX(Horaires!C1,MOD(E11,1)))))</f>
        <v>0</v>
      </c>
      <c r="H11" s="347"/>
      <c r="I11" s="166"/>
      <c r="J11" s="103"/>
      <c r="K11" s="103"/>
      <c r="L11" s="103"/>
      <c r="M11" s="103"/>
      <c r="N11" s="103"/>
      <c r="O11" s="103"/>
      <c r="P11" s="103"/>
      <c r="Q11" s="103"/>
    </row>
    <row r="12" spans="1:17" ht="15" customHeight="1" x14ac:dyDescent="0.3">
      <c r="A12" s="165"/>
      <c r="B12" s="336"/>
      <c r="C12" s="336"/>
      <c r="D12" s="165"/>
      <c r="E12" s="336"/>
      <c r="F12" s="336"/>
      <c r="G12" s="360"/>
      <c r="H12" s="347"/>
      <c r="I12" s="164"/>
      <c r="J12" s="103"/>
      <c r="K12" s="103"/>
      <c r="L12" s="103"/>
      <c r="M12" s="103"/>
      <c r="N12" s="103"/>
      <c r="O12" s="103"/>
      <c r="P12" s="103"/>
      <c r="Q12" s="103"/>
    </row>
    <row r="13" spans="1:17" x14ac:dyDescent="0.3">
      <c r="A13" s="359"/>
      <c r="B13" s="352"/>
      <c r="C13" s="352"/>
      <c r="D13" s="352"/>
      <c r="E13" s="352"/>
      <c r="F13" s="352"/>
      <c r="G13" s="352"/>
      <c r="H13" s="347"/>
      <c r="I13" s="164"/>
      <c r="J13" s="103"/>
      <c r="K13" s="103"/>
      <c r="L13" s="103"/>
      <c r="M13" s="103"/>
      <c r="N13" s="103"/>
      <c r="O13" s="103"/>
      <c r="P13" s="103"/>
      <c r="Q13" s="103"/>
    </row>
    <row r="14" spans="1:17" x14ac:dyDescent="0.3">
      <c r="A14" s="352"/>
      <c r="B14" s="352"/>
      <c r="C14" s="352"/>
      <c r="D14" s="352"/>
      <c r="E14" s="352"/>
      <c r="F14" s="352"/>
      <c r="G14" s="352"/>
      <c r="H14" s="347"/>
      <c r="I14" s="164"/>
      <c r="J14" s="103"/>
      <c r="K14" s="103"/>
      <c r="L14" s="103"/>
      <c r="M14" s="103"/>
      <c r="N14" s="103"/>
      <c r="O14" s="103"/>
      <c r="P14" s="103"/>
      <c r="Q14" s="103"/>
    </row>
    <row r="15" spans="1:17" x14ac:dyDescent="0.3">
      <c r="A15" s="165"/>
      <c r="B15" s="265">
        <f>IF(B39=0,0,B39)</f>
        <v>0</v>
      </c>
      <c r="C15" s="265"/>
      <c r="D15" s="165"/>
      <c r="E15" s="265">
        <f>IF(E39=0,0,E39)</f>
        <v>0</v>
      </c>
      <c r="F15" s="336"/>
      <c r="G15" s="360">
        <f>IF(B15+E15=0,0,NETWORKDAYS.INTL(INT(B15),INT(E15),"0000111",JF)*Horaires!E3
+NETWORKDAYS.INTL(INT(B15),INT(E15),"1111011",JF)*Horaires!E4
-(MOD(B15,1)-IF(WEEKDAY(INT(B15),2)=5,Horaires!C4,Horaires!C3)-MAX(0,MIN(Horaires!D1,MOD(B15,1))-Horaires!C1))
-(IF(WEEKDAY(INT(E15),2)=5,Horaires!D4,Horaires!D3)-MOD(E15,1)-MAX(0,Horaires!D1-MAX(Horaires!C1,MOD(E15,1)))))</f>
        <v>0</v>
      </c>
      <c r="H15" s="347"/>
      <c r="I15" s="166"/>
      <c r="J15" s="103"/>
      <c r="K15" s="103"/>
      <c r="L15" s="103"/>
      <c r="M15" s="103"/>
    </row>
    <row r="16" spans="1:17" x14ac:dyDescent="0.3">
      <c r="A16" s="165"/>
      <c r="B16" s="265"/>
      <c r="C16" s="265"/>
      <c r="D16" s="165"/>
      <c r="E16" s="336"/>
      <c r="F16" s="336"/>
      <c r="G16" s="360"/>
      <c r="H16" s="347"/>
      <c r="I16" s="164"/>
      <c r="J16" s="103"/>
      <c r="K16" s="103"/>
      <c r="L16" s="103"/>
      <c r="M16" s="103"/>
    </row>
    <row r="17" spans="1:13" x14ac:dyDescent="0.3">
      <c r="A17" s="167"/>
      <c r="B17" s="103"/>
      <c r="C17" s="103"/>
      <c r="D17" s="103"/>
      <c r="E17" s="103"/>
      <c r="F17" s="103"/>
      <c r="G17" s="103"/>
      <c r="H17" s="103"/>
      <c r="I17" s="102"/>
      <c r="J17" s="103"/>
      <c r="K17" s="103"/>
      <c r="L17" s="103"/>
      <c r="M17" s="103"/>
    </row>
    <row r="18" spans="1:13" ht="14.4" customHeight="1" x14ac:dyDescent="0.3">
      <c r="A18" s="337" t="s">
        <v>53</v>
      </c>
      <c r="B18" s="338"/>
      <c r="C18" s="338"/>
      <c r="D18" s="338"/>
      <c r="E18" s="338"/>
      <c r="F18" s="339"/>
      <c r="G18" s="168"/>
      <c r="H18" s="169"/>
      <c r="I18" s="102"/>
      <c r="J18" s="103"/>
      <c r="K18" s="103"/>
      <c r="L18" s="103"/>
      <c r="M18" s="103"/>
    </row>
    <row r="19" spans="1:13" x14ac:dyDescent="0.3">
      <c r="A19" s="340" t="s">
        <v>51</v>
      </c>
      <c r="B19" s="281"/>
      <c r="C19" s="281"/>
      <c r="D19" s="281" t="s">
        <v>29</v>
      </c>
      <c r="E19" s="281" t="s">
        <v>20</v>
      </c>
      <c r="F19" s="344" t="s">
        <v>28</v>
      </c>
      <c r="G19" s="168"/>
      <c r="H19" s="169"/>
      <c r="I19" s="102"/>
    </row>
    <row r="20" spans="1:13" x14ac:dyDescent="0.3">
      <c r="A20" s="340"/>
      <c r="B20" s="281"/>
      <c r="C20" s="281"/>
      <c r="D20" s="281"/>
      <c r="E20" s="281"/>
      <c r="F20" s="344"/>
      <c r="G20" s="170"/>
      <c r="H20" s="171"/>
      <c r="I20" s="102"/>
    </row>
    <row r="21" spans="1:13" x14ac:dyDescent="0.3">
      <c r="A21" s="340" t="s">
        <v>32</v>
      </c>
      <c r="B21" s="281"/>
      <c r="C21" s="281"/>
      <c r="D21" s="341"/>
      <c r="E21" s="334">
        <f>D21*TIME(0,3,0)</f>
        <v>0</v>
      </c>
      <c r="F21" s="342">
        <f>E21+E23+E25</f>
        <v>0</v>
      </c>
      <c r="G21" s="170"/>
      <c r="H21" s="171"/>
      <c r="I21" s="102"/>
    </row>
    <row r="22" spans="1:13" x14ac:dyDescent="0.3">
      <c r="A22" s="340"/>
      <c r="B22" s="281"/>
      <c r="C22" s="281"/>
      <c r="D22" s="341"/>
      <c r="E22" s="335"/>
      <c r="F22" s="342"/>
      <c r="G22" s="170"/>
      <c r="H22" s="101"/>
      <c r="I22" s="102"/>
    </row>
    <row r="23" spans="1:13" x14ac:dyDescent="0.3">
      <c r="A23" s="340" t="s">
        <v>52</v>
      </c>
      <c r="B23" s="281"/>
      <c r="C23" s="281"/>
      <c r="D23" s="341"/>
      <c r="E23" s="343">
        <f>D23*TIME(0,3,0)</f>
        <v>0</v>
      </c>
      <c r="F23" s="343"/>
      <c r="G23" s="101"/>
      <c r="H23" s="101"/>
      <c r="I23" s="102"/>
    </row>
    <row r="24" spans="1:13" x14ac:dyDescent="0.3">
      <c r="A24" s="340"/>
      <c r="B24" s="281"/>
      <c r="C24" s="281"/>
      <c r="D24" s="341"/>
      <c r="E24" s="343"/>
      <c r="F24" s="343"/>
      <c r="G24" s="103"/>
      <c r="H24" s="103"/>
      <c r="I24" s="102"/>
      <c r="J24" s="103"/>
      <c r="K24" s="103"/>
      <c r="L24" s="103"/>
    </row>
    <row r="25" spans="1:13" x14ac:dyDescent="0.3">
      <c r="A25" s="345" t="s">
        <v>48</v>
      </c>
      <c r="B25" s="346"/>
      <c r="C25" s="346"/>
      <c r="D25" s="341"/>
      <c r="E25" s="343">
        <f>D25*TIME(0,3,0)</f>
        <v>0</v>
      </c>
      <c r="F25" s="343"/>
      <c r="G25" s="103"/>
      <c r="H25" s="103"/>
      <c r="I25" s="102"/>
      <c r="J25" s="103"/>
      <c r="K25" s="103"/>
      <c r="L25" s="103"/>
    </row>
    <row r="26" spans="1:13" x14ac:dyDescent="0.3">
      <c r="A26" s="345"/>
      <c r="B26" s="346"/>
      <c r="C26" s="346"/>
      <c r="D26" s="341"/>
      <c r="E26" s="343"/>
      <c r="F26" s="343"/>
      <c r="H26" s="103"/>
      <c r="I26" s="102"/>
      <c r="J26" s="103"/>
      <c r="K26" s="103"/>
      <c r="L26" s="103"/>
    </row>
    <row r="27" spans="1:13" x14ac:dyDescent="0.3">
      <c r="A27" s="172"/>
      <c r="I27" s="102"/>
      <c r="J27" s="103"/>
      <c r="K27" s="103"/>
      <c r="L27" s="103"/>
    </row>
    <row r="28" spans="1:13" x14ac:dyDescent="0.3">
      <c r="A28" s="260" t="s">
        <v>63</v>
      </c>
      <c r="B28" s="284"/>
      <c r="C28" s="284"/>
      <c r="D28" s="284"/>
      <c r="E28" s="284"/>
      <c r="F28" s="284"/>
      <c r="G28" s="284"/>
      <c r="H28" s="284"/>
      <c r="I28" s="285"/>
    </row>
    <row r="29" spans="1:13" x14ac:dyDescent="0.3">
      <c r="A29" s="260"/>
      <c r="B29" s="284"/>
      <c r="C29" s="284"/>
      <c r="D29" s="284"/>
      <c r="E29" s="284"/>
      <c r="F29" s="284"/>
      <c r="G29" s="284"/>
      <c r="H29" s="284"/>
      <c r="I29" s="285"/>
    </row>
    <row r="30" spans="1:13" ht="14.4" customHeight="1" x14ac:dyDescent="0.3">
      <c r="A30" s="260" t="s">
        <v>18</v>
      </c>
      <c r="B30" s="201"/>
      <c r="C30" s="255" t="s">
        <v>42</v>
      </c>
      <c r="D30" s="284" t="s">
        <v>61</v>
      </c>
      <c r="E30" s="365" t="s">
        <v>27</v>
      </c>
      <c r="F30" s="365"/>
      <c r="G30" s="293"/>
      <c r="H30" s="293"/>
      <c r="I30" s="294"/>
    </row>
    <row r="31" spans="1:13" x14ac:dyDescent="0.3">
      <c r="A31" s="260"/>
      <c r="B31" s="201"/>
      <c r="C31" s="255"/>
      <c r="D31" s="362"/>
      <c r="E31" s="365"/>
      <c r="F31" s="365"/>
      <c r="G31" s="296"/>
      <c r="H31" s="296"/>
      <c r="I31" s="297"/>
    </row>
    <row r="32" spans="1:13" x14ac:dyDescent="0.3">
      <c r="A32" s="260"/>
      <c r="B32" s="199"/>
      <c r="C32" s="363" t="s">
        <v>43</v>
      </c>
      <c r="D32" s="205"/>
      <c r="E32" s="365"/>
      <c r="F32" s="365"/>
      <c r="G32" s="296"/>
      <c r="H32" s="296"/>
      <c r="I32" s="297"/>
    </row>
    <row r="33" spans="1:9" ht="15" thickBot="1" x14ac:dyDescent="0.35">
      <c r="A33" s="261"/>
      <c r="B33" s="200"/>
      <c r="C33" s="364"/>
      <c r="D33" s="206"/>
      <c r="E33" s="366"/>
      <c r="F33" s="366"/>
      <c r="G33" s="299"/>
      <c r="H33" s="299"/>
      <c r="I33" s="300"/>
    </row>
    <row r="34" spans="1:9" ht="15" thickTop="1" x14ac:dyDescent="0.3"/>
    <row r="37" spans="1:9" s="121" customFormat="1" hidden="1" x14ac:dyDescent="0.3">
      <c r="A37" s="123" t="s">
        <v>68</v>
      </c>
      <c r="B37" s="135"/>
      <c r="D37" s="123" t="s">
        <v>70</v>
      </c>
      <c r="E37" s="135"/>
    </row>
    <row r="38" spans="1:9" s="121" customFormat="1" hidden="1" x14ac:dyDescent="0.3">
      <c r="A38" s="123" t="s">
        <v>73</v>
      </c>
      <c r="B38" s="135"/>
      <c r="D38" s="123" t="s">
        <v>71</v>
      </c>
      <c r="E38" s="135"/>
    </row>
    <row r="39" spans="1:9" s="121" customFormat="1" hidden="1" x14ac:dyDescent="0.3">
      <c r="A39" s="123" t="s">
        <v>69</v>
      </c>
      <c r="B39" s="135"/>
      <c r="D39" s="123" t="s">
        <v>72</v>
      </c>
      <c r="E39" s="135"/>
    </row>
  </sheetData>
  <sheetProtection selectLockedCells="1"/>
  <mergeCells count="47">
    <mergeCell ref="G30:I33"/>
    <mergeCell ref="D32:D33"/>
    <mergeCell ref="A28:I29"/>
    <mergeCell ref="D30:D31"/>
    <mergeCell ref="A30:A33"/>
    <mergeCell ref="B30:B31"/>
    <mergeCell ref="B32:B33"/>
    <mergeCell ref="C32:C33"/>
    <mergeCell ref="C30:C31"/>
    <mergeCell ref="E30:F33"/>
    <mergeCell ref="K3:L4"/>
    <mergeCell ref="K1:L2"/>
    <mergeCell ref="G1:H2"/>
    <mergeCell ref="I1:J2"/>
    <mergeCell ref="C1:D2"/>
    <mergeCell ref="E1:F2"/>
    <mergeCell ref="A5:G6"/>
    <mergeCell ref="A3:I4"/>
    <mergeCell ref="A13:G14"/>
    <mergeCell ref="G15:G16"/>
    <mergeCell ref="A1:B2"/>
    <mergeCell ref="A9:G10"/>
    <mergeCell ref="G7:G8"/>
    <mergeCell ref="E7:F8"/>
    <mergeCell ref="B7:C8"/>
    <mergeCell ref="G11:G12"/>
    <mergeCell ref="E25:E26"/>
    <mergeCell ref="A25:C26"/>
    <mergeCell ref="D25:D26"/>
    <mergeCell ref="H7:H16"/>
    <mergeCell ref="H5:H6"/>
    <mergeCell ref="E21:E22"/>
    <mergeCell ref="B11:C12"/>
    <mergeCell ref="E11:F12"/>
    <mergeCell ref="B15:C16"/>
    <mergeCell ref="E15:F16"/>
    <mergeCell ref="A18:F18"/>
    <mergeCell ref="A21:C22"/>
    <mergeCell ref="D21:D22"/>
    <mergeCell ref="F21:F26"/>
    <mergeCell ref="A19:C20"/>
    <mergeCell ref="D19:D20"/>
    <mergeCell ref="E19:E20"/>
    <mergeCell ref="F19:F20"/>
    <mergeCell ref="E23:E24"/>
    <mergeCell ref="A23:C24"/>
    <mergeCell ref="D23:D24"/>
  </mergeCells>
  <conditionalFormatting sqref="B7:C8">
    <cfRule type="cellIs" dxfId="4" priority="3" operator="equal">
      <formula>0</formula>
    </cfRule>
  </conditionalFormatting>
  <conditionalFormatting sqref="B11:C12">
    <cfRule type="cellIs" dxfId="3" priority="2" operator="equal">
      <formula>0</formula>
    </cfRule>
  </conditionalFormatting>
  <conditionalFormatting sqref="B7:C8 B11:C12 B15:C16 E15:F16 E11:F12 E7:F8">
    <cfRule type="cellIs" dxfId="2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3" name="Button 3">
              <controlPr defaultSize="0" print="0" autoFill="0" autoPict="0" macro="[0]!Bouton3_Cliquer">
                <anchor moveWithCells="1" sizeWithCells="1">
                  <from>
                    <xdr:col>0</xdr:col>
                    <xdr:colOff>0</xdr:colOff>
                    <xdr:row>6</xdr:row>
                    <xdr:rowOff>7620</xdr:rowOff>
                  </from>
                  <to>
                    <xdr:col>0</xdr:col>
                    <xdr:colOff>784860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4" name="Button 4">
              <controlPr defaultSize="0" print="0" autoFill="0" autoPict="0" macro="[0]!Bouton4_Cliquer">
                <anchor moveWithCells="1" sizeWithCells="1">
                  <from>
                    <xdr:col>3</xdr:col>
                    <xdr:colOff>0</xdr:colOff>
                    <xdr:row>14</xdr:row>
                    <xdr:rowOff>7620</xdr:rowOff>
                  </from>
                  <to>
                    <xdr:col>3</xdr:col>
                    <xdr:colOff>784860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5" name="Button 5">
              <controlPr defaultSize="0" print="0" autoFill="0" autoPict="0" macro="[0]!Bouton5_Cliquer">
                <anchor moveWithCells="1" sizeWithCells="1">
                  <from>
                    <xdr:col>0</xdr:col>
                    <xdr:colOff>0</xdr:colOff>
                    <xdr:row>14</xdr:row>
                    <xdr:rowOff>7620</xdr:rowOff>
                  </from>
                  <to>
                    <xdr:col>0</xdr:col>
                    <xdr:colOff>784860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6" name="Button 6">
              <controlPr defaultSize="0" print="0" autoFill="0" autoPict="0" macro="[0]!Bouton6_Cliquer">
                <anchor moveWithCells="1" sizeWithCells="1">
                  <from>
                    <xdr:col>3</xdr:col>
                    <xdr:colOff>7620</xdr:colOff>
                    <xdr:row>10</xdr:row>
                    <xdr:rowOff>7620</xdr:rowOff>
                  </from>
                  <to>
                    <xdr:col>4</xdr:col>
                    <xdr:colOff>0</xdr:colOff>
                    <xdr:row>11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7" name="Button 7">
              <controlPr defaultSize="0" print="0" autoFill="0" autoPict="0" macro="[0]!Bouton7_Cliquer">
                <anchor moveWithCells="1" sizeWithCells="1">
                  <from>
                    <xdr:col>0</xdr:col>
                    <xdr:colOff>7620</xdr:colOff>
                    <xdr:row>10</xdr:row>
                    <xdr:rowOff>7620</xdr:rowOff>
                  </from>
                  <to>
                    <xdr:col>1</xdr:col>
                    <xdr:colOff>0</xdr:colOff>
                    <xdr:row>11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8" name="Button 8">
              <controlPr defaultSize="0" print="0" autoFill="0" autoPict="0" macro="[0]!Bouton8_Cliquer">
                <anchor moveWithCells="1" sizeWithCells="1">
                  <from>
                    <xdr:col>3</xdr:col>
                    <xdr:colOff>0</xdr:colOff>
                    <xdr:row>6</xdr:row>
                    <xdr:rowOff>7620</xdr:rowOff>
                  </from>
                  <to>
                    <xdr:col>3</xdr:col>
                    <xdr:colOff>784860</xdr:colOff>
                    <xdr:row>7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36205-BA99-42B6-9317-179BB589F016}">
  <sheetPr codeName="Feuil8"/>
  <dimension ref="A1:P43"/>
  <sheetViews>
    <sheetView zoomScaleNormal="100" workbookViewId="0">
      <selection activeCell="D18" sqref="D18:D19"/>
    </sheetView>
  </sheetViews>
  <sheetFormatPr baseColWidth="10" defaultRowHeight="14.4" x14ac:dyDescent="0.3"/>
  <cols>
    <col min="1" max="1" width="11.5546875" style="98"/>
    <col min="2" max="2" width="15.5546875" style="98" bestFit="1" customWidth="1"/>
    <col min="3" max="6" width="11.5546875" style="98"/>
    <col min="7" max="7" width="23.77734375" style="98" customWidth="1"/>
    <col min="8" max="8" width="14.44140625" style="98" customWidth="1"/>
    <col min="9" max="16384" width="11.5546875" style="98"/>
  </cols>
  <sheetData>
    <row r="1" spans="1:16" x14ac:dyDescent="0.3">
      <c r="A1" s="255" t="str">
        <f>Cyber!A1</f>
        <v xml:space="preserve">Référence chantier : </v>
      </c>
      <c r="B1" s="255"/>
      <c r="C1" s="273">
        <f>'Info chantier'!D1</f>
        <v>350001</v>
      </c>
      <c r="D1" s="273"/>
      <c r="E1" s="255" t="s">
        <v>40</v>
      </c>
      <c r="F1" s="255"/>
      <c r="G1" s="271">
        <f>'Info chantier'!D4</f>
        <v>0</v>
      </c>
      <c r="H1" s="255" t="str">
        <f>'Info chantier'!A7</f>
        <v>Temps total du chantier :</v>
      </c>
      <c r="I1" s="255"/>
      <c r="J1" s="307">
        <f>'Info chantier'!D7</f>
        <v>0.33335648143596097</v>
      </c>
      <c r="K1" s="307"/>
    </row>
    <row r="2" spans="1:16" ht="15" thickBot="1" x14ac:dyDescent="0.35">
      <c r="A2" s="256"/>
      <c r="B2" s="256"/>
      <c r="C2" s="274"/>
      <c r="D2" s="274"/>
      <c r="E2" s="256"/>
      <c r="F2" s="256"/>
      <c r="G2" s="272"/>
      <c r="H2" s="256"/>
      <c r="I2" s="255"/>
      <c r="J2" s="307"/>
      <c r="K2" s="307"/>
    </row>
    <row r="3" spans="1:16" ht="15" customHeight="1" thickTop="1" x14ac:dyDescent="0.3">
      <c r="A3" s="353" t="s">
        <v>34</v>
      </c>
      <c r="B3" s="354"/>
      <c r="C3" s="354"/>
      <c r="D3" s="354"/>
      <c r="E3" s="354"/>
      <c r="F3" s="354"/>
      <c r="G3" s="354"/>
      <c r="H3" s="355"/>
      <c r="I3" s="99"/>
      <c r="J3" s="275">
        <f>Horaires!G8</f>
        <v>480</v>
      </c>
      <c r="K3" s="276"/>
      <c r="L3" s="99"/>
      <c r="M3" s="99"/>
      <c r="N3" s="99"/>
      <c r="O3" s="99"/>
      <c r="P3" s="99"/>
    </row>
    <row r="4" spans="1:16" x14ac:dyDescent="0.3">
      <c r="A4" s="385"/>
      <c r="B4" s="386"/>
      <c r="C4" s="386"/>
      <c r="D4" s="386"/>
      <c r="E4" s="386"/>
      <c r="F4" s="386"/>
      <c r="G4" s="386"/>
      <c r="H4" s="387"/>
      <c r="I4" s="99"/>
      <c r="J4" s="277"/>
      <c r="K4" s="278"/>
      <c r="L4" s="99"/>
      <c r="M4" s="99"/>
      <c r="N4" s="99"/>
      <c r="O4" s="99"/>
      <c r="P4" s="99"/>
    </row>
    <row r="5" spans="1:16" x14ac:dyDescent="0.3">
      <c r="A5" s="165"/>
      <c r="B5" s="265">
        <f>IF(B29=0,0,B29)</f>
        <v>0</v>
      </c>
      <c r="C5" s="336"/>
      <c r="D5" s="165"/>
      <c r="E5" s="265">
        <f>IF(E29=0,0,E29)</f>
        <v>0</v>
      </c>
      <c r="F5" s="336"/>
      <c r="G5" s="380" t="s">
        <v>20</v>
      </c>
      <c r="H5" s="379" t="s">
        <v>87</v>
      </c>
      <c r="I5" s="103"/>
      <c r="J5" s="103"/>
      <c r="K5" s="103"/>
      <c r="L5" s="103"/>
      <c r="M5" s="103"/>
      <c r="N5" s="103"/>
      <c r="O5" s="103"/>
      <c r="P5" s="101"/>
    </row>
    <row r="6" spans="1:16" x14ac:dyDescent="0.3">
      <c r="A6" s="165"/>
      <c r="B6" s="336"/>
      <c r="C6" s="336"/>
      <c r="D6" s="165"/>
      <c r="E6" s="336"/>
      <c r="F6" s="336"/>
      <c r="G6" s="380"/>
      <c r="H6" s="379"/>
      <c r="I6" s="103"/>
      <c r="J6" s="103"/>
      <c r="K6" s="103"/>
      <c r="L6" s="103"/>
      <c r="M6" s="103"/>
      <c r="N6" s="103"/>
      <c r="O6" s="103"/>
      <c r="P6" s="101"/>
    </row>
    <row r="7" spans="1:16" x14ac:dyDescent="0.3">
      <c r="A7" s="165"/>
      <c r="B7" s="336"/>
      <c r="C7" s="336"/>
      <c r="D7" s="165"/>
      <c r="E7" s="336"/>
      <c r="F7" s="336"/>
      <c r="G7" s="347">
        <f>Horaires!C28</f>
        <v>0</v>
      </c>
      <c r="H7" s="379"/>
      <c r="I7" s="103"/>
      <c r="J7" s="103"/>
      <c r="K7" s="103"/>
      <c r="L7" s="103"/>
      <c r="M7" s="103"/>
      <c r="N7" s="103"/>
      <c r="O7" s="103"/>
      <c r="P7" s="101"/>
    </row>
    <row r="8" spans="1:16" ht="15" customHeight="1" x14ac:dyDescent="0.3">
      <c r="A8" s="165"/>
      <c r="B8" s="264"/>
      <c r="C8" s="336"/>
      <c r="D8" s="165"/>
      <c r="E8" s="336"/>
      <c r="F8" s="336"/>
      <c r="G8" s="347"/>
      <c r="H8" s="379"/>
      <c r="I8" s="103"/>
      <c r="J8" s="103"/>
      <c r="K8" s="103"/>
      <c r="L8" s="103"/>
      <c r="M8" s="103"/>
      <c r="N8" s="103"/>
      <c r="O8" s="103"/>
      <c r="P8" s="101"/>
    </row>
    <row r="9" spans="1:16" ht="15" customHeight="1" x14ac:dyDescent="0.3">
      <c r="A9" s="101"/>
      <c r="B9" s="173"/>
      <c r="C9" s="174"/>
      <c r="D9" s="101"/>
      <c r="E9" s="174"/>
      <c r="F9" s="174"/>
      <c r="G9" s="176"/>
      <c r="H9" s="175"/>
      <c r="I9" s="103"/>
      <c r="J9" s="103"/>
      <c r="K9" s="103"/>
      <c r="L9" s="103"/>
      <c r="M9" s="103"/>
      <c r="N9" s="103"/>
      <c r="O9" s="103"/>
      <c r="P9" s="101"/>
    </row>
    <row r="10" spans="1:16" ht="15" customHeight="1" x14ac:dyDescent="0.3">
      <c r="A10" s="383"/>
      <c r="B10" s="264">
        <f>B30</f>
        <v>0</v>
      </c>
      <c r="C10" s="264"/>
      <c r="D10" s="383"/>
      <c r="E10" s="265">
        <f>E30</f>
        <v>0</v>
      </c>
      <c r="F10" s="265"/>
      <c r="G10" s="360" t="s">
        <v>20</v>
      </c>
      <c r="H10" s="379" t="s">
        <v>92</v>
      </c>
      <c r="I10" s="103"/>
      <c r="J10" s="103"/>
      <c r="K10" s="103"/>
      <c r="L10" s="103"/>
      <c r="M10" s="103"/>
      <c r="N10" s="103"/>
      <c r="O10" s="103"/>
      <c r="P10" s="101"/>
    </row>
    <row r="11" spans="1:16" ht="15" customHeight="1" x14ac:dyDescent="0.3">
      <c r="A11" s="383"/>
      <c r="B11" s="264"/>
      <c r="C11" s="264"/>
      <c r="D11" s="383"/>
      <c r="E11" s="265"/>
      <c r="F11" s="265"/>
      <c r="G11" s="360"/>
      <c r="H11" s="379"/>
      <c r="I11" s="103"/>
      <c r="J11" s="103"/>
      <c r="K11" s="103"/>
      <c r="L11" s="103"/>
      <c r="M11" s="103"/>
      <c r="N11" s="103"/>
      <c r="O11" s="103"/>
      <c r="P11" s="101"/>
    </row>
    <row r="12" spans="1:16" ht="15" customHeight="1" x14ac:dyDescent="0.3">
      <c r="A12" s="383"/>
      <c r="B12" s="264"/>
      <c r="C12" s="264"/>
      <c r="D12" s="383"/>
      <c r="E12" s="265"/>
      <c r="F12" s="265"/>
      <c r="G12" s="347">
        <f>IF(B10+E10=0,0,NETWORKDAYS.INTL(INT(B10),INT(E10),"0000111",JF)*Horaires!E3
+NETWORKDAYS.INTL(INT(B10),INT(E10),"1111011",JF)*Horaires!E4
-(MOD(B10,1)-IF(WEEKDAY(INT(B10),2)=5,Horaires!C4,Horaires!C3)-MAX(0,MIN(Horaires!D1,MOD(B10,1))-Horaires!C1))
-(IF(WEEKDAY(INT(E10),2)=5,Horaires!D4,Horaires!D3)-MOD(E10,1)-MAX(0,Horaires!D1-MAX(Horaires!C1,MOD(E10,1))))) +TIME('Montage grande série'!B23,'Montage grande série'!B25,0)</f>
        <v>0</v>
      </c>
      <c r="H12" s="379"/>
      <c r="I12" s="103"/>
      <c r="J12" s="103"/>
      <c r="K12" s="103"/>
      <c r="L12" s="103"/>
      <c r="M12" s="103"/>
      <c r="N12" s="103"/>
      <c r="O12" s="103"/>
      <c r="P12" s="101"/>
    </row>
    <row r="13" spans="1:16" ht="15" customHeight="1" x14ac:dyDescent="0.3">
      <c r="A13" s="383"/>
      <c r="B13" s="264"/>
      <c r="C13" s="264"/>
      <c r="D13" s="383"/>
      <c r="E13" s="265"/>
      <c r="F13" s="265"/>
      <c r="G13" s="347"/>
      <c r="H13" s="379"/>
      <c r="I13" s="103"/>
      <c r="J13" s="103"/>
      <c r="K13" s="103"/>
      <c r="L13" s="103"/>
      <c r="M13" s="103"/>
      <c r="N13" s="103"/>
      <c r="O13" s="103"/>
      <c r="P13" s="101"/>
    </row>
    <row r="14" spans="1:16" ht="15" customHeight="1" x14ac:dyDescent="0.3">
      <c r="A14" s="100"/>
      <c r="B14" s="173"/>
      <c r="C14" s="174"/>
      <c r="D14" s="101"/>
      <c r="E14" s="174"/>
      <c r="F14" s="174"/>
      <c r="G14" s="176"/>
      <c r="H14" s="175"/>
      <c r="I14" s="103"/>
      <c r="J14" s="103"/>
      <c r="K14" s="103"/>
      <c r="L14" s="103"/>
      <c r="M14" s="103"/>
      <c r="N14" s="103"/>
      <c r="O14" s="103"/>
      <c r="P14" s="101"/>
    </row>
    <row r="15" spans="1:16" x14ac:dyDescent="0.3">
      <c r="A15" s="388" t="s">
        <v>53</v>
      </c>
      <c r="B15" s="336"/>
      <c r="C15" s="336"/>
      <c r="D15" s="336"/>
      <c r="E15" s="336"/>
      <c r="F15" s="101"/>
      <c r="G15" s="104"/>
      <c r="H15" s="102"/>
      <c r="I15" s="103"/>
      <c r="J15" s="103"/>
      <c r="K15" s="103"/>
      <c r="L15" s="103"/>
      <c r="M15" s="103"/>
      <c r="N15" s="103"/>
      <c r="O15" s="103"/>
      <c r="P15" s="101"/>
    </row>
    <row r="16" spans="1:16" x14ac:dyDescent="0.3">
      <c r="A16" s="345" t="s">
        <v>30</v>
      </c>
      <c r="B16" s="284"/>
      <c r="C16" s="284"/>
      <c r="D16" s="346" t="s">
        <v>33</v>
      </c>
      <c r="E16" s="346" t="s">
        <v>20</v>
      </c>
      <c r="F16" s="101"/>
      <c r="G16" s="104"/>
      <c r="H16" s="102"/>
      <c r="I16" s="103"/>
      <c r="J16" s="103"/>
      <c r="K16" s="103"/>
      <c r="L16" s="103"/>
      <c r="M16" s="103"/>
      <c r="N16" s="103"/>
      <c r="O16" s="103"/>
      <c r="P16" s="101"/>
    </row>
    <row r="17" spans="1:16" x14ac:dyDescent="0.3">
      <c r="A17" s="260"/>
      <c r="B17" s="284"/>
      <c r="C17" s="284"/>
      <c r="D17" s="284"/>
      <c r="E17" s="284"/>
      <c r="F17" s="101"/>
      <c r="G17" s="99"/>
      <c r="H17" s="102"/>
      <c r="I17" s="103"/>
      <c r="J17" s="103"/>
      <c r="K17" s="103"/>
      <c r="L17" s="103"/>
      <c r="M17" s="103"/>
      <c r="N17" s="103"/>
      <c r="O17" s="103"/>
      <c r="P17" s="103"/>
    </row>
    <row r="18" spans="1:16" x14ac:dyDescent="0.3">
      <c r="A18" s="345" t="s">
        <v>32</v>
      </c>
      <c r="B18" s="284"/>
      <c r="C18" s="284"/>
      <c r="D18" s="341"/>
      <c r="E18" s="381">
        <f>D18*TIME(0,3,0)</f>
        <v>0</v>
      </c>
      <c r="F18" s="101"/>
      <c r="G18" s="99"/>
      <c r="H18" s="102"/>
      <c r="I18" s="103"/>
      <c r="J18" s="103"/>
      <c r="K18" s="103"/>
      <c r="L18" s="103"/>
      <c r="M18" s="103"/>
      <c r="N18" s="103"/>
      <c r="O18" s="103"/>
      <c r="P18" s="103"/>
    </row>
    <row r="19" spans="1:16" x14ac:dyDescent="0.3">
      <c r="A19" s="260"/>
      <c r="B19" s="284"/>
      <c r="C19" s="284"/>
      <c r="D19" s="282"/>
      <c r="E19" s="382"/>
      <c r="F19" s="101"/>
      <c r="G19" s="101"/>
      <c r="H19" s="102"/>
      <c r="I19" s="103"/>
      <c r="J19" s="103"/>
      <c r="K19" s="103"/>
      <c r="L19" s="103"/>
      <c r="M19" s="103"/>
      <c r="N19" s="103"/>
      <c r="O19" s="103"/>
      <c r="P19" s="103"/>
    </row>
    <row r="20" spans="1:16" x14ac:dyDescent="0.3">
      <c r="A20" s="105"/>
      <c r="B20" s="101"/>
      <c r="C20" s="101"/>
      <c r="D20" s="101"/>
      <c r="E20" s="101"/>
      <c r="F20" s="101"/>
      <c r="G20" s="101"/>
      <c r="H20" s="102"/>
      <c r="I20" s="103"/>
      <c r="J20" s="103"/>
      <c r="K20" s="103"/>
      <c r="L20" s="103"/>
      <c r="M20" s="103"/>
      <c r="N20" s="103"/>
      <c r="O20" s="103"/>
      <c r="P20" s="103"/>
    </row>
    <row r="21" spans="1:16" ht="14.4" customHeight="1" x14ac:dyDescent="0.3">
      <c r="A21" s="260" t="s">
        <v>63</v>
      </c>
      <c r="B21" s="284"/>
      <c r="C21" s="284"/>
      <c r="D21" s="284"/>
      <c r="E21" s="284"/>
      <c r="F21" s="284"/>
      <c r="G21" s="284"/>
      <c r="H21" s="285"/>
    </row>
    <row r="22" spans="1:16" x14ac:dyDescent="0.3">
      <c r="A22" s="260"/>
      <c r="B22" s="284"/>
      <c r="C22" s="284"/>
      <c r="D22" s="284"/>
      <c r="E22" s="284"/>
      <c r="F22" s="284"/>
      <c r="G22" s="284"/>
      <c r="H22" s="285"/>
    </row>
    <row r="23" spans="1:16" ht="14.4" customHeight="1" x14ac:dyDescent="0.3">
      <c r="A23" s="260" t="s">
        <v>41</v>
      </c>
      <c r="B23" s="389"/>
      <c r="C23" s="255" t="s">
        <v>42</v>
      </c>
      <c r="D23" s="284" t="s">
        <v>62</v>
      </c>
      <c r="E23" s="367" t="s">
        <v>27</v>
      </c>
      <c r="F23" s="368"/>
      <c r="G23" s="373"/>
      <c r="H23" s="374"/>
      <c r="J23" s="106"/>
    </row>
    <row r="24" spans="1:16" x14ac:dyDescent="0.3">
      <c r="A24" s="260"/>
      <c r="B24" s="389"/>
      <c r="C24" s="255"/>
      <c r="D24" s="362"/>
      <c r="E24" s="369"/>
      <c r="F24" s="370"/>
      <c r="G24" s="375"/>
      <c r="H24" s="376"/>
    </row>
    <row r="25" spans="1:16" x14ac:dyDescent="0.3">
      <c r="A25" s="260"/>
      <c r="B25" s="390"/>
      <c r="C25" s="346" t="s">
        <v>43</v>
      </c>
      <c r="D25" s="205"/>
      <c r="E25" s="369"/>
      <c r="F25" s="370"/>
      <c r="G25" s="375"/>
      <c r="H25" s="376"/>
    </row>
    <row r="26" spans="1:16" ht="15" thickBot="1" x14ac:dyDescent="0.35">
      <c r="A26" s="261"/>
      <c r="B26" s="391"/>
      <c r="C26" s="384"/>
      <c r="D26" s="206"/>
      <c r="E26" s="371"/>
      <c r="F26" s="372"/>
      <c r="G26" s="377"/>
      <c r="H26" s="378"/>
    </row>
    <row r="27" spans="1:16" ht="15" thickTop="1" x14ac:dyDescent="0.3"/>
    <row r="28" spans="1:16" x14ac:dyDescent="0.3">
      <c r="H28" s="103"/>
      <c r="I28" s="103"/>
    </row>
    <row r="29" spans="1:16" s="121" customFormat="1" hidden="1" x14ac:dyDescent="0.3">
      <c r="A29" s="123" t="s">
        <v>89</v>
      </c>
      <c r="B29" s="135"/>
      <c r="C29" s="122"/>
      <c r="D29" s="123" t="s">
        <v>90</v>
      </c>
      <c r="E29" s="135"/>
      <c r="H29" s="122"/>
      <c r="I29" s="122"/>
    </row>
    <row r="30" spans="1:16" s="177" customFormat="1" hidden="1" x14ac:dyDescent="0.3">
      <c r="A30" s="179" t="s">
        <v>88</v>
      </c>
      <c r="B30" s="180"/>
      <c r="D30" s="179" t="s">
        <v>91</v>
      </c>
      <c r="E30" s="180"/>
      <c r="H30" s="178"/>
      <c r="I30" s="178"/>
    </row>
    <row r="43" spans="5:5" x14ac:dyDescent="0.3">
      <c r="E43" s="120"/>
    </row>
  </sheetData>
  <sheetProtection selectLockedCells="1"/>
  <mergeCells count="37">
    <mergeCell ref="J1:K2"/>
    <mergeCell ref="H1:I2"/>
    <mergeCell ref="C1:D2"/>
    <mergeCell ref="E5:F8"/>
    <mergeCell ref="C25:C26"/>
    <mergeCell ref="C23:C24"/>
    <mergeCell ref="D23:D24"/>
    <mergeCell ref="D25:D26"/>
    <mergeCell ref="A21:H22"/>
    <mergeCell ref="A3:H4"/>
    <mergeCell ref="J3:K4"/>
    <mergeCell ref="A15:E15"/>
    <mergeCell ref="A23:A26"/>
    <mergeCell ref="B23:B24"/>
    <mergeCell ref="B25:B26"/>
    <mergeCell ref="A1:B2"/>
    <mergeCell ref="A18:C19"/>
    <mergeCell ref="D18:D19"/>
    <mergeCell ref="E18:E19"/>
    <mergeCell ref="G1:G2"/>
    <mergeCell ref="E1:F2"/>
    <mergeCell ref="G7:G8"/>
    <mergeCell ref="B5:C8"/>
    <mergeCell ref="A16:C17"/>
    <mergeCell ref="D16:D17"/>
    <mergeCell ref="E16:E17"/>
    <mergeCell ref="D10:D13"/>
    <mergeCell ref="B10:C13"/>
    <mergeCell ref="A10:A13"/>
    <mergeCell ref="E23:F26"/>
    <mergeCell ref="G23:H26"/>
    <mergeCell ref="H5:H8"/>
    <mergeCell ref="H10:H13"/>
    <mergeCell ref="G12:G13"/>
    <mergeCell ref="G10:G11"/>
    <mergeCell ref="E10:F13"/>
    <mergeCell ref="G5:G6"/>
  </mergeCells>
  <conditionalFormatting sqref="B5:C9 E5:F9 E14:F14 E10 B14:C14 B10">
    <cfRule type="cellIs" dxfId="1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locked="0" defaultSize="0" print="0" autoFill="0" autoPict="0" macro="[0]!Montagegrandesérie_Bouton1_Cliquer">
                <anchor moveWithCells="1" sizeWithCells="1">
                  <from>
                    <xdr:col>0</xdr:col>
                    <xdr:colOff>0</xdr:colOff>
                    <xdr:row>4</xdr:row>
                    <xdr:rowOff>7620</xdr:rowOff>
                  </from>
                  <to>
                    <xdr:col>1</xdr:col>
                    <xdr:colOff>7620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locked="0" defaultSize="0" print="0" autoFill="0" autoPict="0" macro="[0]!Montagegrandesérie_Bouton2_Cliquer">
                <anchor moveWithCells="1" sizeWithCells="1">
                  <from>
                    <xdr:col>3</xdr:col>
                    <xdr:colOff>0</xdr:colOff>
                    <xdr:row>4</xdr:row>
                    <xdr:rowOff>0</xdr:rowOff>
                  </from>
                  <to>
                    <xdr:col>3</xdr:col>
                    <xdr:colOff>784860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5" name="Button 4">
              <controlPr defaultSize="0" print="0" autoFill="0" autoPict="0" macro="[0]!Montagegrandesérie_Bouton4_Cliquer">
                <anchor moveWithCells="1" sizeWithCells="1">
                  <from>
                    <xdr:col>0</xdr:col>
                    <xdr:colOff>7620</xdr:colOff>
                    <xdr:row>9</xdr:row>
                    <xdr:rowOff>7620</xdr:rowOff>
                  </from>
                  <to>
                    <xdr:col>1</xdr:col>
                    <xdr:colOff>7620</xdr:colOff>
                    <xdr:row>12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6" name="Button 5">
              <controlPr defaultSize="0" print="0" autoFill="0" autoPict="0" macro="[0]!Montagegrandesérie_Bouton5_Cliquer">
                <anchor moveWithCells="1" sizeWithCells="1">
                  <from>
                    <xdr:col>3</xdr:col>
                    <xdr:colOff>7620</xdr:colOff>
                    <xdr:row>9</xdr:row>
                    <xdr:rowOff>0</xdr:rowOff>
                  </from>
                  <to>
                    <xdr:col>4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9B90D-D1B4-480E-A408-99BFC165F1A4}">
  <sheetPr codeName="Feuil9"/>
  <dimension ref="A1:S347"/>
  <sheetViews>
    <sheetView topLeftCell="A22" zoomScaleNormal="100" workbookViewId="0">
      <selection activeCell="B32" sqref="B32:C34"/>
    </sheetView>
  </sheetViews>
  <sheetFormatPr baseColWidth="10" defaultRowHeight="14.4" x14ac:dyDescent="0.3"/>
  <cols>
    <col min="1" max="16" width="11.77734375" style="9" customWidth="1"/>
    <col min="17" max="18" width="11.77734375" style="8" customWidth="1"/>
    <col min="19" max="20" width="11.77734375" style="9" customWidth="1"/>
    <col min="21" max="16384" width="11.5546875" style="9"/>
  </cols>
  <sheetData>
    <row r="1" spans="1:19" ht="15" customHeight="1" x14ac:dyDescent="0.3">
      <c r="A1" s="407" t="str">
        <f>Cyber!A1</f>
        <v xml:space="preserve">Référence chantier : </v>
      </c>
      <c r="B1" s="407"/>
      <c r="C1" s="405">
        <f>'Info chantier'!E1</f>
        <v>0</v>
      </c>
      <c r="D1" s="405"/>
      <c r="E1" s="401" t="str">
        <f>'Info chantier'!A4</f>
        <v>Type de fermes :</v>
      </c>
      <c r="F1" s="401"/>
      <c r="G1" s="401">
        <f>'Info chantier'!E6</f>
        <v>0</v>
      </c>
      <c r="H1" s="401"/>
      <c r="I1" s="400" t="str">
        <f>'Info chantier'!A7</f>
        <v>Temps total du chantier :</v>
      </c>
      <c r="J1" s="401"/>
      <c r="K1" s="398">
        <f>'Info chantier'!D7</f>
        <v>0.33335648143596097</v>
      </c>
      <c r="L1" s="398"/>
      <c r="M1" s="409">
        <f>Horaires!G8</f>
        <v>480</v>
      </c>
      <c r="N1" s="410"/>
      <c r="O1" s="8"/>
      <c r="P1" s="8"/>
    </row>
    <row r="2" spans="1:19" ht="18.600000000000001" customHeight="1" thickBot="1" x14ac:dyDescent="0.35">
      <c r="A2" s="408"/>
      <c r="B2" s="408"/>
      <c r="C2" s="406"/>
      <c r="D2" s="406"/>
      <c r="E2" s="402"/>
      <c r="F2" s="402"/>
      <c r="G2" s="402"/>
      <c r="H2" s="402"/>
      <c r="I2" s="402"/>
      <c r="J2" s="402"/>
      <c r="K2" s="399"/>
      <c r="L2" s="399"/>
      <c r="M2" s="411"/>
      <c r="N2" s="412"/>
      <c r="O2" s="8"/>
      <c r="P2" s="8"/>
    </row>
    <row r="3" spans="1:19" ht="15" customHeight="1" thickTop="1" x14ac:dyDescent="0.3">
      <c r="A3" s="392" t="s">
        <v>21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4"/>
      <c r="Q3" s="10"/>
      <c r="R3" s="10"/>
    </row>
    <row r="4" spans="1:19" ht="15.6" customHeight="1" thickBot="1" x14ac:dyDescent="0.35">
      <c r="A4" s="395"/>
      <c r="B4" s="396"/>
      <c r="C4" s="396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7"/>
      <c r="Q4" s="10"/>
      <c r="R4" s="10"/>
    </row>
    <row r="5" spans="1:19" ht="15" thickTop="1" x14ac:dyDescent="0.3">
      <c r="A5" s="49"/>
      <c r="B5" s="419" t="s">
        <v>85</v>
      </c>
      <c r="C5" s="420"/>
      <c r="D5" s="50"/>
      <c r="E5" s="419" t="s">
        <v>86</v>
      </c>
      <c r="F5" s="420"/>
      <c r="G5" s="403" t="s">
        <v>20</v>
      </c>
      <c r="H5" s="50"/>
      <c r="I5" s="50"/>
      <c r="J5" s="51">
        <v>7.1999999999999995E-2</v>
      </c>
      <c r="K5" s="51">
        <f>Cyber!I12</f>
        <v>0</v>
      </c>
      <c r="L5" s="50"/>
      <c r="M5" s="50"/>
      <c r="N5" s="50"/>
      <c r="O5" s="50"/>
      <c r="P5" s="52"/>
    </row>
    <row r="6" spans="1:19" x14ac:dyDescent="0.3">
      <c r="A6" s="11"/>
      <c r="B6" s="413" t="str">
        <f>IF(Cyber!B5=0,"",Cyber!B5)</f>
        <v/>
      </c>
      <c r="C6" s="414"/>
      <c r="D6" s="8"/>
      <c r="E6" s="413" t="str">
        <f>IF(Cyber!E5=0,"",Cyber!E5)</f>
        <v/>
      </c>
      <c r="F6" s="414"/>
      <c r="G6" s="404"/>
      <c r="H6" s="8"/>
      <c r="I6" s="8"/>
      <c r="J6" s="12">
        <v>9.7000000000000003E-2</v>
      </c>
      <c r="K6" s="82">
        <f>Cyber!I13</f>
        <v>0</v>
      </c>
      <c r="L6" s="13"/>
      <c r="M6" s="8"/>
      <c r="N6" s="8"/>
      <c r="O6" s="8"/>
      <c r="P6" s="42"/>
    </row>
    <row r="7" spans="1:19" x14ac:dyDescent="0.3">
      <c r="A7" s="11"/>
      <c r="B7" s="415"/>
      <c r="C7" s="416"/>
      <c r="D7" s="8"/>
      <c r="E7" s="415"/>
      <c r="F7" s="416"/>
      <c r="G7" s="424">
        <f>Horaires!F9</f>
        <v>0</v>
      </c>
      <c r="H7" s="33"/>
      <c r="I7" s="8"/>
      <c r="J7" s="12">
        <v>0.112</v>
      </c>
      <c r="K7" s="64">
        <f>Cyber!I14</f>
        <v>0</v>
      </c>
      <c r="L7" s="13"/>
      <c r="M7" s="8"/>
      <c r="N7" s="8"/>
      <c r="O7" s="8"/>
      <c r="P7" s="42"/>
    </row>
    <row r="8" spans="1:19" ht="13.8" customHeight="1" x14ac:dyDescent="0.3">
      <c r="A8" s="11"/>
      <c r="B8" s="417"/>
      <c r="C8" s="418"/>
      <c r="D8" s="8"/>
      <c r="E8" s="417"/>
      <c r="F8" s="418"/>
      <c r="G8" s="424"/>
      <c r="H8" s="8"/>
      <c r="I8" s="41"/>
      <c r="J8" s="12">
        <v>0.122</v>
      </c>
      <c r="K8" s="64">
        <f>Cyber!I15</f>
        <v>0</v>
      </c>
      <c r="L8" s="13"/>
      <c r="M8" s="8"/>
      <c r="N8" s="8"/>
      <c r="O8" s="8"/>
      <c r="P8" s="42"/>
    </row>
    <row r="9" spans="1:19" x14ac:dyDescent="0.3">
      <c r="A9" s="11"/>
      <c r="B9" s="497" t="str">
        <f>Cyber!E23</f>
        <v>Informations complémentaires :</v>
      </c>
      <c r="C9" s="498"/>
      <c r="D9" s="503">
        <f>Cyber!G23</f>
        <v>0</v>
      </c>
      <c r="E9" s="504"/>
      <c r="F9" s="504"/>
      <c r="G9" s="504"/>
      <c r="H9" s="505"/>
      <c r="I9" s="41"/>
      <c r="J9" s="12">
        <v>0.14699999999999999</v>
      </c>
      <c r="K9" s="82">
        <f>Cyber!I16</f>
        <v>0</v>
      </c>
      <c r="L9" s="13"/>
      <c r="M9" s="8"/>
      <c r="N9" s="8"/>
      <c r="O9" s="8"/>
      <c r="P9" s="42"/>
      <c r="Q9" s="14"/>
    </row>
    <row r="10" spans="1:19" x14ac:dyDescent="0.3">
      <c r="A10" s="43"/>
      <c r="B10" s="499"/>
      <c r="C10" s="500"/>
      <c r="D10" s="506"/>
      <c r="E10" s="507"/>
      <c r="F10" s="507"/>
      <c r="G10" s="507"/>
      <c r="H10" s="508"/>
      <c r="I10" s="20"/>
      <c r="J10" s="12">
        <v>0.222</v>
      </c>
      <c r="K10" s="65">
        <f>Cyber!I17</f>
        <v>0</v>
      </c>
      <c r="L10" s="13"/>
      <c r="M10" s="8"/>
      <c r="N10" s="8"/>
      <c r="O10" s="8"/>
      <c r="P10" s="42"/>
    </row>
    <row r="11" spans="1:19" x14ac:dyDescent="0.3">
      <c r="A11" s="43"/>
      <c r="B11" s="499"/>
      <c r="C11" s="500"/>
      <c r="D11" s="506"/>
      <c r="E11" s="507"/>
      <c r="F11" s="507"/>
      <c r="G11" s="507"/>
      <c r="H11" s="508"/>
      <c r="I11" s="20"/>
      <c r="J11" s="12">
        <v>0.247</v>
      </c>
      <c r="K11" s="64">
        <f>Cyber!I18</f>
        <v>0</v>
      </c>
      <c r="L11" s="13"/>
      <c r="M11" s="8"/>
      <c r="N11" s="8"/>
      <c r="O11" s="8"/>
      <c r="P11" s="42"/>
    </row>
    <row r="12" spans="1:19" ht="15" thickBot="1" x14ac:dyDescent="0.35">
      <c r="A12" s="53"/>
      <c r="B12" s="501"/>
      <c r="C12" s="502"/>
      <c r="D12" s="509"/>
      <c r="E12" s="510"/>
      <c r="F12" s="510"/>
      <c r="G12" s="510"/>
      <c r="H12" s="511"/>
      <c r="I12" s="32"/>
      <c r="J12" s="54" t="s">
        <v>19</v>
      </c>
      <c r="K12" s="55">
        <f>SUM(K5:K11)</f>
        <v>0</v>
      </c>
      <c r="L12" s="56"/>
      <c r="M12" s="32"/>
      <c r="N12" s="32"/>
      <c r="O12" s="32"/>
      <c r="P12" s="57"/>
    </row>
    <row r="13" spans="1:19" ht="15" customHeight="1" thickTop="1" x14ac:dyDescent="0.3">
      <c r="A13" s="421" t="s">
        <v>26</v>
      </c>
      <c r="B13" s="422"/>
      <c r="C13" s="422"/>
      <c r="D13" s="422"/>
      <c r="E13" s="422"/>
      <c r="F13" s="422"/>
      <c r="G13" s="422"/>
      <c r="H13" s="422"/>
      <c r="I13" s="422"/>
      <c r="J13" s="422"/>
      <c r="K13" s="422"/>
      <c r="L13" s="422"/>
      <c r="M13" s="422"/>
      <c r="N13" s="422"/>
      <c r="O13" s="422"/>
      <c r="P13" s="423"/>
      <c r="Q13" s="10"/>
      <c r="R13" s="10"/>
      <c r="S13" s="8"/>
    </row>
    <row r="14" spans="1:19" ht="15" thickBot="1" x14ac:dyDescent="0.35">
      <c r="A14" s="395"/>
      <c r="B14" s="396"/>
      <c r="C14" s="396"/>
      <c r="D14" s="396"/>
      <c r="E14" s="396"/>
      <c r="F14" s="396"/>
      <c r="G14" s="396"/>
      <c r="H14" s="396"/>
      <c r="I14" s="396"/>
      <c r="J14" s="396"/>
      <c r="K14" s="396"/>
      <c r="L14" s="396"/>
      <c r="M14" s="396"/>
      <c r="N14" s="396"/>
      <c r="O14" s="396"/>
      <c r="P14" s="397"/>
      <c r="Q14" s="10"/>
      <c r="R14" s="10"/>
      <c r="S14" s="8"/>
    </row>
    <row r="15" spans="1:19" ht="15" thickTop="1" x14ac:dyDescent="0.3">
      <c r="A15" s="11"/>
      <c r="B15" s="495" t="s">
        <v>85</v>
      </c>
      <c r="C15" s="496"/>
      <c r="D15" s="13"/>
      <c r="E15" s="495" t="s">
        <v>86</v>
      </c>
      <c r="F15" s="496"/>
      <c r="G15" s="428" t="s">
        <v>20</v>
      </c>
      <c r="H15" s="8"/>
      <c r="I15" s="8"/>
      <c r="J15" s="48">
        <v>7.1999999999999995E-2</v>
      </c>
      <c r="K15" s="48">
        <f>Hundegger!I20</f>
        <v>0</v>
      </c>
      <c r="L15" s="8"/>
      <c r="M15" s="8"/>
      <c r="N15" s="8"/>
      <c r="O15" s="8"/>
      <c r="P15" s="42"/>
    </row>
    <row r="16" spans="1:19" x14ac:dyDescent="0.3">
      <c r="A16" s="31"/>
      <c r="B16" s="455" t="str">
        <f>IF(SMALL(Horaires!C16:C18,1)&lt;&gt;0,SMALL(Horaires!C16:C18,1),"")</f>
        <v/>
      </c>
      <c r="C16" s="456"/>
      <c r="D16" s="13"/>
      <c r="E16" s="455">
        <f>IF(LARGE(Horaires!D16:D18,1)&lt;&gt;0,LARGE(Horaires!D16:D18,1),"")</f>
        <v>43664.354641203703</v>
      </c>
      <c r="F16" s="456"/>
      <c r="G16" s="401"/>
      <c r="H16" s="8"/>
      <c r="I16" s="8"/>
      <c r="J16" s="12">
        <v>9.7000000000000003E-2</v>
      </c>
      <c r="K16" s="63">
        <f>Hundegger!I21</f>
        <v>1.1523600000000001</v>
      </c>
      <c r="L16" s="8"/>
      <c r="M16" s="8"/>
      <c r="N16" s="8"/>
      <c r="O16" s="8"/>
      <c r="P16" s="42"/>
    </row>
    <row r="17" spans="1:19" x14ac:dyDescent="0.3">
      <c r="A17" s="11"/>
      <c r="B17" s="457"/>
      <c r="C17" s="458"/>
      <c r="D17" s="13"/>
      <c r="E17" s="457"/>
      <c r="F17" s="458"/>
      <c r="G17" s="424">
        <f>Horaires!F8</f>
        <v>480</v>
      </c>
      <c r="H17" s="15"/>
      <c r="I17" s="8"/>
      <c r="J17" s="12">
        <v>0.112</v>
      </c>
      <c r="K17" s="63">
        <f>Hundegger!I22</f>
        <v>0.28223999999999999</v>
      </c>
      <c r="L17" s="8"/>
      <c r="M17" s="8"/>
      <c r="N17" s="8"/>
      <c r="O17" s="8"/>
      <c r="P17" s="42"/>
    </row>
    <row r="18" spans="1:19" x14ac:dyDescent="0.3">
      <c r="A18" s="11"/>
      <c r="B18" s="493"/>
      <c r="C18" s="494"/>
      <c r="D18" s="13"/>
      <c r="E18" s="493"/>
      <c r="F18" s="494"/>
      <c r="G18" s="424"/>
      <c r="H18" s="15"/>
      <c r="I18" s="8"/>
      <c r="J18" s="12">
        <v>0.122</v>
      </c>
      <c r="K18" s="63">
        <f>Hundegger!I23</f>
        <v>0.87839999999999985</v>
      </c>
      <c r="L18" s="8"/>
      <c r="M18" s="8"/>
      <c r="N18" s="8"/>
      <c r="O18" s="8"/>
      <c r="P18" s="42"/>
    </row>
    <row r="19" spans="1:19" x14ac:dyDescent="0.3">
      <c r="A19" s="11"/>
      <c r="B19" s="429" t="str">
        <f>Hundegger!E31</f>
        <v>Informations complémentaires :</v>
      </c>
      <c r="C19" s="430"/>
      <c r="D19" s="435">
        <f>Hundegger!G31</f>
        <v>0</v>
      </c>
      <c r="E19" s="436"/>
      <c r="F19" s="436"/>
      <c r="G19" s="436"/>
      <c r="H19" s="437"/>
      <c r="I19" s="16"/>
      <c r="J19" s="12">
        <v>0.14699999999999999</v>
      </c>
      <c r="K19" s="63">
        <f>Hundegger!I24</f>
        <v>0</v>
      </c>
      <c r="L19" s="17"/>
      <c r="M19" s="17"/>
      <c r="N19" s="17"/>
      <c r="O19" s="17"/>
      <c r="P19" s="44"/>
    </row>
    <row r="20" spans="1:19" x14ac:dyDescent="0.3">
      <c r="A20" s="11"/>
      <c r="B20" s="431"/>
      <c r="C20" s="432"/>
      <c r="D20" s="438"/>
      <c r="E20" s="439"/>
      <c r="F20" s="439"/>
      <c r="G20" s="439"/>
      <c r="H20" s="440"/>
      <c r="I20" s="16"/>
      <c r="J20" s="12">
        <v>0.222</v>
      </c>
      <c r="K20" s="63">
        <f>Hundegger!I25</f>
        <v>0</v>
      </c>
      <c r="L20" s="17"/>
      <c r="M20" s="17"/>
      <c r="N20" s="17"/>
      <c r="O20" s="17"/>
      <c r="P20" s="44"/>
    </row>
    <row r="21" spans="1:19" x14ac:dyDescent="0.3">
      <c r="A21" s="11"/>
      <c r="B21" s="431"/>
      <c r="C21" s="432"/>
      <c r="D21" s="438"/>
      <c r="E21" s="439"/>
      <c r="F21" s="439"/>
      <c r="G21" s="439"/>
      <c r="H21" s="440"/>
      <c r="I21" s="16"/>
      <c r="J21" s="12">
        <v>0.247</v>
      </c>
      <c r="K21" s="63">
        <f>Hundegger!I26</f>
        <v>0</v>
      </c>
      <c r="L21" s="17"/>
      <c r="M21" s="17"/>
      <c r="N21" s="17"/>
      <c r="O21" s="17"/>
      <c r="P21" s="44"/>
    </row>
    <row r="22" spans="1:19" ht="15" thickBot="1" x14ac:dyDescent="0.35">
      <c r="A22" s="58"/>
      <c r="B22" s="433"/>
      <c r="C22" s="434"/>
      <c r="D22" s="441"/>
      <c r="E22" s="442"/>
      <c r="F22" s="442"/>
      <c r="G22" s="442"/>
      <c r="H22" s="443"/>
      <c r="I22" s="59"/>
      <c r="J22" s="54" t="s">
        <v>19</v>
      </c>
      <c r="K22" s="55">
        <f>SUM(K15:K21)</f>
        <v>2.3129999999999997</v>
      </c>
      <c r="L22" s="60"/>
      <c r="M22" s="60"/>
      <c r="N22" s="60"/>
      <c r="O22" s="60"/>
      <c r="P22" s="61"/>
    </row>
    <row r="23" spans="1:19" s="19" customFormat="1" ht="15" customHeight="1" thickTop="1" x14ac:dyDescent="0.3">
      <c r="A23" s="421" t="s">
        <v>31</v>
      </c>
      <c r="B23" s="422"/>
      <c r="C23" s="422"/>
      <c r="D23" s="422"/>
      <c r="E23" s="422"/>
      <c r="F23" s="422"/>
      <c r="G23" s="422"/>
      <c r="H23" s="422"/>
      <c r="I23" s="422"/>
      <c r="J23" s="422"/>
      <c r="K23" s="422"/>
      <c r="L23" s="422"/>
      <c r="M23" s="422"/>
      <c r="N23" s="422"/>
      <c r="O23" s="422"/>
      <c r="P23" s="423"/>
      <c r="Q23" s="10"/>
      <c r="R23" s="10"/>
      <c r="S23" s="18"/>
    </row>
    <row r="24" spans="1:19" s="19" customFormat="1" ht="15" thickBot="1" x14ac:dyDescent="0.35">
      <c r="A24" s="395"/>
      <c r="B24" s="396"/>
      <c r="C24" s="396"/>
      <c r="D24" s="396"/>
      <c r="E24" s="396"/>
      <c r="F24" s="396"/>
      <c r="G24" s="396"/>
      <c r="H24" s="396"/>
      <c r="I24" s="396"/>
      <c r="J24" s="396"/>
      <c r="K24" s="396"/>
      <c r="L24" s="396"/>
      <c r="M24" s="396"/>
      <c r="N24" s="396"/>
      <c r="O24" s="396"/>
      <c r="P24" s="397"/>
      <c r="Q24" s="10"/>
      <c r="R24" s="10"/>
    </row>
    <row r="25" spans="1:19" ht="15" thickTop="1" x14ac:dyDescent="0.3">
      <c r="A25" s="49"/>
      <c r="B25" s="495" t="s">
        <v>85</v>
      </c>
      <c r="C25" s="496"/>
      <c r="D25" s="50"/>
      <c r="E25" s="495" t="s">
        <v>86</v>
      </c>
      <c r="F25" s="496"/>
      <c r="G25" s="425" t="s">
        <v>20</v>
      </c>
      <c r="H25" s="50"/>
      <c r="I25" s="444" t="str">
        <f>'Montage petite série'!E30</f>
        <v xml:space="preserve">Informations complémentaires : </v>
      </c>
      <c r="J25" s="445"/>
      <c r="K25" s="446">
        <f>'Montage petite série'!G30</f>
        <v>0</v>
      </c>
      <c r="L25" s="447"/>
      <c r="M25" s="447"/>
      <c r="N25" s="447"/>
      <c r="O25" s="447"/>
      <c r="P25" s="448"/>
    </row>
    <row r="26" spans="1:19" x14ac:dyDescent="0.3">
      <c r="A26" s="11"/>
      <c r="B26" s="455" t="str">
        <f>IF(SMALL(Horaires!C19:C21,1)&lt;&gt;0,SMALL(Horaires!C19:C21,1),"")</f>
        <v/>
      </c>
      <c r="C26" s="456"/>
      <c r="D26" s="8"/>
      <c r="E26" s="455" t="str">
        <f>IF(LARGE(Horaires!D19:D21,1)&lt;&gt;0,LARGE(Horaires!D19:D21,1),"")</f>
        <v/>
      </c>
      <c r="F26" s="456"/>
      <c r="G26" s="426"/>
      <c r="H26" s="8"/>
      <c r="I26" s="431"/>
      <c r="J26" s="432"/>
      <c r="K26" s="449"/>
      <c r="L26" s="450"/>
      <c r="M26" s="450"/>
      <c r="N26" s="450"/>
      <c r="O26" s="450"/>
      <c r="P26" s="451"/>
    </row>
    <row r="27" spans="1:19" x14ac:dyDescent="0.3">
      <c r="A27" s="11"/>
      <c r="B27" s="457"/>
      <c r="C27" s="458"/>
      <c r="D27" s="8"/>
      <c r="E27" s="457"/>
      <c r="F27" s="458"/>
      <c r="G27" s="424">
        <f>Horaires!F10</f>
        <v>0</v>
      </c>
      <c r="H27" s="96"/>
      <c r="I27" s="431"/>
      <c r="J27" s="432"/>
      <c r="K27" s="449"/>
      <c r="L27" s="450"/>
      <c r="M27" s="450"/>
      <c r="N27" s="450"/>
      <c r="O27" s="450"/>
      <c r="P27" s="451"/>
    </row>
    <row r="28" spans="1:19" ht="13.2" customHeight="1" thickBot="1" x14ac:dyDescent="0.35">
      <c r="A28" s="58"/>
      <c r="B28" s="459"/>
      <c r="C28" s="460"/>
      <c r="D28" s="32"/>
      <c r="E28" s="459"/>
      <c r="F28" s="460"/>
      <c r="G28" s="427"/>
      <c r="H28" s="62"/>
      <c r="I28" s="433"/>
      <c r="J28" s="434"/>
      <c r="K28" s="452"/>
      <c r="L28" s="453"/>
      <c r="M28" s="453"/>
      <c r="N28" s="453"/>
      <c r="O28" s="453"/>
      <c r="P28" s="454"/>
    </row>
    <row r="29" spans="1:19" s="19" customFormat="1" ht="15" customHeight="1" thickTop="1" x14ac:dyDescent="0.3">
      <c r="A29" s="421" t="s">
        <v>34</v>
      </c>
      <c r="B29" s="422"/>
      <c r="C29" s="422"/>
      <c r="D29" s="422"/>
      <c r="E29" s="422"/>
      <c r="F29" s="422"/>
      <c r="G29" s="422"/>
      <c r="H29" s="422"/>
      <c r="I29" s="422"/>
      <c r="J29" s="422"/>
      <c r="K29" s="422"/>
      <c r="L29" s="422"/>
      <c r="M29" s="422"/>
      <c r="N29" s="422"/>
      <c r="O29" s="422"/>
      <c r="P29" s="423"/>
      <c r="Q29" s="10"/>
      <c r="R29" s="10"/>
    </row>
    <row r="30" spans="1:19" s="19" customFormat="1" ht="15" thickBot="1" x14ac:dyDescent="0.35">
      <c r="A30" s="395"/>
      <c r="B30" s="396"/>
      <c r="C30" s="396"/>
      <c r="D30" s="396"/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7"/>
      <c r="Q30" s="10"/>
      <c r="R30" s="10"/>
    </row>
    <row r="31" spans="1:19" s="19" customFormat="1" ht="13.8" customHeight="1" thickTop="1" x14ac:dyDescent="0.3">
      <c r="A31" s="21"/>
      <c r="B31" s="419" t="s">
        <v>85</v>
      </c>
      <c r="C31" s="420"/>
      <c r="D31" s="22"/>
      <c r="E31" s="419" t="s">
        <v>86</v>
      </c>
      <c r="F31" s="420"/>
      <c r="G31" s="479" t="s">
        <v>20</v>
      </c>
      <c r="H31" s="20"/>
      <c r="I31" s="444" t="str">
        <f>'Montage grande série'!E23</f>
        <v xml:space="preserve">Informations complémentaires : </v>
      </c>
      <c r="J31" s="445"/>
      <c r="K31" s="467">
        <f>'Montage grande série'!G23</f>
        <v>0</v>
      </c>
      <c r="L31" s="468"/>
      <c r="M31" s="468"/>
      <c r="N31" s="468"/>
      <c r="O31" s="468"/>
      <c r="P31" s="469"/>
      <c r="Q31" s="22"/>
      <c r="R31" s="22"/>
    </row>
    <row r="32" spans="1:19" s="19" customFormat="1" ht="14.4" customHeight="1" x14ac:dyDescent="0.3">
      <c r="A32" s="21"/>
      <c r="B32" s="413" t="str">
        <f>IF('Montage grande série'!B5=0,"",'Montage grande série'!B5)</f>
        <v/>
      </c>
      <c r="C32" s="414"/>
      <c r="D32" s="22"/>
      <c r="E32" s="413" t="str">
        <f>IF('Montage grande série'!E5=0,"",'Montage grande série'!E5)</f>
        <v/>
      </c>
      <c r="F32" s="414"/>
      <c r="G32" s="480"/>
      <c r="H32" s="23"/>
      <c r="I32" s="431"/>
      <c r="J32" s="432"/>
      <c r="K32" s="470"/>
      <c r="L32" s="471"/>
      <c r="M32" s="471"/>
      <c r="N32" s="471"/>
      <c r="O32" s="471"/>
      <c r="P32" s="472"/>
      <c r="Q32" s="22"/>
      <c r="R32" s="22"/>
    </row>
    <row r="33" spans="1:18" s="19" customFormat="1" ht="14.4" customHeight="1" x14ac:dyDescent="0.3">
      <c r="A33" s="21"/>
      <c r="B33" s="415"/>
      <c r="C33" s="416"/>
      <c r="D33" s="22"/>
      <c r="E33" s="415"/>
      <c r="F33" s="416"/>
      <c r="G33" s="424">
        <f>Horaires!F11</f>
        <v>0</v>
      </c>
      <c r="H33" s="97"/>
      <c r="I33" s="431"/>
      <c r="J33" s="432"/>
      <c r="K33" s="470"/>
      <c r="L33" s="471"/>
      <c r="M33" s="471"/>
      <c r="N33" s="471"/>
      <c r="O33" s="471"/>
      <c r="P33" s="472"/>
      <c r="Q33" s="22"/>
      <c r="R33" s="22"/>
    </row>
    <row r="34" spans="1:18" s="19" customFormat="1" ht="15" thickBot="1" x14ac:dyDescent="0.35">
      <c r="A34" s="45"/>
      <c r="B34" s="512"/>
      <c r="C34" s="513"/>
      <c r="D34" s="46"/>
      <c r="E34" s="512"/>
      <c r="F34" s="513"/>
      <c r="G34" s="427"/>
      <c r="H34" s="47"/>
      <c r="I34" s="433"/>
      <c r="J34" s="434"/>
      <c r="K34" s="473"/>
      <c r="L34" s="474"/>
      <c r="M34" s="474"/>
      <c r="N34" s="474"/>
      <c r="O34" s="474"/>
      <c r="P34" s="475"/>
      <c r="Q34" s="22"/>
      <c r="R34" s="22"/>
    </row>
    <row r="35" spans="1:18" s="19" customFormat="1" ht="15" customHeight="1" thickTop="1" x14ac:dyDescent="0.3">
      <c r="A35" s="392" t="s">
        <v>64</v>
      </c>
      <c r="B35" s="476"/>
      <c r="C35" s="476"/>
      <c r="D35" s="476"/>
      <c r="E35" s="476"/>
      <c r="F35" s="476"/>
      <c r="G35" s="476"/>
      <c r="H35" s="476"/>
      <c r="I35" s="476"/>
      <c r="J35" s="476"/>
      <c r="K35" s="476"/>
      <c r="L35" s="476"/>
      <c r="M35" s="476"/>
      <c r="N35" s="476"/>
      <c r="O35" s="476"/>
      <c r="P35" s="476"/>
      <c r="Q35" s="21"/>
      <c r="R35" s="22"/>
    </row>
    <row r="36" spans="1:18" s="19" customFormat="1" ht="14.4" customHeight="1" thickBot="1" x14ac:dyDescent="0.35">
      <c r="A36" s="477"/>
      <c r="B36" s="478"/>
      <c r="C36" s="478"/>
      <c r="D36" s="478"/>
      <c r="E36" s="478"/>
      <c r="F36" s="478"/>
      <c r="G36" s="478"/>
      <c r="H36" s="478"/>
      <c r="I36" s="478"/>
      <c r="J36" s="478"/>
      <c r="K36" s="478"/>
      <c r="L36" s="478"/>
      <c r="M36" s="478"/>
      <c r="N36" s="478"/>
      <c r="O36" s="478"/>
      <c r="P36" s="478"/>
      <c r="Q36" s="21"/>
      <c r="R36" s="22"/>
    </row>
    <row r="37" spans="1:18" s="19" customFormat="1" ht="15.6" thickTop="1" thickBot="1" x14ac:dyDescent="0.35">
      <c r="A37" s="130"/>
      <c r="B37" s="465" t="s">
        <v>85</v>
      </c>
      <c r="C37" s="466"/>
      <c r="D37" s="22"/>
      <c r="E37" s="465" t="s">
        <v>86</v>
      </c>
      <c r="F37" s="466"/>
      <c r="G37" s="491" t="s">
        <v>20</v>
      </c>
      <c r="H37" s="22"/>
      <c r="I37" s="485" t="str">
        <f>'Coupe spéciale'!E16</f>
        <v>Informations complémentaires :</v>
      </c>
      <c r="J37" s="486"/>
      <c r="K37" s="481">
        <f>'Coupe spéciale'!G16</f>
        <v>0</v>
      </c>
      <c r="L37" s="482"/>
      <c r="M37" s="482"/>
      <c r="N37" s="482"/>
      <c r="O37" s="482"/>
      <c r="P37" s="482"/>
      <c r="Q37" s="22"/>
      <c r="R37" s="22"/>
    </row>
    <row r="38" spans="1:18" s="19" customFormat="1" ht="15.6" thickTop="1" thickBot="1" x14ac:dyDescent="0.35">
      <c r="A38" s="130"/>
      <c r="B38" s="461" t="str">
        <f>IF(SMALL(Horaires!C22:C23,1)&lt;&gt;0,SMALL(Horaires!C22:C23,1),"")</f>
        <v/>
      </c>
      <c r="C38" s="462"/>
      <c r="D38" s="22"/>
      <c r="E38" s="461" t="str">
        <f>IF(LARGE(Horaires!D22:D23,1)&lt;&gt;0,LARGE(Horaires!D22:D23,1),"")</f>
        <v/>
      </c>
      <c r="F38" s="462"/>
      <c r="G38" s="492"/>
      <c r="H38" s="22"/>
      <c r="I38" s="487"/>
      <c r="J38" s="488"/>
      <c r="K38" s="483"/>
      <c r="L38" s="484"/>
      <c r="M38" s="484"/>
      <c r="N38" s="484"/>
      <c r="O38" s="484"/>
      <c r="P38" s="484"/>
      <c r="Q38" s="22"/>
      <c r="R38" s="22"/>
    </row>
    <row r="39" spans="1:18" s="19" customFormat="1" ht="15.6" thickTop="1" thickBot="1" x14ac:dyDescent="0.35">
      <c r="A39" s="130"/>
      <c r="B39" s="461"/>
      <c r="C39" s="462"/>
      <c r="D39" s="22"/>
      <c r="E39" s="461"/>
      <c r="F39" s="462"/>
      <c r="G39" s="489">
        <f>Horaires!F12</f>
        <v>0</v>
      </c>
      <c r="H39" s="22"/>
      <c r="I39" s="487"/>
      <c r="J39" s="488"/>
      <c r="K39" s="483"/>
      <c r="L39" s="484"/>
      <c r="M39" s="484"/>
      <c r="N39" s="484"/>
      <c r="O39" s="484"/>
      <c r="P39" s="484"/>
      <c r="Q39" s="22"/>
      <c r="R39" s="22"/>
    </row>
    <row r="40" spans="1:18" s="19" customFormat="1" ht="15.6" thickTop="1" thickBot="1" x14ac:dyDescent="0.35">
      <c r="A40" s="132"/>
      <c r="B40" s="463"/>
      <c r="C40" s="464"/>
      <c r="D40" s="131"/>
      <c r="E40" s="463"/>
      <c r="F40" s="464"/>
      <c r="G40" s="490"/>
      <c r="H40" s="131"/>
      <c r="I40" s="487"/>
      <c r="J40" s="488"/>
      <c r="K40" s="483"/>
      <c r="L40" s="484"/>
      <c r="M40" s="484"/>
      <c r="N40" s="484"/>
      <c r="O40" s="484"/>
      <c r="P40" s="484"/>
      <c r="Q40" s="22"/>
      <c r="R40" s="22"/>
    </row>
    <row r="41" spans="1:18" s="19" customFormat="1" ht="15" thickTop="1" x14ac:dyDescent="0.3">
      <c r="B41" s="22"/>
      <c r="C41" s="22"/>
      <c r="D41" s="22"/>
      <c r="E41" s="22"/>
      <c r="F41" s="22"/>
      <c r="G41" s="22"/>
      <c r="H41" s="22"/>
      <c r="I41" s="22"/>
      <c r="J41" s="22"/>
      <c r="Q41" s="22"/>
      <c r="R41" s="22"/>
    </row>
    <row r="42" spans="1:18" s="19" customFormat="1" x14ac:dyDescent="0.3">
      <c r="B42" s="16"/>
      <c r="C42" s="16"/>
      <c r="D42" s="16"/>
      <c r="E42" s="16"/>
      <c r="F42" s="16"/>
      <c r="G42" s="16"/>
      <c r="H42" s="16"/>
      <c r="I42" s="16"/>
      <c r="J42" s="22"/>
      <c r="Q42" s="22"/>
      <c r="R42" s="22"/>
    </row>
    <row r="43" spans="1:18" s="19" customFormat="1" x14ac:dyDescent="0.3">
      <c r="B43" s="22"/>
      <c r="C43" s="22"/>
      <c r="D43" s="22"/>
      <c r="E43" s="22"/>
      <c r="F43" s="22"/>
      <c r="G43" s="22"/>
      <c r="H43" s="22"/>
      <c r="I43" s="22"/>
      <c r="J43" s="22"/>
      <c r="Q43" s="22"/>
      <c r="R43" s="22"/>
    </row>
    <row r="44" spans="1:18" s="19" customFormat="1" x14ac:dyDescent="0.3">
      <c r="B44" s="22"/>
      <c r="C44" s="22"/>
      <c r="D44" s="22"/>
      <c r="E44" s="22"/>
      <c r="F44" s="22"/>
      <c r="G44" s="22"/>
      <c r="H44" s="22"/>
      <c r="I44" s="22"/>
      <c r="J44" s="22"/>
      <c r="Q44" s="22"/>
      <c r="R44" s="22"/>
    </row>
    <row r="45" spans="1:18" s="19" customFormat="1" x14ac:dyDescent="0.3">
      <c r="Q45" s="22"/>
      <c r="R45" s="22"/>
    </row>
    <row r="46" spans="1:18" s="19" customFormat="1" x14ac:dyDescent="0.3">
      <c r="Q46" s="22"/>
      <c r="R46" s="22"/>
    </row>
    <row r="47" spans="1:18" s="19" customFormat="1" x14ac:dyDescent="0.3">
      <c r="Q47" s="22"/>
      <c r="R47" s="22"/>
    </row>
    <row r="48" spans="1:18" s="19" customFormat="1" x14ac:dyDescent="0.3">
      <c r="Q48" s="22"/>
      <c r="R48" s="22"/>
    </row>
    <row r="49" spans="17:18" s="19" customFormat="1" x14ac:dyDescent="0.3">
      <c r="Q49" s="22"/>
      <c r="R49" s="22"/>
    </row>
    <row r="50" spans="17:18" s="19" customFormat="1" x14ac:dyDescent="0.3">
      <c r="Q50" s="22"/>
      <c r="R50" s="22"/>
    </row>
    <row r="51" spans="17:18" s="19" customFormat="1" x14ac:dyDescent="0.3">
      <c r="Q51" s="22"/>
      <c r="R51" s="22"/>
    </row>
    <row r="52" spans="17:18" s="19" customFormat="1" x14ac:dyDescent="0.3">
      <c r="Q52" s="22"/>
      <c r="R52" s="22"/>
    </row>
    <row r="53" spans="17:18" s="19" customFormat="1" x14ac:dyDescent="0.3">
      <c r="Q53" s="22"/>
      <c r="R53" s="22"/>
    </row>
    <row r="54" spans="17:18" s="19" customFormat="1" x14ac:dyDescent="0.3">
      <c r="Q54" s="22"/>
      <c r="R54" s="22"/>
    </row>
    <row r="55" spans="17:18" s="19" customFormat="1" x14ac:dyDescent="0.3">
      <c r="Q55" s="22"/>
      <c r="R55" s="22"/>
    </row>
    <row r="56" spans="17:18" s="19" customFormat="1" x14ac:dyDescent="0.3">
      <c r="Q56" s="22"/>
      <c r="R56" s="22"/>
    </row>
    <row r="57" spans="17:18" s="19" customFormat="1" x14ac:dyDescent="0.3">
      <c r="Q57" s="22"/>
      <c r="R57" s="22"/>
    </row>
    <row r="58" spans="17:18" s="19" customFormat="1" x14ac:dyDescent="0.3">
      <c r="Q58" s="22"/>
      <c r="R58" s="22"/>
    </row>
    <row r="59" spans="17:18" s="19" customFormat="1" x14ac:dyDescent="0.3">
      <c r="Q59" s="22"/>
      <c r="R59" s="22"/>
    </row>
    <row r="60" spans="17:18" s="19" customFormat="1" x14ac:dyDescent="0.3">
      <c r="Q60" s="22"/>
      <c r="R60" s="22"/>
    </row>
    <row r="61" spans="17:18" s="19" customFormat="1" x14ac:dyDescent="0.3">
      <c r="Q61" s="22"/>
      <c r="R61" s="22"/>
    </row>
    <row r="62" spans="17:18" s="19" customFormat="1" x14ac:dyDescent="0.3">
      <c r="Q62" s="22"/>
      <c r="R62" s="22"/>
    </row>
    <row r="63" spans="17:18" s="19" customFormat="1" x14ac:dyDescent="0.3">
      <c r="Q63" s="22"/>
      <c r="R63" s="22"/>
    </row>
    <row r="64" spans="17:18" s="19" customFormat="1" x14ac:dyDescent="0.3">
      <c r="Q64" s="22"/>
      <c r="R64" s="22"/>
    </row>
    <row r="65" spans="17:18" s="19" customFormat="1" x14ac:dyDescent="0.3">
      <c r="Q65" s="22"/>
      <c r="R65" s="22"/>
    </row>
    <row r="66" spans="17:18" s="19" customFormat="1" x14ac:dyDescent="0.3">
      <c r="Q66" s="22"/>
      <c r="R66" s="22"/>
    </row>
    <row r="67" spans="17:18" s="19" customFormat="1" x14ac:dyDescent="0.3">
      <c r="Q67" s="22"/>
      <c r="R67" s="22"/>
    </row>
    <row r="68" spans="17:18" s="19" customFormat="1" x14ac:dyDescent="0.3">
      <c r="Q68" s="22"/>
      <c r="R68" s="22"/>
    </row>
    <row r="69" spans="17:18" s="19" customFormat="1" x14ac:dyDescent="0.3">
      <c r="Q69" s="22"/>
      <c r="R69" s="22"/>
    </row>
    <row r="70" spans="17:18" s="19" customFormat="1" x14ac:dyDescent="0.3">
      <c r="Q70" s="22"/>
      <c r="R70" s="22"/>
    </row>
    <row r="71" spans="17:18" s="19" customFormat="1" x14ac:dyDescent="0.3">
      <c r="Q71" s="22"/>
      <c r="R71" s="22"/>
    </row>
    <row r="72" spans="17:18" s="19" customFormat="1" x14ac:dyDescent="0.3">
      <c r="Q72" s="22"/>
      <c r="R72" s="22"/>
    </row>
    <row r="73" spans="17:18" s="19" customFormat="1" x14ac:dyDescent="0.3">
      <c r="Q73" s="22"/>
      <c r="R73" s="22"/>
    </row>
    <row r="74" spans="17:18" s="19" customFormat="1" x14ac:dyDescent="0.3">
      <c r="Q74" s="22"/>
      <c r="R74" s="22"/>
    </row>
    <row r="75" spans="17:18" s="19" customFormat="1" x14ac:dyDescent="0.3">
      <c r="Q75" s="22"/>
      <c r="R75" s="22"/>
    </row>
    <row r="76" spans="17:18" s="19" customFormat="1" x14ac:dyDescent="0.3">
      <c r="Q76" s="22"/>
      <c r="R76" s="22"/>
    </row>
    <row r="77" spans="17:18" s="19" customFormat="1" x14ac:dyDescent="0.3">
      <c r="Q77" s="22"/>
      <c r="R77" s="22"/>
    </row>
    <row r="78" spans="17:18" s="19" customFormat="1" x14ac:dyDescent="0.3">
      <c r="Q78" s="22"/>
      <c r="R78" s="22"/>
    </row>
    <row r="79" spans="17:18" s="19" customFormat="1" x14ac:dyDescent="0.3">
      <c r="Q79" s="22"/>
      <c r="R79" s="22"/>
    </row>
    <row r="80" spans="17:18" s="19" customFormat="1" x14ac:dyDescent="0.3">
      <c r="Q80" s="22"/>
      <c r="R80" s="22"/>
    </row>
    <row r="81" spans="17:18" s="19" customFormat="1" x14ac:dyDescent="0.3">
      <c r="Q81" s="22"/>
      <c r="R81" s="22"/>
    </row>
    <row r="82" spans="17:18" s="19" customFormat="1" x14ac:dyDescent="0.3">
      <c r="Q82" s="22"/>
      <c r="R82" s="22"/>
    </row>
    <row r="83" spans="17:18" s="19" customFormat="1" x14ac:dyDescent="0.3">
      <c r="Q83" s="22"/>
      <c r="R83" s="22"/>
    </row>
    <row r="84" spans="17:18" s="19" customFormat="1" x14ac:dyDescent="0.3">
      <c r="Q84" s="22"/>
      <c r="R84" s="22"/>
    </row>
    <row r="85" spans="17:18" s="19" customFormat="1" x14ac:dyDescent="0.3">
      <c r="Q85" s="22"/>
      <c r="R85" s="22"/>
    </row>
    <row r="86" spans="17:18" s="19" customFormat="1" x14ac:dyDescent="0.3">
      <c r="Q86" s="22"/>
      <c r="R86" s="22"/>
    </row>
    <row r="87" spans="17:18" s="19" customFormat="1" x14ac:dyDescent="0.3">
      <c r="Q87" s="22"/>
      <c r="R87" s="22"/>
    </row>
    <row r="88" spans="17:18" s="19" customFormat="1" x14ac:dyDescent="0.3">
      <c r="Q88" s="22"/>
      <c r="R88" s="22"/>
    </row>
    <row r="89" spans="17:18" s="19" customFormat="1" x14ac:dyDescent="0.3">
      <c r="Q89" s="22"/>
      <c r="R89" s="22"/>
    </row>
    <row r="90" spans="17:18" s="19" customFormat="1" x14ac:dyDescent="0.3">
      <c r="Q90" s="22"/>
      <c r="R90" s="22"/>
    </row>
    <row r="91" spans="17:18" s="19" customFormat="1" x14ac:dyDescent="0.3">
      <c r="Q91" s="22"/>
      <c r="R91" s="22"/>
    </row>
    <row r="92" spans="17:18" s="19" customFormat="1" x14ac:dyDescent="0.3">
      <c r="Q92" s="22"/>
      <c r="R92" s="22"/>
    </row>
    <row r="93" spans="17:18" s="19" customFormat="1" x14ac:dyDescent="0.3">
      <c r="Q93" s="22"/>
      <c r="R93" s="22"/>
    </row>
    <row r="94" spans="17:18" s="19" customFormat="1" x14ac:dyDescent="0.3">
      <c r="Q94" s="22"/>
      <c r="R94" s="22"/>
    </row>
    <row r="95" spans="17:18" s="19" customFormat="1" x14ac:dyDescent="0.3">
      <c r="Q95" s="22"/>
      <c r="R95" s="22"/>
    </row>
    <row r="96" spans="17:18" s="19" customFormat="1" x14ac:dyDescent="0.3">
      <c r="Q96" s="22"/>
      <c r="R96" s="22"/>
    </row>
    <row r="97" spans="17:18" s="19" customFormat="1" x14ac:dyDescent="0.3">
      <c r="Q97" s="22"/>
      <c r="R97" s="22"/>
    </row>
    <row r="98" spans="17:18" s="19" customFormat="1" x14ac:dyDescent="0.3">
      <c r="Q98" s="22"/>
      <c r="R98" s="22"/>
    </row>
    <row r="99" spans="17:18" s="19" customFormat="1" x14ac:dyDescent="0.3">
      <c r="Q99" s="22"/>
      <c r="R99" s="22"/>
    </row>
    <row r="100" spans="17:18" s="19" customFormat="1" x14ac:dyDescent="0.3">
      <c r="Q100" s="22"/>
      <c r="R100" s="22"/>
    </row>
    <row r="101" spans="17:18" s="19" customFormat="1" x14ac:dyDescent="0.3">
      <c r="Q101" s="22"/>
      <c r="R101" s="22"/>
    </row>
    <row r="102" spans="17:18" s="19" customFormat="1" x14ac:dyDescent="0.3">
      <c r="Q102" s="22"/>
      <c r="R102" s="22"/>
    </row>
    <row r="103" spans="17:18" s="19" customFormat="1" x14ac:dyDescent="0.3">
      <c r="Q103" s="22"/>
      <c r="R103" s="22"/>
    </row>
    <row r="104" spans="17:18" s="19" customFormat="1" x14ac:dyDescent="0.3">
      <c r="Q104" s="22"/>
      <c r="R104" s="22"/>
    </row>
    <row r="105" spans="17:18" s="19" customFormat="1" x14ac:dyDescent="0.3">
      <c r="Q105" s="22"/>
      <c r="R105" s="22"/>
    </row>
    <row r="106" spans="17:18" s="19" customFormat="1" x14ac:dyDescent="0.3">
      <c r="Q106" s="22"/>
      <c r="R106" s="22"/>
    </row>
    <row r="107" spans="17:18" s="19" customFormat="1" x14ac:dyDescent="0.3">
      <c r="Q107" s="22"/>
      <c r="R107" s="22"/>
    </row>
    <row r="108" spans="17:18" s="19" customFormat="1" x14ac:dyDescent="0.3">
      <c r="Q108" s="22"/>
      <c r="R108" s="22"/>
    </row>
    <row r="109" spans="17:18" s="19" customFormat="1" x14ac:dyDescent="0.3">
      <c r="Q109" s="22"/>
      <c r="R109" s="22"/>
    </row>
    <row r="110" spans="17:18" s="19" customFormat="1" x14ac:dyDescent="0.3">
      <c r="Q110" s="22"/>
      <c r="R110" s="22"/>
    </row>
    <row r="111" spans="17:18" s="19" customFormat="1" x14ac:dyDescent="0.3">
      <c r="Q111" s="22"/>
      <c r="R111" s="22"/>
    </row>
    <row r="112" spans="17:18" s="19" customFormat="1" x14ac:dyDescent="0.3">
      <c r="Q112" s="22"/>
      <c r="R112" s="22"/>
    </row>
    <row r="113" spans="17:18" s="19" customFormat="1" x14ac:dyDescent="0.3">
      <c r="Q113" s="22"/>
      <c r="R113" s="22"/>
    </row>
    <row r="114" spans="17:18" s="19" customFormat="1" x14ac:dyDescent="0.3">
      <c r="Q114" s="22"/>
      <c r="R114" s="22"/>
    </row>
    <row r="115" spans="17:18" s="19" customFormat="1" x14ac:dyDescent="0.3">
      <c r="Q115" s="22"/>
      <c r="R115" s="22"/>
    </row>
    <row r="116" spans="17:18" s="19" customFormat="1" x14ac:dyDescent="0.3">
      <c r="Q116" s="22"/>
      <c r="R116" s="22"/>
    </row>
    <row r="117" spans="17:18" s="19" customFormat="1" x14ac:dyDescent="0.3">
      <c r="Q117" s="22"/>
      <c r="R117" s="22"/>
    </row>
    <row r="118" spans="17:18" s="19" customFormat="1" x14ac:dyDescent="0.3">
      <c r="Q118" s="22"/>
      <c r="R118" s="22"/>
    </row>
    <row r="119" spans="17:18" s="19" customFormat="1" x14ac:dyDescent="0.3">
      <c r="Q119" s="22"/>
      <c r="R119" s="22"/>
    </row>
    <row r="120" spans="17:18" s="19" customFormat="1" x14ac:dyDescent="0.3">
      <c r="Q120" s="22"/>
      <c r="R120" s="22"/>
    </row>
    <row r="121" spans="17:18" s="19" customFormat="1" x14ac:dyDescent="0.3">
      <c r="Q121" s="22"/>
      <c r="R121" s="22"/>
    </row>
    <row r="122" spans="17:18" s="19" customFormat="1" x14ac:dyDescent="0.3">
      <c r="Q122" s="22"/>
      <c r="R122" s="22"/>
    </row>
    <row r="123" spans="17:18" s="19" customFormat="1" x14ac:dyDescent="0.3">
      <c r="Q123" s="22"/>
      <c r="R123" s="22"/>
    </row>
    <row r="124" spans="17:18" s="19" customFormat="1" x14ac:dyDescent="0.3">
      <c r="Q124" s="22"/>
      <c r="R124" s="22"/>
    </row>
    <row r="125" spans="17:18" s="19" customFormat="1" x14ac:dyDescent="0.3">
      <c r="Q125" s="22"/>
      <c r="R125" s="22"/>
    </row>
    <row r="126" spans="17:18" s="19" customFormat="1" x14ac:dyDescent="0.3">
      <c r="Q126" s="22"/>
      <c r="R126" s="22"/>
    </row>
    <row r="127" spans="17:18" s="19" customFormat="1" x14ac:dyDescent="0.3">
      <c r="Q127" s="22"/>
      <c r="R127" s="22"/>
    </row>
    <row r="128" spans="17:18" s="19" customFormat="1" x14ac:dyDescent="0.3">
      <c r="Q128" s="22"/>
      <c r="R128" s="22"/>
    </row>
    <row r="129" spans="17:18" s="19" customFormat="1" x14ac:dyDescent="0.3">
      <c r="Q129" s="22"/>
      <c r="R129" s="22"/>
    </row>
    <row r="130" spans="17:18" s="19" customFormat="1" x14ac:dyDescent="0.3">
      <c r="Q130" s="22"/>
      <c r="R130" s="22"/>
    </row>
    <row r="131" spans="17:18" s="19" customFormat="1" x14ac:dyDescent="0.3">
      <c r="Q131" s="22"/>
      <c r="R131" s="22"/>
    </row>
    <row r="132" spans="17:18" s="19" customFormat="1" x14ac:dyDescent="0.3">
      <c r="Q132" s="22"/>
      <c r="R132" s="22"/>
    </row>
    <row r="133" spans="17:18" s="19" customFormat="1" x14ac:dyDescent="0.3">
      <c r="Q133" s="22"/>
      <c r="R133" s="22"/>
    </row>
    <row r="134" spans="17:18" s="19" customFormat="1" x14ac:dyDescent="0.3">
      <c r="Q134" s="22"/>
      <c r="R134" s="22"/>
    </row>
    <row r="135" spans="17:18" s="19" customFormat="1" x14ac:dyDescent="0.3">
      <c r="Q135" s="22"/>
      <c r="R135" s="22"/>
    </row>
    <row r="136" spans="17:18" s="19" customFormat="1" x14ac:dyDescent="0.3">
      <c r="Q136" s="22"/>
      <c r="R136" s="22"/>
    </row>
    <row r="137" spans="17:18" s="19" customFormat="1" x14ac:dyDescent="0.3">
      <c r="Q137" s="22"/>
      <c r="R137" s="22"/>
    </row>
    <row r="138" spans="17:18" s="19" customFormat="1" x14ac:dyDescent="0.3">
      <c r="Q138" s="22"/>
      <c r="R138" s="22"/>
    </row>
    <row r="139" spans="17:18" s="19" customFormat="1" x14ac:dyDescent="0.3">
      <c r="Q139" s="22"/>
      <c r="R139" s="22"/>
    </row>
    <row r="140" spans="17:18" s="19" customFormat="1" x14ac:dyDescent="0.3">
      <c r="Q140" s="22"/>
      <c r="R140" s="22"/>
    </row>
    <row r="141" spans="17:18" s="19" customFormat="1" x14ac:dyDescent="0.3">
      <c r="Q141" s="22"/>
      <c r="R141" s="22"/>
    </row>
    <row r="142" spans="17:18" s="19" customFormat="1" x14ac:dyDescent="0.3">
      <c r="Q142" s="22"/>
      <c r="R142" s="22"/>
    </row>
    <row r="143" spans="17:18" s="19" customFormat="1" x14ac:dyDescent="0.3">
      <c r="Q143" s="22"/>
      <c r="R143" s="22"/>
    </row>
    <row r="144" spans="17:18" s="19" customFormat="1" x14ac:dyDescent="0.3">
      <c r="Q144" s="22"/>
      <c r="R144" s="22"/>
    </row>
    <row r="145" spans="17:18" s="19" customFormat="1" x14ac:dyDescent="0.3">
      <c r="Q145" s="22"/>
      <c r="R145" s="22"/>
    </row>
    <row r="146" spans="17:18" s="19" customFormat="1" x14ac:dyDescent="0.3">
      <c r="Q146" s="22"/>
      <c r="R146" s="22"/>
    </row>
    <row r="147" spans="17:18" s="19" customFormat="1" x14ac:dyDescent="0.3">
      <c r="Q147" s="22"/>
      <c r="R147" s="22"/>
    </row>
    <row r="148" spans="17:18" s="19" customFormat="1" x14ac:dyDescent="0.3">
      <c r="Q148" s="22"/>
      <c r="R148" s="22"/>
    </row>
    <row r="149" spans="17:18" s="19" customFormat="1" x14ac:dyDescent="0.3">
      <c r="Q149" s="22"/>
      <c r="R149" s="22"/>
    </row>
    <row r="150" spans="17:18" s="19" customFormat="1" x14ac:dyDescent="0.3">
      <c r="Q150" s="22"/>
      <c r="R150" s="22"/>
    </row>
    <row r="151" spans="17:18" s="19" customFormat="1" x14ac:dyDescent="0.3">
      <c r="Q151" s="22"/>
      <c r="R151" s="22"/>
    </row>
    <row r="152" spans="17:18" s="19" customFormat="1" x14ac:dyDescent="0.3">
      <c r="Q152" s="22"/>
      <c r="R152" s="22"/>
    </row>
    <row r="153" spans="17:18" s="19" customFormat="1" x14ac:dyDescent="0.3">
      <c r="Q153" s="22"/>
      <c r="R153" s="22"/>
    </row>
    <row r="154" spans="17:18" s="19" customFormat="1" x14ac:dyDescent="0.3">
      <c r="Q154" s="22"/>
      <c r="R154" s="22"/>
    </row>
    <row r="155" spans="17:18" s="19" customFormat="1" x14ac:dyDescent="0.3">
      <c r="Q155" s="22"/>
      <c r="R155" s="22"/>
    </row>
    <row r="156" spans="17:18" s="19" customFormat="1" x14ac:dyDescent="0.3">
      <c r="Q156" s="22"/>
      <c r="R156" s="22"/>
    </row>
    <row r="157" spans="17:18" s="19" customFormat="1" x14ac:dyDescent="0.3">
      <c r="Q157" s="22"/>
      <c r="R157" s="22"/>
    </row>
    <row r="158" spans="17:18" s="19" customFormat="1" x14ac:dyDescent="0.3">
      <c r="Q158" s="22"/>
      <c r="R158" s="22"/>
    </row>
    <row r="159" spans="17:18" s="19" customFormat="1" x14ac:dyDescent="0.3">
      <c r="Q159" s="22"/>
      <c r="R159" s="22"/>
    </row>
    <row r="160" spans="17:18" s="19" customFormat="1" x14ac:dyDescent="0.3">
      <c r="Q160" s="22"/>
      <c r="R160" s="22"/>
    </row>
    <row r="161" spans="17:18" s="19" customFormat="1" x14ac:dyDescent="0.3">
      <c r="Q161" s="22"/>
      <c r="R161" s="22"/>
    </row>
    <row r="162" spans="17:18" s="19" customFormat="1" x14ac:dyDescent="0.3">
      <c r="Q162" s="22"/>
      <c r="R162" s="22"/>
    </row>
    <row r="163" spans="17:18" s="19" customFormat="1" x14ac:dyDescent="0.3">
      <c r="Q163" s="22"/>
      <c r="R163" s="22"/>
    </row>
    <row r="164" spans="17:18" s="19" customFormat="1" x14ac:dyDescent="0.3">
      <c r="Q164" s="22"/>
      <c r="R164" s="22"/>
    </row>
    <row r="165" spans="17:18" s="19" customFormat="1" x14ac:dyDescent="0.3">
      <c r="Q165" s="22"/>
      <c r="R165" s="22"/>
    </row>
    <row r="166" spans="17:18" s="19" customFormat="1" x14ac:dyDescent="0.3">
      <c r="Q166" s="22"/>
      <c r="R166" s="22"/>
    </row>
    <row r="167" spans="17:18" s="19" customFormat="1" x14ac:dyDescent="0.3">
      <c r="Q167" s="22"/>
      <c r="R167" s="22"/>
    </row>
    <row r="168" spans="17:18" s="19" customFormat="1" x14ac:dyDescent="0.3">
      <c r="Q168" s="22"/>
      <c r="R168" s="22"/>
    </row>
    <row r="169" spans="17:18" s="19" customFormat="1" x14ac:dyDescent="0.3">
      <c r="Q169" s="22"/>
      <c r="R169" s="22"/>
    </row>
    <row r="170" spans="17:18" s="19" customFormat="1" x14ac:dyDescent="0.3">
      <c r="Q170" s="22"/>
      <c r="R170" s="22"/>
    </row>
    <row r="171" spans="17:18" s="19" customFormat="1" x14ac:dyDescent="0.3">
      <c r="Q171" s="22"/>
      <c r="R171" s="22"/>
    </row>
    <row r="172" spans="17:18" s="19" customFormat="1" x14ac:dyDescent="0.3">
      <c r="Q172" s="22"/>
      <c r="R172" s="22"/>
    </row>
    <row r="173" spans="17:18" s="19" customFormat="1" x14ac:dyDescent="0.3">
      <c r="Q173" s="22"/>
      <c r="R173" s="22"/>
    </row>
    <row r="174" spans="17:18" s="19" customFormat="1" x14ac:dyDescent="0.3">
      <c r="Q174" s="22"/>
      <c r="R174" s="22"/>
    </row>
    <row r="175" spans="17:18" s="19" customFormat="1" x14ac:dyDescent="0.3">
      <c r="Q175" s="22"/>
      <c r="R175" s="22"/>
    </row>
    <row r="176" spans="17:18" s="19" customFormat="1" x14ac:dyDescent="0.3">
      <c r="Q176" s="22"/>
      <c r="R176" s="22"/>
    </row>
    <row r="177" spans="17:18" s="19" customFormat="1" x14ac:dyDescent="0.3">
      <c r="Q177" s="22"/>
      <c r="R177" s="22"/>
    </row>
    <row r="178" spans="17:18" s="19" customFormat="1" x14ac:dyDescent="0.3">
      <c r="Q178" s="22"/>
      <c r="R178" s="22"/>
    </row>
    <row r="179" spans="17:18" s="19" customFormat="1" x14ac:dyDescent="0.3">
      <c r="Q179" s="22"/>
      <c r="R179" s="22"/>
    </row>
    <row r="180" spans="17:18" s="19" customFormat="1" x14ac:dyDescent="0.3">
      <c r="Q180" s="22"/>
      <c r="R180" s="22"/>
    </row>
    <row r="181" spans="17:18" s="19" customFormat="1" x14ac:dyDescent="0.3">
      <c r="Q181" s="22"/>
      <c r="R181" s="22"/>
    </row>
    <row r="182" spans="17:18" s="19" customFormat="1" x14ac:dyDescent="0.3">
      <c r="Q182" s="22"/>
      <c r="R182" s="22"/>
    </row>
    <row r="183" spans="17:18" s="19" customFormat="1" x14ac:dyDescent="0.3">
      <c r="Q183" s="22"/>
      <c r="R183" s="22"/>
    </row>
    <row r="184" spans="17:18" s="19" customFormat="1" x14ac:dyDescent="0.3">
      <c r="Q184" s="22"/>
      <c r="R184" s="22"/>
    </row>
    <row r="185" spans="17:18" s="19" customFormat="1" x14ac:dyDescent="0.3">
      <c r="Q185" s="22"/>
      <c r="R185" s="22"/>
    </row>
    <row r="186" spans="17:18" s="19" customFormat="1" x14ac:dyDescent="0.3">
      <c r="Q186" s="22"/>
      <c r="R186" s="22"/>
    </row>
    <row r="187" spans="17:18" s="19" customFormat="1" x14ac:dyDescent="0.3">
      <c r="Q187" s="22"/>
      <c r="R187" s="22"/>
    </row>
    <row r="188" spans="17:18" s="19" customFormat="1" x14ac:dyDescent="0.3">
      <c r="Q188" s="22"/>
      <c r="R188" s="22"/>
    </row>
    <row r="189" spans="17:18" s="19" customFormat="1" x14ac:dyDescent="0.3">
      <c r="Q189" s="22"/>
      <c r="R189" s="22"/>
    </row>
    <row r="190" spans="17:18" s="19" customFormat="1" x14ac:dyDescent="0.3">
      <c r="Q190" s="22"/>
      <c r="R190" s="22"/>
    </row>
    <row r="191" spans="17:18" s="19" customFormat="1" x14ac:dyDescent="0.3">
      <c r="Q191" s="22"/>
      <c r="R191" s="22"/>
    </row>
    <row r="192" spans="17:18" s="19" customFormat="1" x14ac:dyDescent="0.3">
      <c r="Q192" s="22"/>
      <c r="R192" s="22"/>
    </row>
    <row r="193" spans="17:18" s="19" customFormat="1" x14ac:dyDescent="0.3">
      <c r="Q193" s="22"/>
      <c r="R193" s="22"/>
    </row>
    <row r="194" spans="17:18" s="19" customFormat="1" x14ac:dyDescent="0.3">
      <c r="Q194" s="22"/>
      <c r="R194" s="22"/>
    </row>
    <row r="195" spans="17:18" s="19" customFormat="1" x14ac:dyDescent="0.3">
      <c r="Q195" s="22"/>
      <c r="R195" s="22"/>
    </row>
    <row r="196" spans="17:18" s="19" customFormat="1" x14ac:dyDescent="0.3">
      <c r="Q196" s="22"/>
      <c r="R196" s="22"/>
    </row>
    <row r="197" spans="17:18" s="19" customFormat="1" x14ac:dyDescent="0.3">
      <c r="Q197" s="22"/>
      <c r="R197" s="22"/>
    </row>
    <row r="198" spans="17:18" s="19" customFormat="1" x14ac:dyDescent="0.3">
      <c r="Q198" s="22"/>
      <c r="R198" s="22"/>
    </row>
    <row r="199" spans="17:18" s="19" customFormat="1" x14ac:dyDescent="0.3">
      <c r="Q199" s="22"/>
      <c r="R199" s="22"/>
    </row>
    <row r="200" spans="17:18" s="19" customFormat="1" x14ac:dyDescent="0.3">
      <c r="Q200" s="22"/>
      <c r="R200" s="22"/>
    </row>
    <row r="201" spans="17:18" s="19" customFormat="1" x14ac:dyDescent="0.3">
      <c r="Q201" s="22"/>
      <c r="R201" s="22"/>
    </row>
    <row r="202" spans="17:18" s="19" customFormat="1" x14ac:dyDescent="0.3">
      <c r="Q202" s="22"/>
      <c r="R202" s="22"/>
    </row>
    <row r="203" spans="17:18" s="19" customFormat="1" x14ac:dyDescent="0.3">
      <c r="Q203" s="22"/>
      <c r="R203" s="22"/>
    </row>
    <row r="204" spans="17:18" s="19" customFormat="1" x14ac:dyDescent="0.3">
      <c r="Q204" s="22"/>
      <c r="R204" s="22"/>
    </row>
    <row r="205" spans="17:18" s="19" customFormat="1" x14ac:dyDescent="0.3">
      <c r="Q205" s="22"/>
      <c r="R205" s="22"/>
    </row>
    <row r="206" spans="17:18" s="19" customFormat="1" x14ac:dyDescent="0.3">
      <c r="Q206" s="22"/>
      <c r="R206" s="22"/>
    </row>
    <row r="207" spans="17:18" s="19" customFormat="1" x14ac:dyDescent="0.3">
      <c r="Q207" s="22"/>
      <c r="R207" s="22"/>
    </row>
    <row r="208" spans="17:18" s="19" customFormat="1" x14ac:dyDescent="0.3">
      <c r="Q208" s="22"/>
      <c r="R208" s="22"/>
    </row>
    <row r="209" spans="17:18" s="19" customFormat="1" x14ac:dyDescent="0.3">
      <c r="Q209" s="22"/>
      <c r="R209" s="22"/>
    </row>
    <row r="210" spans="17:18" s="19" customFormat="1" x14ac:dyDescent="0.3">
      <c r="Q210" s="22"/>
      <c r="R210" s="22"/>
    </row>
    <row r="211" spans="17:18" s="19" customFormat="1" x14ac:dyDescent="0.3">
      <c r="Q211" s="22"/>
      <c r="R211" s="22"/>
    </row>
    <row r="212" spans="17:18" s="19" customFormat="1" x14ac:dyDescent="0.3">
      <c r="Q212" s="22"/>
      <c r="R212" s="22"/>
    </row>
    <row r="213" spans="17:18" s="19" customFormat="1" x14ac:dyDescent="0.3">
      <c r="Q213" s="22"/>
      <c r="R213" s="22"/>
    </row>
    <row r="214" spans="17:18" s="19" customFormat="1" x14ac:dyDescent="0.3">
      <c r="Q214" s="22"/>
      <c r="R214" s="22"/>
    </row>
    <row r="215" spans="17:18" s="19" customFormat="1" x14ac:dyDescent="0.3">
      <c r="Q215" s="22"/>
      <c r="R215" s="22"/>
    </row>
    <row r="216" spans="17:18" s="19" customFormat="1" x14ac:dyDescent="0.3">
      <c r="Q216" s="22"/>
      <c r="R216" s="22"/>
    </row>
    <row r="217" spans="17:18" s="19" customFormat="1" x14ac:dyDescent="0.3">
      <c r="Q217" s="22"/>
      <c r="R217" s="22"/>
    </row>
    <row r="218" spans="17:18" s="19" customFormat="1" x14ac:dyDescent="0.3">
      <c r="Q218" s="22"/>
      <c r="R218" s="22"/>
    </row>
    <row r="219" spans="17:18" s="19" customFormat="1" x14ac:dyDescent="0.3">
      <c r="Q219" s="22"/>
      <c r="R219" s="22"/>
    </row>
    <row r="220" spans="17:18" s="19" customFormat="1" x14ac:dyDescent="0.3">
      <c r="Q220" s="22"/>
      <c r="R220" s="22"/>
    </row>
    <row r="221" spans="17:18" s="19" customFormat="1" x14ac:dyDescent="0.3">
      <c r="Q221" s="22"/>
      <c r="R221" s="22"/>
    </row>
    <row r="222" spans="17:18" s="19" customFormat="1" x14ac:dyDescent="0.3">
      <c r="Q222" s="22"/>
      <c r="R222" s="22"/>
    </row>
    <row r="223" spans="17:18" s="19" customFormat="1" x14ac:dyDescent="0.3">
      <c r="Q223" s="22"/>
      <c r="R223" s="22"/>
    </row>
    <row r="224" spans="17:18" s="19" customFormat="1" x14ac:dyDescent="0.3">
      <c r="Q224" s="22"/>
      <c r="R224" s="22"/>
    </row>
    <row r="225" spans="17:18" s="19" customFormat="1" x14ac:dyDescent="0.3">
      <c r="Q225" s="22"/>
      <c r="R225" s="22"/>
    </row>
    <row r="226" spans="17:18" s="19" customFormat="1" x14ac:dyDescent="0.3">
      <c r="Q226" s="22"/>
      <c r="R226" s="22"/>
    </row>
    <row r="227" spans="17:18" s="19" customFormat="1" x14ac:dyDescent="0.3">
      <c r="Q227" s="22"/>
      <c r="R227" s="22"/>
    </row>
    <row r="228" spans="17:18" s="19" customFormat="1" x14ac:dyDescent="0.3">
      <c r="Q228" s="22"/>
      <c r="R228" s="22"/>
    </row>
    <row r="229" spans="17:18" s="19" customFormat="1" x14ac:dyDescent="0.3">
      <c r="Q229" s="22"/>
      <c r="R229" s="22"/>
    </row>
    <row r="230" spans="17:18" s="19" customFormat="1" x14ac:dyDescent="0.3">
      <c r="Q230" s="22"/>
      <c r="R230" s="22"/>
    </row>
    <row r="231" spans="17:18" s="19" customFormat="1" x14ac:dyDescent="0.3">
      <c r="Q231" s="22"/>
      <c r="R231" s="22"/>
    </row>
    <row r="232" spans="17:18" s="19" customFormat="1" x14ac:dyDescent="0.3">
      <c r="Q232" s="22"/>
      <c r="R232" s="22"/>
    </row>
    <row r="233" spans="17:18" s="19" customFormat="1" x14ac:dyDescent="0.3">
      <c r="Q233" s="22"/>
      <c r="R233" s="22"/>
    </row>
    <row r="234" spans="17:18" s="19" customFormat="1" x14ac:dyDescent="0.3">
      <c r="Q234" s="22"/>
      <c r="R234" s="22"/>
    </row>
    <row r="235" spans="17:18" s="19" customFormat="1" x14ac:dyDescent="0.3">
      <c r="Q235" s="22"/>
      <c r="R235" s="22"/>
    </row>
    <row r="236" spans="17:18" s="19" customFormat="1" x14ac:dyDescent="0.3">
      <c r="Q236" s="22"/>
      <c r="R236" s="22"/>
    </row>
    <row r="237" spans="17:18" s="19" customFormat="1" x14ac:dyDescent="0.3">
      <c r="Q237" s="22"/>
      <c r="R237" s="22"/>
    </row>
    <row r="238" spans="17:18" s="19" customFormat="1" x14ac:dyDescent="0.3">
      <c r="Q238" s="22"/>
      <c r="R238" s="22"/>
    </row>
    <row r="239" spans="17:18" s="19" customFormat="1" x14ac:dyDescent="0.3">
      <c r="Q239" s="22"/>
      <c r="R239" s="22"/>
    </row>
    <row r="240" spans="17:18" s="19" customFormat="1" x14ac:dyDescent="0.3">
      <c r="Q240" s="22"/>
      <c r="R240" s="22"/>
    </row>
    <row r="241" spans="17:18" s="19" customFormat="1" x14ac:dyDescent="0.3">
      <c r="Q241" s="22"/>
      <c r="R241" s="22"/>
    </row>
    <row r="242" spans="17:18" s="19" customFormat="1" x14ac:dyDescent="0.3">
      <c r="Q242" s="22"/>
      <c r="R242" s="22"/>
    </row>
    <row r="243" spans="17:18" s="19" customFormat="1" x14ac:dyDescent="0.3">
      <c r="Q243" s="22"/>
      <c r="R243" s="22"/>
    </row>
    <row r="244" spans="17:18" s="19" customFormat="1" x14ac:dyDescent="0.3">
      <c r="Q244" s="22"/>
      <c r="R244" s="22"/>
    </row>
    <row r="245" spans="17:18" s="19" customFormat="1" x14ac:dyDescent="0.3">
      <c r="Q245" s="22"/>
      <c r="R245" s="22"/>
    </row>
    <row r="246" spans="17:18" s="19" customFormat="1" x14ac:dyDescent="0.3">
      <c r="Q246" s="22"/>
      <c r="R246" s="22"/>
    </row>
    <row r="247" spans="17:18" s="19" customFormat="1" x14ac:dyDescent="0.3">
      <c r="Q247" s="22"/>
      <c r="R247" s="22"/>
    </row>
    <row r="248" spans="17:18" s="19" customFormat="1" x14ac:dyDescent="0.3">
      <c r="Q248" s="22"/>
      <c r="R248" s="22"/>
    </row>
    <row r="249" spans="17:18" s="19" customFormat="1" x14ac:dyDescent="0.3">
      <c r="Q249" s="22"/>
      <c r="R249" s="22"/>
    </row>
    <row r="250" spans="17:18" s="19" customFormat="1" x14ac:dyDescent="0.3">
      <c r="Q250" s="22"/>
      <c r="R250" s="22"/>
    </row>
    <row r="251" spans="17:18" s="19" customFormat="1" x14ac:dyDescent="0.3">
      <c r="Q251" s="22"/>
      <c r="R251" s="22"/>
    </row>
    <row r="252" spans="17:18" s="19" customFormat="1" x14ac:dyDescent="0.3">
      <c r="Q252" s="22"/>
      <c r="R252" s="22"/>
    </row>
    <row r="253" spans="17:18" s="19" customFormat="1" x14ac:dyDescent="0.3">
      <c r="Q253" s="22"/>
      <c r="R253" s="22"/>
    </row>
    <row r="254" spans="17:18" s="19" customFormat="1" x14ac:dyDescent="0.3">
      <c r="Q254" s="22"/>
      <c r="R254" s="22"/>
    </row>
    <row r="255" spans="17:18" s="19" customFormat="1" x14ac:dyDescent="0.3">
      <c r="Q255" s="22"/>
      <c r="R255" s="22"/>
    </row>
    <row r="256" spans="17:18" s="19" customFormat="1" x14ac:dyDescent="0.3">
      <c r="Q256" s="22"/>
      <c r="R256" s="22"/>
    </row>
    <row r="257" spans="17:18" s="19" customFormat="1" x14ac:dyDescent="0.3">
      <c r="Q257" s="22"/>
      <c r="R257" s="22"/>
    </row>
    <row r="258" spans="17:18" s="19" customFormat="1" x14ac:dyDescent="0.3">
      <c r="Q258" s="22"/>
      <c r="R258" s="22"/>
    </row>
    <row r="259" spans="17:18" s="19" customFormat="1" x14ac:dyDescent="0.3">
      <c r="Q259" s="22"/>
      <c r="R259" s="22"/>
    </row>
    <row r="260" spans="17:18" s="19" customFormat="1" x14ac:dyDescent="0.3">
      <c r="Q260" s="22"/>
      <c r="R260" s="22"/>
    </row>
    <row r="261" spans="17:18" s="19" customFormat="1" x14ac:dyDescent="0.3">
      <c r="Q261" s="22"/>
      <c r="R261" s="22"/>
    </row>
    <row r="262" spans="17:18" s="19" customFormat="1" x14ac:dyDescent="0.3">
      <c r="Q262" s="22"/>
      <c r="R262" s="22"/>
    </row>
    <row r="263" spans="17:18" s="19" customFormat="1" x14ac:dyDescent="0.3">
      <c r="Q263" s="22"/>
      <c r="R263" s="22"/>
    </row>
    <row r="264" spans="17:18" s="19" customFormat="1" x14ac:dyDescent="0.3">
      <c r="Q264" s="22"/>
      <c r="R264" s="22"/>
    </row>
    <row r="265" spans="17:18" s="19" customFormat="1" x14ac:dyDescent="0.3">
      <c r="Q265" s="22"/>
      <c r="R265" s="22"/>
    </row>
    <row r="266" spans="17:18" s="19" customFormat="1" x14ac:dyDescent="0.3">
      <c r="Q266" s="22"/>
      <c r="R266" s="22"/>
    </row>
    <row r="267" spans="17:18" s="19" customFormat="1" x14ac:dyDescent="0.3">
      <c r="Q267" s="22"/>
      <c r="R267" s="22"/>
    </row>
    <row r="268" spans="17:18" s="19" customFormat="1" x14ac:dyDescent="0.3">
      <c r="Q268" s="22"/>
      <c r="R268" s="22"/>
    </row>
    <row r="269" spans="17:18" s="19" customFormat="1" x14ac:dyDescent="0.3">
      <c r="Q269" s="22"/>
      <c r="R269" s="22"/>
    </row>
    <row r="270" spans="17:18" s="19" customFormat="1" x14ac:dyDescent="0.3">
      <c r="Q270" s="22"/>
      <c r="R270" s="22"/>
    </row>
    <row r="271" spans="17:18" s="19" customFormat="1" x14ac:dyDescent="0.3">
      <c r="Q271" s="22"/>
      <c r="R271" s="22"/>
    </row>
    <row r="272" spans="17:18" s="19" customFormat="1" x14ac:dyDescent="0.3">
      <c r="Q272" s="22"/>
      <c r="R272" s="22"/>
    </row>
    <row r="273" spans="17:18" s="19" customFormat="1" x14ac:dyDescent="0.3">
      <c r="Q273" s="22"/>
      <c r="R273" s="22"/>
    </row>
    <row r="274" spans="17:18" s="19" customFormat="1" x14ac:dyDescent="0.3">
      <c r="Q274" s="22"/>
      <c r="R274" s="22"/>
    </row>
    <row r="275" spans="17:18" s="19" customFormat="1" x14ac:dyDescent="0.3">
      <c r="Q275" s="22"/>
      <c r="R275" s="22"/>
    </row>
    <row r="276" spans="17:18" s="19" customFormat="1" x14ac:dyDescent="0.3">
      <c r="Q276" s="22"/>
      <c r="R276" s="22"/>
    </row>
    <row r="277" spans="17:18" s="19" customFormat="1" x14ac:dyDescent="0.3">
      <c r="Q277" s="22"/>
      <c r="R277" s="22"/>
    </row>
    <row r="278" spans="17:18" s="19" customFormat="1" x14ac:dyDescent="0.3">
      <c r="Q278" s="22"/>
      <c r="R278" s="22"/>
    </row>
    <row r="279" spans="17:18" s="19" customFormat="1" x14ac:dyDescent="0.3">
      <c r="Q279" s="22"/>
      <c r="R279" s="22"/>
    </row>
    <row r="280" spans="17:18" s="19" customFormat="1" x14ac:dyDescent="0.3">
      <c r="Q280" s="22"/>
      <c r="R280" s="22"/>
    </row>
    <row r="281" spans="17:18" s="19" customFormat="1" x14ac:dyDescent="0.3">
      <c r="Q281" s="22"/>
      <c r="R281" s="22"/>
    </row>
    <row r="282" spans="17:18" s="19" customFormat="1" x14ac:dyDescent="0.3">
      <c r="Q282" s="22"/>
      <c r="R282" s="22"/>
    </row>
    <row r="283" spans="17:18" s="19" customFormat="1" x14ac:dyDescent="0.3">
      <c r="Q283" s="22"/>
      <c r="R283" s="22"/>
    </row>
    <row r="284" spans="17:18" s="19" customFormat="1" x14ac:dyDescent="0.3">
      <c r="Q284" s="22"/>
      <c r="R284" s="22"/>
    </row>
    <row r="285" spans="17:18" s="19" customFormat="1" x14ac:dyDescent="0.3">
      <c r="Q285" s="22"/>
      <c r="R285" s="22"/>
    </row>
    <row r="286" spans="17:18" s="19" customFormat="1" x14ac:dyDescent="0.3">
      <c r="Q286" s="22"/>
      <c r="R286" s="22"/>
    </row>
    <row r="287" spans="17:18" s="19" customFormat="1" x14ac:dyDescent="0.3">
      <c r="Q287" s="22"/>
      <c r="R287" s="22"/>
    </row>
    <row r="288" spans="17:18" s="19" customFormat="1" x14ac:dyDescent="0.3">
      <c r="Q288" s="22"/>
      <c r="R288" s="22"/>
    </row>
    <row r="289" spans="17:18" s="19" customFormat="1" x14ac:dyDescent="0.3">
      <c r="Q289" s="22"/>
      <c r="R289" s="22"/>
    </row>
    <row r="290" spans="17:18" s="19" customFormat="1" x14ac:dyDescent="0.3">
      <c r="Q290" s="22"/>
      <c r="R290" s="22"/>
    </row>
    <row r="291" spans="17:18" s="19" customFormat="1" x14ac:dyDescent="0.3">
      <c r="Q291" s="22"/>
      <c r="R291" s="22"/>
    </row>
    <row r="292" spans="17:18" s="19" customFormat="1" x14ac:dyDescent="0.3">
      <c r="Q292" s="22"/>
      <c r="R292" s="22"/>
    </row>
    <row r="293" spans="17:18" s="19" customFormat="1" x14ac:dyDescent="0.3">
      <c r="Q293" s="22"/>
      <c r="R293" s="22"/>
    </row>
    <row r="294" spans="17:18" s="19" customFormat="1" x14ac:dyDescent="0.3">
      <c r="Q294" s="22"/>
      <c r="R294" s="22"/>
    </row>
    <row r="295" spans="17:18" s="19" customFormat="1" x14ac:dyDescent="0.3">
      <c r="Q295" s="22"/>
      <c r="R295" s="22"/>
    </row>
    <row r="296" spans="17:18" s="19" customFormat="1" x14ac:dyDescent="0.3">
      <c r="Q296" s="22"/>
      <c r="R296" s="22"/>
    </row>
    <row r="297" spans="17:18" s="19" customFormat="1" x14ac:dyDescent="0.3">
      <c r="Q297" s="22"/>
      <c r="R297" s="22"/>
    </row>
    <row r="298" spans="17:18" s="19" customFormat="1" x14ac:dyDescent="0.3">
      <c r="Q298" s="22"/>
      <c r="R298" s="22"/>
    </row>
    <row r="299" spans="17:18" s="19" customFormat="1" x14ac:dyDescent="0.3">
      <c r="Q299" s="22"/>
      <c r="R299" s="22"/>
    </row>
    <row r="300" spans="17:18" s="19" customFormat="1" x14ac:dyDescent="0.3">
      <c r="Q300" s="22"/>
      <c r="R300" s="22"/>
    </row>
    <row r="301" spans="17:18" s="19" customFormat="1" x14ac:dyDescent="0.3">
      <c r="Q301" s="22"/>
      <c r="R301" s="22"/>
    </row>
    <row r="302" spans="17:18" s="19" customFormat="1" x14ac:dyDescent="0.3">
      <c r="Q302" s="22"/>
      <c r="R302" s="22"/>
    </row>
    <row r="303" spans="17:18" s="19" customFormat="1" x14ac:dyDescent="0.3">
      <c r="Q303" s="22"/>
      <c r="R303" s="22"/>
    </row>
    <row r="304" spans="17:18" s="19" customFormat="1" x14ac:dyDescent="0.3">
      <c r="Q304" s="22"/>
      <c r="R304" s="22"/>
    </row>
    <row r="305" spans="17:18" s="19" customFormat="1" x14ac:dyDescent="0.3">
      <c r="Q305" s="22"/>
      <c r="R305" s="22"/>
    </row>
    <row r="306" spans="17:18" s="19" customFormat="1" x14ac:dyDescent="0.3">
      <c r="Q306" s="22"/>
      <c r="R306" s="22"/>
    </row>
    <row r="307" spans="17:18" s="19" customFormat="1" x14ac:dyDescent="0.3">
      <c r="Q307" s="22"/>
      <c r="R307" s="22"/>
    </row>
    <row r="308" spans="17:18" s="19" customFormat="1" x14ac:dyDescent="0.3">
      <c r="Q308" s="22"/>
      <c r="R308" s="22"/>
    </row>
    <row r="309" spans="17:18" s="19" customFormat="1" x14ac:dyDescent="0.3">
      <c r="Q309" s="22"/>
      <c r="R309" s="22"/>
    </row>
    <row r="310" spans="17:18" s="19" customFormat="1" x14ac:dyDescent="0.3">
      <c r="Q310" s="22"/>
      <c r="R310" s="22"/>
    </row>
    <row r="311" spans="17:18" s="19" customFormat="1" x14ac:dyDescent="0.3">
      <c r="Q311" s="22"/>
      <c r="R311" s="22"/>
    </row>
    <row r="312" spans="17:18" s="19" customFormat="1" x14ac:dyDescent="0.3">
      <c r="Q312" s="22"/>
      <c r="R312" s="22"/>
    </row>
    <row r="313" spans="17:18" s="19" customFormat="1" x14ac:dyDescent="0.3">
      <c r="Q313" s="22"/>
      <c r="R313" s="22"/>
    </row>
    <row r="314" spans="17:18" s="19" customFormat="1" x14ac:dyDescent="0.3">
      <c r="Q314" s="22"/>
      <c r="R314" s="22"/>
    </row>
    <row r="315" spans="17:18" s="19" customFormat="1" x14ac:dyDescent="0.3">
      <c r="Q315" s="22"/>
      <c r="R315" s="22"/>
    </row>
    <row r="316" spans="17:18" s="19" customFormat="1" x14ac:dyDescent="0.3">
      <c r="Q316" s="22"/>
      <c r="R316" s="22"/>
    </row>
    <row r="317" spans="17:18" s="19" customFormat="1" x14ac:dyDescent="0.3">
      <c r="Q317" s="22"/>
      <c r="R317" s="22"/>
    </row>
    <row r="318" spans="17:18" s="19" customFormat="1" x14ac:dyDescent="0.3">
      <c r="Q318" s="22"/>
      <c r="R318" s="22"/>
    </row>
    <row r="319" spans="17:18" s="19" customFormat="1" x14ac:dyDescent="0.3">
      <c r="Q319" s="22"/>
      <c r="R319" s="22"/>
    </row>
    <row r="320" spans="17:18" s="19" customFormat="1" x14ac:dyDescent="0.3">
      <c r="Q320" s="22"/>
      <c r="R320" s="22"/>
    </row>
    <row r="321" spans="17:18" s="19" customFormat="1" x14ac:dyDescent="0.3">
      <c r="Q321" s="22"/>
      <c r="R321" s="22"/>
    </row>
    <row r="322" spans="17:18" s="19" customFormat="1" x14ac:dyDescent="0.3">
      <c r="Q322" s="22"/>
      <c r="R322" s="22"/>
    </row>
    <row r="323" spans="17:18" s="19" customFormat="1" x14ac:dyDescent="0.3">
      <c r="Q323" s="22"/>
      <c r="R323" s="22"/>
    </row>
    <row r="324" spans="17:18" s="19" customFormat="1" x14ac:dyDescent="0.3">
      <c r="Q324" s="22"/>
      <c r="R324" s="22"/>
    </row>
    <row r="325" spans="17:18" s="19" customFormat="1" x14ac:dyDescent="0.3">
      <c r="Q325" s="22"/>
      <c r="R325" s="22"/>
    </row>
    <row r="326" spans="17:18" s="19" customFormat="1" x14ac:dyDescent="0.3">
      <c r="Q326" s="22"/>
      <c r="R326" s="22"/>
    </row>
    <row r="327" spans="17:18" s="19" customFormat="1" x14ac:dyDescent="0.3">
      <c r="Q327" s="22"/>
      <c r="R327" s="22"/>
    </row>
    <row r="328" spans="17:18" s="19" customFormat="1" x14ac:dyDescent="0.3">
      <c r="Q328" s="22"/>
      <c r="R328" s="22"/>
    </row>
    <row r="329" spans="17:18" s="19" customFormat="1" x14ac:dyDescent="0.3">
      <c r="Q329" s="22"/>
      <c r="R329" s="22"/>
    </row>
    <row r="330" spans="17:18" s="19" customFormat="1" x14ac:dyDescent="0.3">
      <c r="Q330" s="22"/>
      <c r="R330" s="22"/>
    </row>
    <row r="331" spans="17:18" s="19" customFormat="1" x14ac:dyDescent="0.3">
      <c r="Q331" s="22"/>
      <c r="R331" s="22"/>
    </row>
    <row r="332" spans="17:18" s="19" customFormat="1" x14ac:dyDescent="0.3">
      <c r="Q332" s="22"/>
      <c r="R332" s="22"/>
    </row>
    <row r="333" spans="17:18" s="19" customFormat="1" x14ac:dyDescent="0.3">
      <c r="Q333" s="22"/>
      <c r="R333" s="22"/>
    </row>
    <row r="347" spans="3:3" x14ac:dyDescent="0.3">
      <c r="C347" s="24"/>
    </row>
  </sheetData>
  <sheetProtection selectLockedCells="1"/>
  <mergeCells count="52">
    <mergeCell ref="B31:C31"/>
    <mergeCell ref="A29:P30"/>
    <mergeCell ref="B9:C12"/>
    <mergeCell ref="D9:H12"/>
    <mergeCell ref="G7:G8"/>
    <mergeCell ref="E25:F25"/>
    <mergeCell ref="B25:C25"/>
    <mergeCell ref="B38:C40"/>
    <mergeCell ref="E37:F37"/>
    <mergeCell ref="B37:C37"/>
    <mergeCell ref="I31:J34"/>
    <mergeCell ref="K31:P34"/>
    <mergeCell ref="A35:P36"/>
    <mergeCell ref="G33:G34"/>
    <mergeCell ref="G31:G32"/>
    <mergeCell ref="K37:P40"/>
    <mergeCell ref="I37:J40"/>
    <mergeCell ref="G39:G40"/>
    <mergeCell ref="G37:G38"/>
    <mergeCell ref="E38:F40"/>
    <mergeCell ref="E32:F34"/>
    <mergeCell ref="B32:C34"/>
    <mergeCell ref="E31:F31"/>
    <mergeCell ref="A23:P24"/>
    <mergeCell ref="A13:P14"/>
    <mergeCell ref="G17:G18"/>
    <mergeCell ref="G25:G26"/>
    <mergeCell ref="G27:G28"/>
    <mergeCell ref="G15:G16"/>
    <mergeCell ref="B19:C22"/>
    <mergeCell ref="D19:H22"/>
    <mergeCell ref="I25:J28"/>
    <mergeCell ref="K25:P28"/>
    <mergeCell ref="B26:C28"/>
    <mergeCell ref="E26:F28"/>
    <mergeCell ref="E16:F18"/>
    <mergeCell ref="E15:F15"/>
    <mergeCell ref="B16:C18"/>
    <mergeCell ref="B15:C15"/>
    <mergeCell ref="A3:P4"/>
    <mergeCell ref="K1:L2"/>
    <mergeCell ref="I1:J2"/>
    <mergeCell ref="G5:G6"/>
    <mergeCell ref="G1:H2"/>
    <mergeCell ref="C1:D2"/>
    <mergeCell ref="A1:B2"/>
    <mergeCell ref="E1:F2"/>
    <mergeCell ref="M1:N2"/>
    <mergeCell ref="E6:F8"/>
    <mergeCell ref="E5:F5"/>
    <mergeCell ref="B6:C8"/>
    <mergeCell ref="B5:C5"/>
  </mergeCells>
  <conditionalFormatting sqref="D9:H12 D19:H22 K25:P28 K31:P34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29"/>
  <sheetViews>
    <sheetView topLeftCell="A15" workbookViewId="0">
      <selection activeCell="F25" sqref="F25"/>
    </sheetView>
  </sheetViews>
  <sheetFormatPr baseColWidth="10" defaultRowHeight="14.4" x14ac:dyDescent="0.3"/>
  <cols>
    <col min="1" max="1" width="26.44140625" style="1" customWidth="1"/>
    <col min="2" max="2" width="23.44140625" style="1" customWidth="1"/>
    <col min="3" max="3" width="16.6640625" style="1" customWidth="1"/>
    <col min="4" max="4" width="17.6640625" style="1" customWidth="1"/>
    <col min="5" max="5" width="21.88671875" style="1" customWidth="1"/>
    <col min="6" max="6" width="28.88671875" style="1" customWidth="1"/>
    <col min="7" max="7" width="11.5546875" style="1"/>
    <col min="8" max="8" width="15.6640625" style="1" bestFit="1" customWidth="1"/>
    <col min="9" max="16384" width="11.5546875" style="1"/>
  </cols>
  <sheetData>
    <row r="1" spans="1:7" x14ac:dyDescent="0.3">
      <c r="A1" s="1" t="s">
        <v>13</v>
      </c>
      <c r="C1" s="25">
        <v>0.5</v>
      </c>
      <c r="D1" s="25">
        <v>0.5625</v>
      </c>
    </row>
    <row r="3" spans="1:7" x14ac:dyDescent="0.3">
      <c r="A3" s="1" t="s">
        <v>15</v>
      </c>
      <c r="B3" s="1" t="s">
        <v>14</v>
      </c>
      <c r="C3" s="25">
        <v>0.33333333333333331</v>
      </c>
      <c r="D3" s="25">
        <v>0.72916666666666663</v>
      </c>
      <c r="E3" s="25">
        <f>D3-C3-(FP-DP)</f>
        <v>0.33333333333333331</v>
      </c>
    </row>
    <row r="4" spans="1:7" x14ac:dyDescent="0.3">
      <c r="A4" s="1" t="s">
        <v>16</v>
      </c>
      <c r="B4" s="1" t="s">
        <v>12</v>
      </c>
      <c r="C4" s="25">
        <v>0.33333333333333331</v>
      </c>
      <c r="D4" s="25">
        <v>0.6875</v>
      </c>
      <c r="E4" s="25">
        <f>D4-C4-(FP-DP)</f>
        <v>0.29166666666666669</v>
      </c>
    </row>
    <row r="7" spans="1:7" x14ac:dyDescent="0.3">
      <c r="A7" s="66"/>
      <c r="B7" s="67" t="s">
        <v>83</v>
      </c>
      <c r="C7" s="66" t="s">
        <v>45</v>
      </c>
      <c r="D7" s="66" t="s">
        <v>46</v>
      </c>
      <c r="E7" s="68" t="s">
        <v>47</v>
      </c>
      <c r="F7" s="69" t="s">
        <v>58</v>
      </c>
      <c r="G7" s="124" t="s">
        <v>37</v>
      </c>
    </row>
    <row r="8" spans="1:7" x14ac:dyDescent="0.3">
      <c r="A8" s="70" t="s">
        <v>26</v>
      </c>
      <c r="B8" s="76">
        <f>Hundegger!H7</f>
        <v>0.33335648143596097</v>
      </c>
      <c r="C8" s="78">
        <f>INT(B8)</f>
        <v>0</v>
      </c>
      <c r="D8" s="70">
        <f>HOUR(B8)</f>
        <v>8</v>
      </c>
      <c r="E8" s="70">
        <f>MINUTE(B8)</f>
        <v>0</v>
      </c>
      <c r="F8" s="70">
        <f>CONVERT(C8,"day","mn")+CONVERT(D8,"hr","mn")+E8</f>
        <v>480</v>
      </c>
      <c r="G8" s="515">
        <f>SUM(F8:F12)</f>
        <v>480</v>
      </c>
    </row>
    <row r="9" spans="1:7" x14ac:dyDescent="0.3">
      <c r="A9" s="71" t="s">
        <v>21</v>
      </c>
      <c r="B9" s="77">
        <f>Cyber!G7</f>
        <v>0</v>
      </c>
      <c r="C9" s="79">
        <f t="shared" ref="C9:C12" si="0">INT(B9)</f>
        <v>0</v>
      </c>
      <c r="D9" s="71">
        <f t="shared" ref="D9:D12" si="1">HOUR(B9)</f>
        <v>0</v>
      </c>
      <c r="E9" s="71">
        <f t="shared" ref="E9:E12" si="2">MINUTE(B9)</f>
        <v>0</v>
      </c>
      <c r="F9" s="71">
        <f t="shared" ref="F9:F12" si="3">CONVERT(C9,"day","mn")+CONVERT(D9,"hr","mn")+E9</f>
        <v>0</v>
      </c>
      <c r="G9" s="516"/>
    </row>
    <row r="10" spans="1:7" x14ac:dyDescent="0.3">
      <c r="A10" s="71" t="s">
        <v>44</v>
      </c>
      <c r="B10" s="77">
        <f>'Montage petite série'!H7</f>
        <v>0</v>
      </c>
      <c r="C10" s="79">
        <f t="shared" si="0"/>
        <v>0</v>
      </c>
      <c r="D10" s="71">
        <f t="shared" si="1"/>
        <v>0</v>
      </c>
      <c r="E10" s="71">
        <f t="shared" si="2"/>
        <v>0</v>
      </c>
      <c r="F10" s="71">
        <f t="shared" si="3"/>
        <v>0</v>
      </c>
      <c r="G10" s="516"/>
    </row>
    <row r="11" spans="1:7" x14ac:dyDescent="0.3">
      <c r="A11" s="71" t="s">
        <v>50</v>
      </c>
      <c r="B11" s="77">
        <f>'Montage grande série'!G7</f>
        <v>0</v>
      </c>
      <c r="C11" s="79">
        <f t="shared" si="0"/>
        <v>0</v>
      </c>
      <c r="D11" s="71">
        <f t="shared" si="1"/>
        <v>0</v>
      </c>
      <c r="E11" s="71">
        <f t="shared" si="2"/>
        <v>0</v>
      </c>
      <c r="F11" s="71">
        <f t="shared" si="3"/>
        <v>0</v>
      </c>
      <c r="G11" s="516"/>
    </row>
    <row r="12" spans="1:7" x14ac:dyDescent="0.3">
      <c r="A12" s="72" t="str">
        <f>'Coupe spéciale'!A3</f>
        <v>Coupe spéciale</v>
      </c>
      <c r="B12" s="133">
        <f>'Coupe spéciale'!H7</f>
        <v>0</v>
      </c>
      <c r="C12" s="80">
        <f t="shared" si="0"/>
        <v>0</v>
      </c>
      <c r="D12" s="72">
        <f t="shared" si="1"/>
        <v>0</v>
      </c>
      <c r="E12" s="72">
        <f t="shared" si="2"/>
        <v>0</v>
      </c>
      <c r="F12" s="72">
        <f t="shared" si="3"/>
        <v>0</v>
      </c>
      <c r="G12" s="517"/>
    </row>
    <row r="15" spans="1:7" x14ac:dyDescent="0.3">
      <c r="A15" s="67" t="s">
        <v>56</v>
      </c>
      <c r="B15" s="68" t="s">
        <v>57</v>
      </c>
      <c r="C15" s="68" t="s">
        <v>54</v>
      </c>
      <c r="D15" s="69" t="s">
        <v>55</v>
      </c>
    </row>
    <row r="16" spans="1:7" x14ac:dyDescent="0.3">
      <c r="A16" s="515" t="s">
        <v>26</v>
      </c>
      <c r="B16" s="70" t="s">
        <v>48</v>
      </c>
      <c r="C16" s="74">
        <f>Hundegger!B7</f>
        <v>43663.3546180556</v>
      </c>
      <c r="D16" s="74">
        <f>Hundegger!E7</f>
        <v>43664.354641203703</v>
      </c>
    </row>
    <row r="17" spans="1:8" x14ac:dyDescent="0.3">
      <c r="A17" s="516"/>
      <c r="B17" s="71" t="s">
        <v>52</v>
      </c>
      <c r="C17" s="75">
        <f>Hundegger!B11</f>
        <v>0</v>
      </c>
      <c r="D17" s="75">
        <f>Hundegger!E11</f>
        <v>0</v>
      </c>
    </row>
    <row r="18" spans="1:8" x14ac:dyDescent="0.3">
      <c r="A18" s="517"/>
      <c r="B18" s="73" t="s">
        <v>32</v>
      </c>
      <c r="C18" s="73">
        <f>Hundegger!B15</f>
        <v>0</v>
      </c>
      <c r="D18" s="73">
        <f>Hundegger!E15</f>
        <v>0</v>
      </c>
    </row>
    <row r="19" spans="1:8" x14ac:dyDescent="0.3">
      <c r="A19" s="515" t="s">
        <v>44</v>
      </c>
      <c r="B19" s="70" t="s">
        <v>48</v>
      </c>
      <c r="C19" s="74">
        <f>'Montage petite série'!B15</f>
        <v>0</v>
      </c>
      <c r="D19" s="74">
        <f>'Montage petite série'!E15</f>
        <v>0</v>
      </c>
    </row>
    <row r="20" spans="1:8" x14ac:dyDescent="0.3">
      <c r="A20" s="516"/>
      <c r="B20" s="71" t="s">
        <v>52</v>
      </c>
      <c r="C20" s="75">
        <f>'Montage petite série'!B11</f>
        <v>0</v>
      </c>
      <c r="D20" s="75">
        <f>'Montage petite série'!E11</f>
        <v>0</v>
      </c>
    </row>
    <row r="21" spans="1:8" x14ac:dyDescent="0.3">
      <c r="A21" s="517"/>
      <c r="B21" s="75" t="s">
        <v>32</v>
      </c>
      <c r="C21" s="75">
        <f>'Montage petite série'!B7</f>
        <v>0</v>
      </c>
      <c r="D21" s="75">
        <f>'Montage petite série'!E7</f>
        <v>0</v>
      </c>
    </row>
    <row r="22" spans="1:8" x14ac:dyDescent="0.3">
      <c r="A22" s="514" t="s">
        <v>64</v>
      </c>
      <c r="B22" s="125" t="s">
        <v>65</v>
      </c>
      <c r="C22" s="74">
        <f>'Coupe spéciale'!B7</f>
        <v>0</v>
      </c>
      <c r="D22" s="74">
        <f>'Coupe spéciale'!E7</f>
        <v>0</v>
      </c>
    </row>
    <row r="23" spans="1:8" x14ac:dyDescent="0.3">
      <c r="A23" s="514"/>
      <c r="B23" s="72" t="s">
        <v>80</v>
      </c>
      <c r="C23" s="73">
        <f>'Coupe spéciale'!B11</f>
        <v>0</v>
      </c>
      <c r="D23" s="73">
        <f>'Coupe spéciale'!E11</f>
        <v>0</v>
      </c>
    </row>
    <row r="24" spans="1:8" x14ac:dyDescent="0.3">
      <c r="A24" s="242" t="s">
        <v>50</v>
      </c>
      <c r="B24" s="181" t="s">
        <v>87</v>
      </c>
      <c r="C24" s="74">
        <f>'Montage grande série'!B5</f>
        <v>0</v>
      </c>
      <c r="D24" s="182">
        <f>'Montage grande série'!E5</f>
        <v>0</v>
      </c>
      <c r="F24" s="7"/>
    </row>
    <row r="25" spans="1:8" x14ac:dyDescent="0.3">
      <c r="A25" s="518"/>
      <c r="B25" s="183" t="s">
        <v>92</v>
      </c>
      <c r="C25" s="73">
        <f>'Montage grande série'!B10</f>
        <v>0</v>
      </c>
      <c r="D25" s="184">
        <f>'Montage grande série'!E10</f>
        <v>0</v>
      </c>
    </row>
    <row r="27" spans="1:8" x14ac:dyDescent="0.3">
      <c r="A27" s="83"/>
      <c r="B27" s="83" t="s">
        <v>59</v>
      </c>
      <c r="C27" s="93" t="s">
        <v>60</v>
      </c>
      <c r="D27" s="7"/>
    </row>
    <row r="28" spans="1:8" x14ac:dyDescent="0.3">
      <c r="A28" s="83" t="s">
        <v>50</v>
      </c>
      <c r="B28" s="84">
        <f>IF('Montage grande série'!B5+'Montage grande série'!E5=0,0,NETWORKDAYS.INTL(INT('Montage grande série'!B5),INT('Montage grande série'!E5),"0000111",JF)*Horaires!E3
+NETWORKDAYS.INTL(INT('Montage grande série'!B5),INT('Montage grande série'!E5),"1111011",JF)*Horaires!E4
-(MOD('Montage grande série'!B5,1)-IF(WEEKDAY(INT('Montage grande série'!B5),2)=5,Horaires!C4,Horaires!C3)-MAX(0,MIN(Horaires!D1,MOD('Montage grande série'!B5,1))-Horaires!C1))
-(IF(WEEKDAY(INT('Montage grande série'!E5),2)=5,Horaires!D4,Horaires!D3)-MOD('Montage grande série'!E5,1)-MAX(0,Horaires!D1-MAX(Horaires!C1,MOD('Montage grande série'!E5,1)))))</f>
        <v>0</v>
      </c>
      <c r="C28" s="94">
        <f>IF('Montage grande série'!D25&lt;&gt;0,1*(Horaires!B28+'Montage grande série'!E18+TIME('Montage grande série'!B23,'Montage grande série'!B25,0)),Horaires!B28+'Montage grande série'!E18+TIME('Montage grande série'!B23,'Montage grande série'!B25,0))</f>
        <v>0</v>
      </c>
    </row>
    <row r="29" spans="1:8" x14ac:dyDescent="0.3">
      <c r="A29" s="83" t="s">
        <v>21</v>
      </c>
      <c r="B29" s="84">
        <f>IF(Cyber!B5+Cyber!E5=0,0,NETWORKDAYS.INTL(INT(Cyber!B5),INT(Cyber!E5),"0000111",JF)*Horaires!E3
+NETWORKDAYS.INTL(INT(Cyber!B5),INT(Cyber!E5),"1111011",JF)*Horaires!E4
-(MOD(Cyber!B5,1)-IF(WEEKDAY(INT(Cyber!B5),2)=5,Horaires!C4,Horaires!C3)-MAX(0,MIN(Horaires!D1,MOD(Cyber!B5,1))-Horaires!C1))
-(IF(WEEKDAY(INT(Cyber!E5),2)=5,Horaires!D4,Horaires!D3)-MOD(Cyber!E5,1)-MAX(0,Horaires!D1-MAX(Horaires!C1,MOD(Cyber!E5,1)))))+TIME(Cyber!B23,Cyber!B25,0)</f>
        <v>0</v>
      </c>
      <c r="C29" s="94">
        <f>IF(Cyber!D25&lt;&gt;0,Cyber!D25*Horaires!B29,Horaires!B29)</f>
        <v>0</v>
      </c>
      <c r="E29" s="95"/>
      <c r="F29" s="95"/>
      <c r="G29" s="95"/>
      <c r="H29" s="86"/>
    </row>
  </sheetData>
  <mergeCells count="5">
    <mergeCell ref="A22:A23"/>
    <mergeCell ref="A19:A21"/>
    <mergeCell ref="A16:A18"/>
    <mergeCell ref="G8:G12"/>
    <mergeCell ref="A24:A2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60"/>
  <sheetViews>
    <sheetView topLeftCell="A31" workbookViewId="0">
      <selection activeCell="K52" sqref="K52"/>
    </sheetView>
  </sheetViews>
  <sheetFormatPr baseColWidth="10" defaultRowHeight="14.4" x14ac:dyDescent="0.3"/>
  <cols>
    <col min="1" max="1" width="5.21875" style="1" customWidth="1"/>
    <col min="2" max="2" width="18.6640625" style="30" customWidth="1"/>
    <col min="3" max="3" width="17.109375" style="1" customWidth="1"/>
    <col min="4" max="16384" width="11.5546875" style="1"/>
  </cols>
  <sheetData>
    <row r="1" spans="1:3" x14ac:dyDescent="0.3">
      <c r="A1" s="26">
        <v>2019</v>
      </c>
      <c r="B1" s="27" t="s">
        <v>0</v>
      </c>
      <c r="C1" s="28">
        <f>DATE(A1,1,1)</f>
        <v>43466</v>
      </c>
    </row>
    <row r="2" spans="1:3" x14ac:dyDescent="0.3">
      <c r="A2" s="29"/>
      <c r="B2" s="27" t="s">
        <v>1</v>
      </c>
      <c r="C2" s="28">
        <f>ROUND(DATE(A1,4,MOD(234-11*MOD(A1,19),30))/7,0)*7-6</f>
        <v>43576</v>
      </c>
    </row>
    <row r="3" spans="1:3" x14ac:dyDescent="0.3">
      <c r="A3" s="29"/>
      <c r="B3" s="27" t="s">
        <v>2</v>
      </c>
      <c r="C3" s="28">
        <f>C2+1</f>
        <v>43577</v>
      </c>
    </row>
    <row r="4" spans="1:3" x14ac:dyDescent="0.3">
      <c r="A4" s="29"/>
      <c r="B4" s="27" t="s">
        <v>3</v>
      </c>
      <c r="C4" s="28">
        <f>DATE(A1,5,1)</f>
        <v>43586</v>
      </c>
    </row>
    <row r="5" spans="1:3" x14ac:dyDescent="0.3">
      <c r="A5" s="29"/>
      <c r="B5" s="27" t="s">
        <v>4</v>
      </c>
      <c r="C5" s="28">
        <f>DATE(A1,5,8)</f>
        <v>43593</v>
      </c>
    </row>
    <row r="6" spans="1:3" x14ac:dyDescent="0.3">
      <c r="A6" s="29"/>
      <c r="B6" s="27" t="s">
        <v>5</v>
      </c>
      <c r="C6" s="28">
        <f>C2+39</f>
        <v>43615</v>
      </c>
    </row>
    <row r="7" spans="1:3" x14ac:dyDescent="0.3">
      <c r="A7" s="29"/>
      <c r="B7" s="27" t="s">
        <v>6</v>
      </c>
      <c r="C7" s="28">
        <f>C2+50</f>
        <v>43626</v>
      </c>
    </row>
    <row r="8" spans="1:3" x14ac:dyDescent="0.3">
      <c r="A8" s="29"/>
      <c r="B8" s="27" t="s">
        <v>7</v>
      </c>
      <c r="C8" s="28">
        <f>DATE(A1,7,14)</f>
        <v>43660</v>
      </c>
    </row>
    <row r="9" spans="1:3" x14ac:dyDescent="0.3">
      <c r="A9" s="29"/>
      <c r="B9" s="27" t="s">
        <v>8</v>
      </c>
      <c r="C9" s="28">
        <f>DATE(A1,8,15)</f>
        <v>43692</v>
      </c>
    </row>
    <row r="10" spans="1:3" x14ac:dyDescent="0.3">
      <c r="A10" s="29"/>
      <c r="B10" s="27" t="s">
        <v>9</v>
      </c>
      <c r="C10" s="28">
        <f>DATE(A1,11,1)</f>
        <v>43770</v>
      </c>
    </row>
    <row r="11" spans="1:3" x14ac:dyDescent="0.3">
      <c r="A11" s="29"/>
      <c r="B11" s="27" t="s">
        <v>10</v>
      </c>
      <c r="C11" s="28">
        <f>DATE(A1,11,11)</f>
        <v>43780</v>
      </c>
    </row>
    <row r="12" spans="1:3" x14ac:dyDescent="0.3">
      <c r="A12" s="29"/>
      <c r="B12" s="27" t="s">
        <v>11</v>
      </c>
      <c r="C12" s="28">
        <f>DATE(A1,12,25)</f>
        <v>43824</v>
      </c>
    </row>
    <row r="13" spans="1:3" x14ac:dyDescent="0.3">
      <c r="A13" s="26">
        <f>+A1+1</f>
        <v>2020</v>
      </c>
      <c r="B13" s="27" t="s">
        <v>0</v>
      </c>
      <c r="C13" s="28">
        <f>DATE(A13,1,1)</f>
        <v>43831</v>
      </c>
    </row>
    <row r="14" spans="1:3" x14ac:dyDescent="0.3">
      <c r="A14" s="29"/>
      <c r="B14" s="27" t="s">
        <v>1</v>
      </c>
      <c r="C14" s="28">
        <f>ROUND(DATE(A13,4,MOD(234-11*MOD(A13,19),30))/7,0)*7-6</f>
        <v>43933</v>
      </c>
    </row>
    <row r="15" spans="1:3" x14ac:dyDescent="0.3">
      <c r="A15" s="29"/>
      <c r="B15" s="27" t="s">
        <v>2</v>
      </c>
      <c r="C15" s="28">
        <f>C14+1</f>
        <v>43934</v>
      </c>
    </row>
    <row r="16" spans="1:3" x14ac:dyDescent="0.3">
      <c r="A16" s="29"/>
      <c r="B16" s="27" t="s">
        <v>3</v>
      </c>
      <c r="C16" s="28">
        <f>DATE(A13,5,1)</f>
        <v>43952</v>
      </c>
    </row>
    <row r="17" spans="1:3" x14ac:dyDescent="0.3">
      <c r="A17" s="29"/>
      <c r="B17" s="27" t="s">
        <v>4</v>
      </c>
      <c r="C17" s="28">
        <f>DATE(A13,5,8)</f>
        <v>43959</v>
      </c>
    </row>
    <row r="18" spans="1:3" x14ac:dyDescent="0.3">
      <c r="A18" s="29"/>
      <c r="B18" s="27" t="s">
        <v>5</v>
      </c>
      <c r="C18" s="28">
        <f>C14+39</f>
        <v>43972</v>
      </c>
    </row>
    <row r="19" spans="1:3" x14ac:dyDescent="0.3">
      <c r="A19" s="29"/>
      <c r="B19" s="27" t="s">
        <v>6</v>
      </c>
      <c r="C19" s="28">
        <f>C14+50</f>
        <v>43983</v>
      </c>
    </row>
    <row r="20" spans="1:3" x14ac:dyDescent="0.3">
      <c r="A20" s="29"/>
      <c r="B20" s="27" t="s">
        <v>7</v>
      </c>
      <c r="C20" s="28">
        <f>DATE(A13,7,14)</f>
        <v>44026</v>
      </c>
    </row>
    <row r="21" spans="1:3" x14ac:dyDescent="0.3">
      <c r="A21" s="29"/>
      <c r="B21" s="27" t="s">
        <v>8</v>
      </c>
      <c r="C21" s="28">
        <f>DATE(A13,8,15)</f>
        <v>44058</v>
      </c>
    </row>
    <row r="22" spans="1:3" x14ac:dyDescent="0.3">
      <c r="A22" s="29"/>
      <c r="B22" s="27" t="s">
        <v>9</v>
      </c>
      <c r="C22" s="28">
        <f>DATE(A13,11,1)</f>
        <v>44136</v>
      </c>
    </row>
    <row r="23" spans="1:3" x14ac:dyDescent="0.3">
      <c r="A23" s="29"/>
      <c r="B23" s="27" t="s">
        <v>10</v>
      </c>
      <c r="C23" s="28">
        <f>DATE(A13,11,11)</f>
        <v>44146</v>
      </c>
    </row>
    <row r="24" spans="1:3" x14ac:dyDescent="0.3">
      <c r="A24" s="29"/>
      <c r="B24" s="27" t="s">
        <v>11</v>
      </c>
      <c r="C24" s="28">
        <f>DATE(A13,12,25)</f>
        <v>44190</v>
      </c>
    </row>
    <row r="25" spans="1:3" x14ac:dyDescent="0.3">
      <c r="A25" s="26">
        <f>+A13+1</f>
        <v>2021</v>
      </c>
      <c r="B25" s="27" t="s">
        <v>0</v>
      </c>
      <c r="C25" s="28">
        <f>DATE(A25,1,1)</f>
        <v>44197</v>
      </c>
    </row>
    <row r="26" spans="1:3" x14ac:dyDescent="0.3">
      <c r="A26" s="29"/>
      <c r="B26" s="27" t="s">
        <v>1</v>
      </c>
      <c r="C26" s="28">
        <f>ROUND(DATE(A25,4,MOD(234-11*MOD(A25,19),30))/7,0)*7-6</f>
        <v>44290</v>
      </c>
    </row>
    <row r="27" spans="1:3" x14ac:dyDescent="0.3">
      <c r="A27" s="29"/>
      <c r="B27" s="27" t="s">
        <v>2</v>
      </c>
      <c r="C27" s="28">
        <f>C26+1</f>
        <v>44291</v>
      </c>
    </row>
    <row r="28" spans="1:3" x14ac:dyDescent="0.3">
      <c r="A28" s="29"/>
      <c r="B28" s="27" t="s">
        <v>3</v>
      </c>
      <c r="C28" s="28">
        <f>DATE(A25,5,1)</f>
        <v>44317</v>
      </c>
    </row>
    <row r="29" spans="1:3" x14ac:dyDescent="0.3">
      <c r="A29" s="29"/>
      <c r="B29" s="27" t="s">
        <v>4</v>
      </c>
      <c r="C29" s="28">
        <f>DATE(A25,5,8)</f>
        <v>44324</v>
      </c>
    </row>
    <row r="30" spans="1:3" x14ac:dyDescent="0.3">
      <c r="A30" s="29"/>
      <c r="B30" s="27" t="s">
        <v>5</v>
      </c>
      <c r="C30" s="28">
        <f>C26+39</f>
        <v>44329</v>
      </c>
    </row>
    <row r="31" spans="1:3" x14ac:dyDescent="0.3">
      <c r="A31" s="29"/>
      <c r="B31" s="27" t="s">
        <v>6</v>
      </c>
      <c r="C31" s="28">
        <f>C26+50</f>
        <v>44340</v>
      </c>
    </row>
    <row r="32" spans="1:3" x14ac:dyDescent="0.3">
      <c r="A32" s="29"/>
      <c r="B32" s="27" t="s">
        <v>7</v>
      </c>
      <c r="C32" s="28">
        <f>DATE(A25,7,14)</f>
        <v>44391</v>
      </c>
    </row>
    <row r="33" spans="1:3" x14ac:dyDescent="0.3">
      <c r="A33" s="29"/>
      <c r="B33" s="27" t="s">
        <v>8</v>
      </c>
      <c r="C33" s="28">
        <f>DATE(A25,8,15)</f>
        <v>44423</v>
      </c>
    </row>
    <row r="34" spans="1:3" x14ac:dyDescent="0.3">
      <c r="A34" s="29"/>
      <c r="B34" s="27" t="s">
        <v>9</v>
      </c>
      <c r="C34" s="28">
        <f>DATE(A25,11,1)</f>
        <v>44501</v>
      </c>
    </row>
    <row r="35" spans="1:3" x14ac:dyDescent="0.3">
      <c r="A35" s="29"/>
      <c r="B35" s="27" t="s">
        <v>10</v>
      </c>
      <c r="C35" s="28">
        <f>DATE(A25,11,11)</f>
        <v>44511</v>
      </c>
    </row>
    <row r="36" spans="1:3" x14ac:dyDescent="0.3">
      <c r="A36" s="29"/>
      <c r="B36" s="27" t="s">
        <v>11</v>
      </c>
      <c r="C36" s="28">
        <f>DATE(A25,12,25)</f>
        <v>44555</v>
      </c>
    </row>
    <row r="37" spans="1:3" x14ac:dyDescent="0.3">
      <c r="A37" s="26">
        <f>+A25+1</f>
        <v>2022</v>
      </c>
      <c r="B37" s="27" t="s">
        <v>0</v>
      </c>
      <c r="C37" s="28">
        <f>DATE(A37,1,1)</f>
        <v>44562</v>
      </c>
    </row>
    <row r="38" spans="1:3" x14ac:dyDescent="0.3">
      <c r="A38" s="29"/>
      <c r="B38" s="27" t="s">
        <v>1</v>
      </c>
      <c r="C38" s="28">
        <f>ROUND(DATE(A37,4,MOD(234-11*MOD(A37,19),30))/7,0)*7-6</f>
        <v>44668</v>
      </c>
    </row>
    <row r="39" spans="1:3" x14ac:dyDescent="0.3">
      <c r="A39" s="29"/>
      <c r="B39" s="27" t="s">
        <v>2</v>
      </c>
      <c r="C39" s="28">
        <f>C38+1</f>
        <v>44669</v>
      </c>
    </row>
    <row r="40" spans="1:3" x14ac:dyDescent="0.3">
      <c r="A40" s="29"/>
      <c r="B40" s="27" t="s">
        <v>3</v>
      </c>
      <c r="C40" s="28">
        <f>DATE(A37,5,1)</f>
        <v>44682</v>
      </c>
    </row>
    <row r="41" spans="1:3" x14ac:dyDescent="0.3">
      <c r="A41" s="29"/>
      <c r="B41" s="27" t="s">
        <v>4</v>
      </c>
      <c r="C41" s="28">
        <f>DATE(A37,5,8)</f>
        <v>44689</v>
      </c>
    </row>
    <row r="42" spans="1:3" x14ac:dyDescent="0.3">
      <c r="A42" s="29"/>
      <c r="B42" s="27" t="s">
        <v>5</v>
      </c>
      <c r="C42" s="28">
        <f>C38+39</f>
        <v>44707</v>
      </c>
    </row>
    <row r="43" spans="1:3" x14ac:dyDescent="0.3">
      <c r="A43" s="29"/>
      <c r="B43" s="27" t="s">
        <v>6</v>
      </c>
      <c r="C43" s="28">
        <f>C38+50</f>
        <v>44718</v>
      </c>
    </row>
    <row r="44" spans="1:3" x14ac:dyDescent="0.3">
      <c r="A44" s="29"/>
      <c r="B44" s="27" t="s">
        <v>7</v>
      </c>
      <c r="C44" s="28">
        <f>DATE(A37,7,14)</f>
        <v>44756</v>
      </c>
    </row>
    <row r="45" spans="1:3" x14ac:dyDescent="0.3">
      <c r="A45" s="29"/>
      <c r="B45" s="27" t="s">
        <v>8</v>
      </c>
      <c r="C45" s="28">
        <f>DATE(A37,8,15)</f>
        <v>44788</v>
      </c>
    </row>
    <row r="46" spans="1:3" x14ac:dyDescent="0.3">
      <c r="A46" s="29"/>
      <c r="B46" s="27" t="s">
        <v>9</v>
      </c>
      <c r="C46" s="28">
        <f>DATE(A37,11,1)</f>
        <v>44866</v>
      </c>
    </row>
    <row r="47" spans="1:3" x14ac:dyDescent="0.3">
      <c r="A47" s="29"/>
      <c r="B47" s="27" t="s">
        <v>10</v>
      </c>
      <c r="C47" s="28">
        <f>DATE(A37,11,11)</f>
        <v>44876</v>
      </c>
    </row>
    <row r="48" spans="1:3" x14ac:dyDescent="0.3">
      <c r="A48" s="29"/>
      <c r="B48" s="27" t="s">
        <v>11</v>
      </c>
      <c r="C48" s="28">
        <f>DATE(A37,12,25)</f>
        <v>44920</v>
      </c>
    </row>
    <row r="49" spans="1:3" x14ac:dyDescent="0.3">
      <c r="A49" s="26">
        <f>+A37+1</f>
        <v>2023</v>
      </c>
      <c r="B49" s="27" t="s">
        <v>0</v>
      </c>
      <c r="C49" s="28">
        <f>DATE(A49,1,1)</f>
        <v>44927</v>
      </c>
    </row>
    <row r="50" spans="1:3" x14ac:dyDescent="0.3">
      <c r="A50" s="29"/>
      <c r="B50" s="27" t="s">
        <v>1</v>
      </c>
      <c r="C50" s="28">
        <f>ROUND(DATE(A49,4,MOD(234-11*MOD(A49,19),30))/7,0)*7-6</f>
        <v>45025</v>
      </c>
    </row>
    <row r="51" spans="1:3" x14ac:dyDescent="0.3">
      <c r="A51" s="29"/>
      <c r="B51" s="27" t="s">
        <v>2</v>
      </c>
      <c r="C51" s="28">
        <f>C50+1</f>
        <v>45026</v>
      </c>
    </row>
    <row r="52" spans="1:3" x14ac:dyDescent="0.3">
      <c r="A52" s="29"/>
      <c r="B52" s="27" t="s">
        <v>3</v>
      </c>
      <c r="C52" s="28">
        <f>DATE(A49,5,1)</f>
        <v>45047</v>
      </c>
    </row>
    <row r="53" spans="1:3" x14ac:dyDescent="0.3">
      <c r="A53" s="29"/>
      <c r="B53" s="27" t="s">
        <v>4</v>
      </c>
      <c r="C53" s="28">
        <f>DATE(A49,5,8)</f>
        <v>45054</v>
      </c>
    </row>
    <row r="54" spans="1:3" x14ac:dyDescent="0.3">
      <c r="A54" s="29"/>
      <c r="B54" s="27" t="s">
        <v>5</v>
      </c>
      <c r="C54" s="28">
        <f>C50+39</f>
        <v>45064</v>
      </c>
    </row>
    <row r="55" spans="1:3" x14ac:dyDescent="0.3">
      <c r="A55" s="29"/>
      <c r="B55" s="27" t="s">
        <v>6</v>
      </c>
      <c r="C55" s="28">
        <f>C50+50</f>
        <v>45075</v>
      </c>
    </row>
    <row r="56" spans="1:3" x14ac:dyDescent="0.3">
      <c r="A56" s="29"/>
      <c r="B56" s="27" t="s">
        <v>7</v>
      </c>
      <c r="C56" s="28">
        <f>DATE(A49,7,14)</f>
        <v>45121</v>
      </c>
    </row>
    <row r="57" spans="1:3" x14ac:dyDescent="0.3">
      <c r="A57" s="29"/>
      <c r="B57" s="27" t="s">
        <v>8</v>
      </c>
      <c r="C57" s="28">
        <f>DATE(A49,8,15)</f>
        <v>45153</v>
      </c>
    </row>
    <row r="58" spans="1:3" x14ac:dyDescent="0.3">
      <c r="A58" s="29"/>
      <c r="B58" s="27" t="s">
        <v>9</v>
      </c>
      <c r="C58" s="28">
        <f>DATE(A49,11,1)</f>
        <v>45231</v>
      </c>
    </row>
    <row r="59" spans="1:3" x14ac:dyDescent="0.3">
      <c r="A59" s="29"/>
      <c r="B59" s="27" t="s">
        <v>10</v>
      </c>
      <c r="C59" s="28">
        <f>DATE(A49,11,11)</f>
        <v>45241</v>
      </c>
    </row>
    <row r="60" spans="1:3" x14ac:dyDescent="0.3">
      <c r="A60" s="29"/>
      <c r="B60" s="27" t="s">
        <v>11</v>
      </c>
      <c r="C60" s="28">
        <f>DATE(A49,12,25)</f>
        <v>45285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9</vt:i4>
      </vt:variant>
    </vt:vector>
  </HeadingPairs>
  <TitlesOfParts>
    <vt:vector size="19" baseType="lpstr">
      <vt:lpstr>Info chantier</vt:lpstr>
      <vt:lpstr>Récup</vt:lpstr>
      <vt:lpstr>Hundegger</vt:lpstr>
      <vt:lpstr>Cyber</vt:lpstr>
      <vt:lpstr>Coupe spéciale</vt:lpstr>
      <vt:lpstr>Montage petite série</vt:lpstr>
      <vt:lpstr>Montage grande série</vt:lpstr>
      <vt:lpstr>Relevé de temps</vt:lpstr>
      <vt:lpstr>Horaires</vt:lpstr>
      <vt:lpstr>Jours fériés</vt:lpstr>
      <vt:lpstr>DebT1</vt:lpstr>
      <vt:lpstr>DebT2</vt:lpstr>
      <vt:lpstr>DP</vt:lpstr>
      <vt:lpstr>DurT1</vt:lpstr>
      <vt:lpstr>DurT2</vt:lpstr>
      <vt:lpstr>FinT1</vt:lpstr>
      <vt:lpstr>FinT2</vt:lpstr>
      <vt:lpstr>FP</vt:lpstr>
      <vt:lpstr>JF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Clément</cp:lastModifiedBy>
  <dcterms:created xsi:type="dcterms:W3CDTF">2019-07-10T09:46:36Z</dcterms:created>
  <dcterms:modified xsi:type="dcterms:W3CDTF">2019-07-17T06:32:22Z</dcterms:modified>
  <cp:contentStatus/>
</cp:coreProperties>
</file>